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drawings/drawing5.xml" ContentType="application/vnd.openxmlformats-officedocument.drawing+xml"/>
  <Override PartName="/xl/comments2.xml" ContentType="application/vnd.openxmlformats-officedocument.spreadsheetml.comments+xml"/>
  <Override PartName="/xl/pivotTables/pivotTable13.xml" ContentType="application/vnd.openxmlformats-officedocument.spreadsheetml.pivotTable+xml"/>
  <Override PartName="/xl/drawings/drawing6.xml" ContentType="application/vnd.openxmlformats-officedocument.drawing+xml"/>
  <Override PartName="/xl/tables/table22.xml" ContentType="application/vnd.openxmlformats-officedocument.spreadsheetml.table+xml"/>
  <Override PartName="/xl/comments3.xml" ContentType="application/vnd.openxmlformats-officedocument.spreadsheetml.comments+xml"/>
  <Override PartName="/xl/pivotTables/pivotTable14.xml" ContentType="application/vnd.openxmlformats-officedocument.spreadsheetml.pivotTable+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ustom.xml" ContentType="application/vnd.openxmlformats-officedocument.custom-properties+xml"/>
  <Override PartName="/customXml/itemProps3.xml" ContentType="application/vnd.openxmlformats-officedocument.customXmlProperties+xml"/>
  <Override PartName="/customXml/itemProps19.xml" ContentType="application/vnd.openxmlformats-officedocument.customXmlProperties+xml"/>
  <Override PartName="/customXml/itemProps24.xml" ContentType="application/vnd.openxmlformats-officedocument.customXmlProperties+xml"/>
  <Override PartName="/customXml/itemProps40.xml" ContentType="application/vnd.openxmlformats-officedocument.customXmlProperties+xml"/>
  <Override PartName="/customXml/itemProps45.xml" ContentType="application/vnd.openxmlformats-officedocument.customXmlProperties+xml"/>
  <Override PartName="/customXml/itemProps68.xml" ContentType="application/vnd.openxmlformats-officedocument.customXmlProperties+xml"/>
  <Override PartName="/customXml/itemProps63.xml" ContentType="application/vnd.openxmlformats-officedocument.customXmlProperties+xml"/>
  <Override PartName="/customXml/itemProps9.xml" ContentType="application/vnd.openxmlformats-officedocument.customXmlProperties+xml"/>
  <Override PartName="/customXml/itemProps14.xml" ContentType="application/vnd.openxmlformats-officedocument.customXmlProperties+xml"/>
  <Override PartName="/customXml/itemProps30.xml" ContentType="application/vnd.openxmlformats-officedocument.customXmlProperties+xml"/>
  <Override PartName="/customXml/itemProps35.xml" ContentType="application/vnd.openxmlformats-officedocument.customXmlProperties+xml"/>
  <Override PartName="/customXml/itemProps58.xml" ContentType="application/vnd.openxmlformats-officedocument.customXmlProperties+xml"/>
  <Override PartName="/customXml/itemProps46.xml" ContentType="application/vnd.openxmlformats-officedocument.customXmlProperties+xml"/>
  <Override PartName="/customXml/itemProps51.xml" ContentType="application/vnd.openxmlformats-officedocument.customXmlProperties+xml"/>
  <Override PartName="/customXml/itemProps4.xml" ContentType="application/vnd.openxmlformats-officedocument.customXmlProperties+xml"/>
  <Override PartName="/customXml/itemProps20.xml" ContentType="application/vnd.openxmlformats-officedocument.customXmlProperties+xml"/>
  <Override PartName="/customXml/itemProps25.xml" ContentType="application/vnd.openxmlformats-officedocument.customXmlProperties+xml"/>
  <Override PartName="/customXml/itemProps69.xml" ContentType="application/vnd.openxmlformats-officedocument.customXmlProperties+xml"/>
  <Override PartName="/customXml/itemProps36.xml" ContentType="application/vnd.openxmlformats-officedocument.customXmlProperties+xml"/>
  <Override PartName="/customXml/itemProps41.xml" ContentType="application/vnd.openxmlformats-officedocument.customXmlProperties+xml"/>
  <Override PartName="/customXml/itemProps15.xml" ContentType="application/vnd.openxmlformats-officedocument.customXmlProperties+xml"/>
  <Override PartName="/customXml/itemProps59.xml" ContentType="application/vnd.openxmlformats-officedocument.customXmlProperties+xml"/>
  <Override PartName="/customXml/itemProps64.xml" ContentType="application/vnd.openxmlformats-officedocument.customXmlProperties+xml"/>
  <Override PartName="/customXml/itemProps10.xml" ContentType="application/vnd.openxmlformats-officedocument.customXmlProperties+xml"/>
  <Override PartName="/customXml/itemProps26.xml" ContentType="application/vnd.openxmlformats-officedocument.customXmlProperties+xml"/>
  <Override PartName="/customXml/itemProps31.xml" ContentType="application/vnd.openxmlformats-officedocument.customXmlProperties+xml"/>
  <Override PartName="/customXml/itemProps47.xml" ContentType="application/vnd.openxmlformats-officedocument.customXmlProperties+xml"/>
  <Override PartName="/customXml/itemProps52.xml" ContentType="application/vnd.openxmlformats-officedocument.customXmlProperties+xml"/>
  <Override PartName="/customXml/itemProps5.xml" ContentType="application/vnd.openxmlformats-officedocument.customXmlProperties+xml"/>
  <Override PartName="/customXml/itemProps13.xml" ContentType="application/vnd.openxmlformats-officedocument.customXmlProperties+xml"/>
  <Override PartName="/customXml/itemProps62.xml" ContentType="application/vnd.openxmlformats-officedocument.customXmlProperties+xml"/>
  <Override PartName="/customXml/itemProps70.xml" ContentType="application/vnd.openxmlformats-officedocument.customXmlProperties+xml"/>
  <Override PartName="/customXml/itemProps8.xml" ContentType="application/vnd.openxmlformats-officedocument.customXmlProperties+xml"/>
  <Override PartName="/customXml/itemProps16.xml" ContentType="application/vnd.openxmlformats-officedocument.customXmlProperties+xml"/>
  <Override PartName="/customXml/itemProps21.xml" ContentType="application/vnd.openxmlformats-officedocument.customXmlProperties+xml"/>
  <Override PartName="/customXml/itemProps29.xml" ContentType="application/vnd.openxmlformats-officedocument.customXmlProperties+xml"/>
  <Override PartName="/customXml/itemProps34.xml" ContentType="application/vnd.openxmlformats-officedocument.customXmlProperties+xml"/>
  <Override PartName="/customXml/itemProps37.xml" ContentType="application/vnd.openxmlformats-officedocument.customXmlProperties+xml"/>
  <Override PartName="/customXml/itemProps42.xml" ContentType="application/vnd.openxmlformats-officedocument.customXmlProperties+xml"/>
  <Override PartName="/customXml/itemProps50.xml" ContentType="application/vnd.openxmlformats-officedocument.customXmlProperties+xml"/>
  <Override PartName="/customXml/itemProps55.xml" ContentType="application/vnd.openxmlformats-officedocument.customXmlProperties+xml"/>
  <Override PartName="/customXml/itemProps57.xml" ContentType="application/vnd.openxmlformats-officedocument.customXmlProperties+xml"/>
  <Override PartName="/customXml/itemProps65.xml" ContentType="application/vnd.openxmlformats-officedocument.customXmlProperties+xml"/>
  <Override PartName="/customXml/itemProps6.xml" ContentType="application/vnd.openxmlformats-officedocument.customXmlProperties+xml"/>
  <Override PartName="/customXml/itemProps11.xml" ContentType="application/vnd.openxmlformats-officedocument.customXmlProperties+xml"/>
  <Override PartName="/customXml/itemProps32.xml" ContentType="application/vnd.openxmlformats-officedocument.customXmlProperties+xml"/>
  <Override PartName="/customXml/itemProps53.xml" ContentType="application/vnd.openxmlformats-officedocument.customXmlProperties+xml"/>
  <Override PartName="/customXml/itemProps60.xml" ContentType="application/vnd.openxmlformats-officedocument.customXmlProperties+xml"/>
  <Override PartName="/customXml/itemProps27.xml" ContentType="application/vnd.openxmlformats-officedocument.customXmlProperties+xml"/>
  <Override PartName="/customXml/itemProps48.xml" ContentType="application/vnd.openxmlformats-officedocument.customXmlProperties+xml"/>
  <Override PartName="/customXml/itemProps1.xml" ContentType="application/vnd.openxmlformats-officedocument.customXmlProperties+xml"/>
  <Override PartName="/customXml/itemProps22.xml" ContentType="application/vnd.openxmlformats-officedocument.customXmlProperties+xml"/>
  <Override PartName="/customXml/itemProps43.xml" ContentType="application/vnd.openxmlformats-officedocument.customXmlProperties+xml"/>
  <Override PartName="/customXml/itemProps66.xml" ContentType="application/vnd.openxmlformats-officedocument.customXmlProperties+xml"/>
  <Override PartName="/customXml/itemProps17.xml" ContentType="application/vnd.openxmlformats-officedocument.customXmlProperties+xml"/>
  <Override PartName="/customXml/itemProps38.xml" ContentType="application/vnd.openxmlformats-officedocument.customXmlProperties+xml"/>
  <Override PartName="/customXml/itemProps12.xml" ContentType="application/vnd.openxmlformats-officedocument.customXmlProperties+xml"/>
  <Override PartName="/customXml/itemProps33.xml" ContentType="application/vnd.openxmlformats-officedocument.customXmlProperties+xml"/>
  <Override PartName="/customXml/itemProps56.xml" ContentType="application/vnd.openxmlformats-officedocument.customXmlProperties+xml"/>
  <Override PartName="/customXml/itemProps61.xml" ContentType="application/vnd.openxmlformats-officedocument.customXmlProperties+xml"/>
  <Override PartName="/customXml/itemProps7.xml" ContentType="application/vnd.openxmlformats-officedocument.customXmlProperties+xml"/>
  <Override PartName="/customXml/itemProps28.xml" ContentType="application/vnd.openxmlformats-officedocument.customXmlProperties+xml"/>
  <Override PartName="/customXml/itemProps49.xml" ContentType="application/vnd.openxmlformats-officedocument.customXmlProperties+xml"/>
  <Override PartName="/customXml/itemProps54.xml" ContentType="application/vnd.openxmlformats-officedocument.customXmlProperties+xml"/>
  <Override PartName="/customXml/itemProps2.xml" ContentType="application/vnd.openxmlformats-officedocument.customXmlProperties+xml"/>
  <Override PartName="/customXml/itemProps23.xml" ContentType="application/vnd.openxmlformats-officedocument.customXmlProperties+xml"/>
  <Override PartName="/customXml/itemProps18.xml" ContentType="application/vnd.openxmlformats-officedocument.customXmlProperties+xml"/>
  <Override PartName="/customXml/itemProps39.xml" ContentType="application/vnd.openxmlformats-officedocument.customXmlProperties+xml"/>
  <Override PartName="/customXml/itemProps44.xml" ContentType="application/vnd.openxmlformats-officedocument.customXmlProperties+xml"/>
  <Override PartName="/customXml/itemProps6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portal.kiewit.com/sites/KPCEstStandards/General/"/>
    </mc:Choice>
  </mc:AlternateContent>
  <bookViews>
    <workbookView xWindow="0" yWindow="0" windowWidth="28800" windowHeight="12432" firstSheet="1" activeTab="3"/>
  </bookViews>
  <sheets>
    <sheet name="Sheet1" sheetId="28" state="hidden" r:id="rId1"/>
    <sheet name="Instructions" sheetId="21" r:id="rId2"/>
    <sheet name="Reference Pictures" sheetId="22" r:id="rId3"/>
    <sheet name="Data Setup" sheetId="1" r:id="rId4"/>
    <sheet name="Heat Loss Data" sheetId="2" state="hidden" r:id="rId5"/>
    <sheet name="Data Summary" sheetId="27" state="hidden" r:id="rId6"/>
    <sheet name="Quote Sheet" sheetId="15" r:id="rId7"/>
    <sheet name="SUB QCS" sheetId="23" state="hidden" r:id="rId8"/>
    <sheet name="Heat Trace QCS" sheetId="26" state="hidden" r:id="rId9"/>
    <sheet name="System Maintain Temperatures" sheetId="14" state="hidden" r:id="rId10"/>
    <sheet name="Cable Types" sheetId="7" state="hidden" r:id="rId11"/>
    <sheet name="SR Cable Typical Allowances" sheetId="9" state="hidden" r:id="rId12"/>
    <sheet name="Typical Allowances" sheetId="8" state="hidden" r:id="rId13"/>
    <sheet name="Connection Kits &amp; Accessories" sheetId="10" state="hidden" r:id="rId14"/>
    <sheet name="Component Descriptions" sheetId="12" state="hidden" r:id="rId15"/>
    <sheet name="QCS" sheetId="32" r:id="rId16"/>
    <sheet name="Vendor Pipe Benchmark" sheetId="18" r:id="rId17"/>
    <sheet name="System Graphs" sheetId="31" r:id="rId18"/>
  </sheets>
  <externalReferences>
    <externalReference r:id="rId19"/>
    <externalReference r:id="rId20"/>
    <externalReference r:id="rId21"/>
  </externalReferences>
  <definedNames>
    <definedName name="_xlcn.LinkedTable_Table1_21" hidden="1">Table1_2[]</definedName>
    <definedName name="_xlcn.LinkedTable_Table11" hidden="1">Table1[]</definedName>
    <definedName name="_xlcn.LinkedTable_Table1151" hidden="1">Table115[]</definedName>
    <definedName name="_xlcn.LinkedTable_Table151" hidden="1">Table15[]</definedName>
    <definedName name="_xlcn.LinkedTable_Table15231" hidden="1">Table1523[]</definedName>
    <definedName name="_xlcn.LinkedTable_Table171" hidden="1">Table17[]</definedName>
    <definedName name="_xlcn.LinkedTable_Table211" hidden="1">Table21[]</definedName>
    <definedName name="_xlcn.LinkedTable_Table31" hidden="1">Table3[]</definedName>
    <definedName name="_xlcn.LinkedTable_Table351" hidden="1">Table35[]</definedName>
    <definedName name="_xlcn.LinkedTable_Table481" hidden="1">Table48[]</definedName>
    <definedName name="_xlcn.LinkedTable_Table51" hidden="1">Table5[]</definedName>
    <definedName name="_xlcn.LinkedTable_Table61" hidden="1">Table6[]</definedName>
    <definedName name="_xlcn.LinkedTable_Table81" hidden="1">Table8[]</definedName>
    <definedName name="_xlcn.LinkedTable_Table8191" hidden="1">Table819[]</definedName>
    <definedName name="ExternalData_1" localSheetId="4" hidden="1">'Heat Loss Data'!$A$1:$E$881</definedName>
    <definedName name="_xlnm.Print_Area" localSheetId="7">'SUB QCS'!$B$1:$T$455</definedName>
    <definedName name="Slicer_°F">#N/A</definedName>
    <definedName name="Slicer_Insulation_Thickness">#N/A</definedName>
    <definedName name="Slicer_Pipe_Diameter">#N/A</definedName>
  </definedNames>
  <calcPr calcId="152510"/>
  <pivotCaches>
    <pivotCache cacheId="29" r:id="rId22"/>
    <pivotCache cacheId="30" r:id="rId23"/>
    <pivotCache cacheId="31" r:id="rId24"/>
    <pivotCache cacheId="32" r:id="rId25"/>
    <pivotCache cacheId="33" r:id="rId26"/>
    <pivotCache cacheId="34" r:id="rId27"/>
    <pivotCache cacheId="35" r:id="rId28"/>
    <pivotCache cacheId="36" r:id="rId29"/>
    <pivotCache cacheId="37" r:id="rId30"/>
    <pivotCache cacheId="38" r:id="rId31"/>
    <pivotCache cacheId="39" r:id="rId32"/>
    <pivotCache cacheId="40" r:id="rId33"/>
    <pivotCache cacheId="41" r:id="rId34"/>
    <pivotCache cacheId="42" r:id="rId3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6"/>
        <x14:slicerCache r:id="rId37"/>
        <x14:slicerCache r:id="rId38"/>
      </x15:slicerCaches>
    </ext>
    <ext xmlns:x15="http://schemas.microsoft.com/office/spreadsheetml/2010/11/main" uri="{FCE2AD5D-F65C-4FA6-A056-5C36A1767C68}">
      <x15:dataModel>
        <x15:modelTables>
          <x15:modelTable id="Table819-30ea3ab2-8fab-4707-8f43-4d91113bf97f" name="Cable Family Min" connection="LinkedTable_Table819"/>
          <x15:modelTable id="Table8-f17ef865-be47-4f85-b6f1-449403424cf2" name="Cable Family Max" connection="LinkedTable_Table8"/>
          <x15:modelTable id="Table6-e777ce34-ce5f-49d1-8ed8-8d09bacc434d" name="MI Cable Allowances" connection="LinkedTable_Table6"/>
          <x15:modelTable id="Table5-10275b8b-6990-4383-b360-efc57224273e" name="Cable Types" connection="LinkedTable_Table5"/>
          <x15:modelTable id="Table48-2d5bacc5-dbc1-4a15-924b-017707df4c69" name="Heat Loss - Insulation Factors" connection="LinkedTable_Table48"/>
          <x15:modelTable id="Table35-eee0b17c-b4ea-4eae-bb66-e21342633b65" name="Flange Allowances" connection="LinkedTable_Table35"/>
          <x15:modelTable id="Table3-709d3c42-00fb-4d0d-afdd-015796ba8994" name="SR Cable Valve Allowances" connection="LinkedTable_Table3"/>
          <x15:modelTable id="Table21-66682c51-e884-4e11-9426-dd45af1ad4c7" name="Accessory Descriptions" connection="LinkedTable_Table21"/>
          <x15:modelTable id="Table17-f6d8bc73-1ea7-4829-bd30-ac5388777aae" name="GT-66 Attachment Tape Req" connection="LinkedTable_Table17"/>
          <x15:modelTable id="Table1523-427ccec2-40d3-4c8c-b058-2e69bc89a05b" name="Pipe Strap Selection - MI" connection="LinkedTable_Table1523"/>
          <x15:modelTable id="Table15-61d3d720-e830-4093-a4f4-4aaf97110a58" name="Pipe Strap Selection - SR" connection="LinkedTable_Table15"/>
          <x15:modelTable id="Table115-8ea87423-933c-4635-86e3-45617c2f87dc" name="Table115" connection="LinkedTable_Table115"/>
          <x15:modelTable id="Table1_2-99026103-c624-425b-91ad-6027fe02eb8f" name="Heat Loss Table" connection="LinkedTable_Table1_2"/>
          <x15:modelTable id="Table1-c8f2bbd9-c0c8-41c6-a38e-79b76f1aac31" name="Heat Trace Calcs" connection="LinkedTable_Table1"/>
        </x15:modelTables>
        <x15:modelRelationships>
          <x15:modelRelationship fromTable="Heat Trace Calcs" fromColumn="Concatenate Code" toTable="Heat Loss Table" toColumn="Concatenate Code"/>
          <x15:modelRelationship fromTable="Heat Trace Calcs" fromColumn="Cable Code" toTable="Cable Types" toColumn="Cable Code"/>
          <x15:modelRelationship fromTable="Heat Trace Calcs" fromColumn="System Code" toTable="Table115" toColumn="System"/>
          <x15:modelRelationship fromTable="Heat Trace Calcs" fromColumn="Cable Family" toTable="Cable Family Max" toColumn="Cable Family"/>
          <x15:modelRelationship fromTable="Heat Trace Calcs" fromColumn="Adjusted Cable Family" toTable="Cable Family Min" toColumn="Cable Family"/>
          <x15:modelRelationship fromTable="Heat Trace Calcs" fromColumn="Adjusted Size" toTable="GT-66 Attachment Tape Req" toColumn="Pipe Diameter"/>
          <x15:modelRelationship fromTable="Heat Trace Calcs" fromColumn="Adjusted Size" toTable="Pipe Strap Selection - SR" toColumn="Pipe Size"/>
          <x15:modelRelationship fromTable="Heat Trace Calcs" fromColumn="MI Cable Strap Type" toTable="Accessory Descriptions" toColumn="Catalog Number"/>
          <x15:modelRelationship fromTable="Heat Trace Calcs" fromColumn="Adjusted Size" toTable="Pipe Strap Selection - MI" toColumn="Pipe Size"/>
          <x15:modelRelationship fromTable="Heat Trace Calcs" fromColumn="Adjusted Size" toTable="Flange Allowances" toColumn="Pipe Diameter"/>
          <x15:modelRelationship fromTable="Heat Trace Calcs" fromColumn="Adjusted Size" toTable="SR Cable Valve Allowances" toColumn="Pipe Diameter"/>
          <x15:modelRelationship fromTable="Heat Trace Calcs" fromColumn="Adjusted Size" toTable="MI Cable Allowances" toColumn="Pipe Diameter"/>
          <x15:modelRelationship fromTable="Heat Trace Calcs" fromColumn="Insulation Type Adjustment" toTable="Heat Loss - Insulation Factors" toColumn="KED Spec"/>
        </x15:modelRelationships>
      </x15:dataModel>
    </ext>
  </extLst>
</workbook>
</file>

<file path=xl/calcChain.xml><?xml version="1.0" encoding="utf-8"?>
<calcChain xmlns="http://schemas.openxmlformats.org/spreadsheetml/2006/main">
  <c r="AE22" i="32" l="1"/>
  <c r="N22" i="32"/>
  <c r="D3" i="31"/>
  <c r="D4" i="31"/>
  <c r="D5" i="31"/>
  <c r="D6" i="31"/>
  <c r="D7" i="31"/>
  <c r="D8" i="31"/>
  <c r="D9" i="31"/>
  <c r="D10" i="31"/>
  <c r="D11" i="31"/>
  <c r="D12" i="31"/>
  <c r="D13" i="31"/>
  <c r="D2" i="31"/>
  <c r="E42" i="7"/>
  <c r="E41" i="7"/>
  <c r="K13" i="1"/>
  <c r="L438" i="32"/>
  <c r="I438" i="32"/>
  <c r="J13" i="15"/>
  <c r="J14" i="15"/>
  <c r="J12" i="15"/>
  <c r="J7" i="15"/>
  <c r="J8" i="15"/>
  <c r="H13" i="15"/>
  <c r="H12" i="15"/>
  <c r="M13" i="15"/>
  <c r="K13" i="15"/>
  <c r="Q13" i="15"/>
  <c r="O13" i="15"/>
  <c r="E35" i="32"/>
  <c r="AA438" i="32"/>
  <c r="Z438" i="32"/>
  <c r="X438" i="32"/>
  <c r="V438" i="32"/>
  <c r="U438" i="32"/>
  <c r="S438" i="32"/>
  <c r="Q438" i="32"/>
  <c r="P438" i="32"/>
  <c r="O438" i="32"/>
  <c r="M438" i="32"/>
  <c r="K438" i="32"/>
  <c r="J438" i="32"/>
  <c r="X432" i="32"/>
  <c r="S432" i="32"/>
  <c r="O432" i="32"/>
  <c r="X431" i="32"/>
  <c r="S431" i="32"/>
  <c r="O431" i="32"/>
  <c r="X430" i="32"/>
  <c r="S430" i="32"/>
  <c r="O430" i="32"/>
  <c r="X429" i="32"/>
  <c r="S429" i="32"/>
  <c r="O429" i="32"/>
  <c r="X428" i="32"/>
  <c r="S428" i="32"/>
  <c r="O428" i="32"/>
  <c r="X426" i="32"/>
  <c r="S426" i="32"/>
  <c r="O426" i="32"/>
  <c r="X425" i="32"/>
  <c r="S425" i="32"/>
  <c r="O425" i="32"/>
  <c r="X424" i="32"/>
  <c r="S424" i="32"/>
  <c r="O424" i="32"/>
  <c r="X423" i="32"/>
  <c r="S423" i="32"/>
  <c r="O423" i="32"/>
  <c r="X422" i="32"/>
  <c r="S422" i="32"/>
  <c r="O422" i="32"/>
  <c r="X421" i="32"/>
  <c r="S421" i="32"/>
  <c r="O421" i="32"/>
  <c r="X420" i="32"/>
  <c r="S420" i="32"/>
  <c r="O420" i="32"/>
  <c r="X419" i="32"/>
  <c r="S419" i="32"/>
  <c r="O419" i="32"/>
  <c r="X418" i="32"/>
  <c r="S418" i="32"/>
  <c r="O418" i="32"/>
  <c r="X417" i="32"/>
  <c r="S417" i="32"/>
  <c r="O417" i="32"/>
  <c r="X416" i="32"/>
  <c r="S416" i="32"/>
  <c r="O416" i="32"/>
  <c r="X415" i="32"/>
  <c r="S415" i="32"/>
  <c r="O415" i="32"/>
  <c r="X414" i="32"/>
  <c r="S414" i="32"/>
  <c r="O414" i="32"/>
  <c r="X413" i="32"/>
  <c r="S413" i="32"/>
  <c r="O413" i="32"/>
  <c r="X412" i="32"/>
  <c r="S412" i="32"/>
  <c r="O412" i="32"/>
  <c r="X411" i="32"/>
  <c r="S411" i="32"/>
  <c r="O411" i="32"/>
  <c r="X410" i="32"/>
  <c r="S410" i="32"/>
  <c r="O410" i="32"/>
  <c r="X409" i="32"/>
  <c r="S409" i="32"/>
  <c r="O409" i="32"/>
  <c r="X408" i="32"/>
  <c r="S408" i="32"/>
  <c r="O408" i="32"/>
  <c r="X407" i="32"/>
  <c r="S407" i="32"/>
  <c r="O407" i="32"/>
  <c r="X406" i="32"/>
  <c r="S406" i="32"/>
  <c r="O406" i="32"/>
  <c r="X405" i="32"/>
  <c r="S405" i="32"/>
  <c r="O405" i="32"/>
  <c r="X404" i="32"/>
  <c r="S404" i="32"/>
  <c r="O404" i="32"/>
  <c r="X403" i="32"/>
  <c r="S403" i="32"/>
  <c r="O403" i="32"/>
  <c r="X402" i="32"/>
  <c r="S402" i="32"/>
  <c r="O402" i="32"/>
  <c r="X401" i="32"/>
  <c r="S401" i="32"/>
  <c r="O401" i="32"/>
  <c r="X400" i="32"/>
  <c r="S400" i="32"/>
  <c r="O400" i="32"/>
  <c r="X399" i="32"/>
  <c r="S399" i="32"/>
  <c r="O399" i="32"/>
  <c r="X398" i="32"/>
  <c r="S398" i="32"/>
  <c r="O398" i="32"/>
  <c r="X397" i="32"/>
  <c r="S397" i="32"/>
  <c r="O397" i="32"/>
  <c r="X396" i="32"/>
  <c r="S396" i="32"/>
  <c r="O396" i="32"/>
  <c r="X395" i="32"/>
  <c r="S395" i="32"/>
  <c r="O395" i="32"/>
  <c r="X394" i="32"/>
  <c r="S394" i="32"/>
  <c r="O394" i="32"/>
  <c r="X393" i="32"/>
  <c r="S393" i="32"/>
  <c r="O393" i="32"/>
  <c r="X392" i="32"/>
  <c r="S392" i="32"/>
  <c r="O392" i="32"/>
  <c r="X391" i="32"/>
  <c r="S391" i="32"/>
  <c r="O391" i="32"/>
  <c r="X390" i="32"/>
  <c r="S390" i="32"/>
  <c r="O390" i="32"/>
  <c r="X389" i="32"/>
  <c r="S389" i="32"/>
  <c r="O389" i="32"/>
  <c r="X388" i="32"/>
  <c r="S388" i="32"/>
  <c r="O388" i="32"/>
  <c r="X387" i="32"/>
  <c r="S387" i="32"/>
  <c r="O387" i="32"/>
  <c r="X386" i="32"/>
  <c r="S386" i="32"/>
  <c r="O386" i="32"/>
  <c r="X385" i="32"/>
  <c r="S385" i="32"/>
  <c r="O385" i="32"/>
  <c r="X384" i="32"/>
  <c r="S384" i="32"/>
  <c r="O384" i="32"/>
  <c r="X383" i="32"/>
  <c r="S383" i="32"/>
  <c r="O383" i="32"/>
  <c r="X382" i="32"/>
  <c r="S382" i="32"/>
  <c r="O382" i="32"/>
  <c r="X381" i="32"/>
  <c r="S381" i="32"/>
  <c r="O381" i="32"/>
  <c r="X380" i="32"/>
  <c r="S380" i="32"/>
  <c r="O380" i="32"/>
  <c r="X379" i="32"/>
  <c r="S379" i="32"/>
  <c r="O379" i="32"/>
  <c r="X378" i="32"/>
  <c r="S378" i="32"/>
  <c r="O378" i="32"/>
  <c r="X377" i="32"/>
  <c r="S377" i="32"/>
  <c r="O377" i="32"/>
  <c r="X376" i="32"/>
  <c r="S376" i="32"/>
  <c r="O376" i="32"/>
  <c r="X375" i="32"/>
  <c r="S375" i="32"/>
  <c r="O375" i="32"/>
  <c r="X374" i="32"/>
  <c r="S374" i="32"/>
  <c r="O374" i="32"/>
  <c r="X373" i="32"/>
  <c r="S373" i="32"/>
  <c r="O373" i="32"/>
  <c r="X372" i="32"/>
  <c r="S372" i="32"/>
  <c r="O372" i="32"/>
  <c r="X371" i="32"/>
  <c r="S371" i="32"/>
  <c r="O371" i="32"/>
  <c r="X370" i="32"/>
  <c r="S370" i="32"/>
  <c r="O370" i="32"/>
  <c r="X369" i="32"/>
  <c r="S369" i="32"/>
  <c r="O369" i="32"/>
  <c r="X368" i="32"/>
  <c r="S368" i="32"/>
  <c r="O368" i="32"/>
  <c r="X367" i="32"/>
  <c r="S367" i="32"/>
  <c r="O367" i="32"/>
  <c r="X366" i="32"/>
  <c r="S366" i="32"/>
  <c r="O366" i="32"/>
  <c r="X365" i="32"/>
  <c r="S365" i="32"/>
  <c r="O365" i="32"/>
  <c r="X364" i="32"/>
  <c r="S364" i="32"/>
  <c r="O364" i="32"/>
  <c r="X363" i="32"/>
  <c r="S363" i="32"/>
  <c r="O363" i="32"/>
  <c r="X362" i="32"/>
  <c r="S362" i="32"/>
  <c r="O362" i="32"/>
  <c r="X361" i="32"/>
  <c r="S361" i="32"/>
  <c r="O361" i="32"/>
  <c r="X360" i="32"/>
  <c r="S360" i="32"/>
  <c r="O360" i="32"/>
  <c r="X359" i="32"/>
  <c r="S359" i="32"/>
  <c r="O359" i="32"/>
  <c r="X358" i="32"/>
  <c r="S358" i="32"/>
  <c r="O358" i="32"/>
  <c r="X357" i="32"/>
  <c r="S357" i="32"/>
  <c r="O357" i="32"/>
  <c r="X356" i="32"/>
  <c r="S356" i="32"/>
  <c r="O356" i="32"/>
  <c r="X355" i="32"/>
  <c r="S355" i="32"/>
  <c r="O355" i="32"/>
  <c r="X354" i="32"/>
  <c r="S354" i="32"/>
  <c r="O354" i="32"/>
  <c r="X353" i="32"/>
  <c r="S353" i="32"/>
  <c r="O353" i="32"/>
  <c r="X352" i="32"/>
  <c r="S352" i="32"/>
  <c r="O352" i="32"/>
  <c r="X351" i="32"/>
  <c r="S351" i="32"/>
  <c r="O351" i="32"/>
  <c r="X350" i="32"/>
  <c r="S350" i="32"/>
  <c r="O350" i="32"/>
  <c r="X349" i="32"/>
  <c r="S349" i="32"/>
  <c r="O349" i="32"/>
  <c r="X348" i="32"/>
  <c r="S348" i="32"/>
  <c r="O348" i="32"/>
  <c r="X347" i="32"/>
  <c r="S347" i="32"/>
  <c r="O347" i="32"/>
  <c r="X346" i="32"/>
  <c r="S346" i="32"/>
  <c r="O346" i="32"/>
  <c r="X345" i="32"/>
  <c r="S345" i="32"/>
  <c r="O345" i="32"/>
  <c r="X344" i="32"/>
  <c r="S344" i="32"/>
  <c r="O344" i="32"/>
  <c r="X343" i="32"/>
  <c r="S343" i="32"/>
  <c r="O343" i="32"/>
  <c r="X342" i="32"/>
  <c r="S342" i="32"/>
  <c r="O342" i="32"/>
  <c r="X341" i="32"/>
  <c r="S341" i="32"/>
  <c r="O341" i="32"/>
  <c r="X340" i="32"/>
  <c r="S340" i="32"/>
  <c r="O340" i="32"/>
  <c r="X339" i="32"/>
  <c r="S339" i="32"/>
  <c r="O339" i="32"/>
  <c r="X338" i="32"/>
  <c r="S338" i="32"/>
  <c r="O338" i="32"/>
  <c r="X337" i="32"/>
  <c r="S337" i="32"/>
  <c r="O337" i="32"/>
  <c r="X336" i="32"/>
  <c r="S336" i="32"/>
  <c r="O336" i="32"/>
  <c r="X335" i="32"/>
  <c r="S335" i="32"/>
  <c r="O335" i="32"/>
  <c r="X334" i="32"/>
  <c r="S334" i="32"/>
  <c r="O334" i="32"/>
  <c r="X333" i="32"/>
  <c r="S333" i="32"/>
  <c r="O333" i="32"/>
  <c r="X332" i="32"/>
  <c r="S332" i="32"/>
  <c r="O332" i="32"/>
  <c r="X331" i="32"/>
  <c r="S331" i="32"/>
  <c r="O331" i="32"/>
  <c r="X330" i="32"/>
  <c r="S330" i="32"/>
  <c r="O330" i="32"/>
  <c r="X329" i="32"/>
  <c r="S329" i="32"/>
  <c r="O329" i="32"/>
  <c r="X328" i="32"/>
  <c r="S328" i="32"/>
  <c r="O328" i="32"/>
  <c r="X327" i="32"/>
  <c r="S327" i="32"/>
  <c r="O327" i="32"/>
  <c r="X326" i="32"/>
  <c r="S326" i="32"/>
  <c r="O326" i="32"/>
  <c r="X325" i="32"/>
  <c r="S325" i="32"/>
  <c r="O325" i="32"/>
  <c r="X324" i="32"/>
  <c r="S324" i="32"/>
  <c r="O324" i="32"/>
  <c r="X323" i="32"/>
  <c r="S323" i="32"/>
  <c r="O323" i="32"/>
  <c r="X322" i="32"/>
  <c r="S322" i="32"/>
  <c r="O322" i="32"/>
  <c r="X321" i="32"/>
  <c r="S321" i="32"/>
  <c r="O321" i="32"/>
  <c r="X320" i="32"/>
  <c r="S320" i="32"/>
  <c r="O320" i="32"/>
  <c r="X319" i="32"/>
  <c r="S319" i="32"/>
  <c r="O319" i="32"/>
  <c r="X318" i="32"/>
  <c r="S318" i="32"/>
  <c r="O318" i="32"/>
  <c r="X317" i="32"/>
  <c r="S317" i="32"/>
  <c r="O317" i="32"/>
  <c r="X316" i="32"/>
  <c r="S316" i="32"/>
  <c r="O316" i="32"/>
  <c r="X315" i="32"/>
  <c r="S315" i="32"/>
  <c r="O315" i="32"/>
  <c r="X314" i="32"/>
  <c r="S314" i="32"/>
  <c r="O314" i="32"/>
  <c r="X313" i="32"/>
  <c r="S313" i="32"/>
  <c r="O313" i="32"/>
  <c r="X312" i="32"/>
  <c r="S312" i="32"/>
  <c r="O312" i="32"/>
  <c r="X311" i="32"/>
  <c r="S311" i="32"/>
  <c r="O311" i="32"/>
  <c r="X310" i="32"/>
  <c r="S310" i="32"/>
  <c r="O310" i="32"/>
  <c r="X309" i="32"/>
  <c r="S309" i="32"/>
  <c r="O309" i="32"/>
  <c r="X308" i="32"/>
  <c r="S308" i="32"/>
  <c r="O308" i="32"/>
  <c r="X307" i="32"/>
  <c r="S307" i="32"/>
  <c r="O307" i="32"/>
  <c r="X306" i="32"/>
  <c r="S306" i="32"/>
  <c r="O306" i="32"/>
  <c r="X305" i="32"/>
  <c r="S305" i="32"/>
  <c r="O305" i="32"/>
  <c r="X304" i="32"/>
  <c r="S304" i="32"/>
  <c r="O304" i="32"/>
  <c r="X303" i="32"/>
  <c r="S303" i="32"/>
  <c r="O303" i="32"/>
  <c r="X302" i="32"/>
  <c r="S302" i="32"/>
  <c r="O302" i="32"/>
  <c r="X301" i="32"/>
  <c r="S301" i="32"/>
  <c r="O301" i="32"/>
  <c r="X300" i="32"/>
  <c r="S300" i="32"/>
  <c r="O300" i="32"/>
  <c r="X299" i="32"/>
  <c r="S299" i="32"/>
  <c r="O299" i="32"/>
  <c r="X298" i="32"/>
  <c r="S298" i="32"/>
  <c r="O298" i="32"/>
  <c r="X297" i="32"/>
  <c r="S297" i="32"/>
  <c r="O297" i="32"/>
  <c r="X296" i="32"/>
  <c r="S296" i="32"/>
  <c r="O296" i="32"/>
  <c r="X295" i="32"/>
  <c r="S295" i="32"/>
  <c r="O295" i="32"/>
  <c r="X294" i="32"/>
  <c r="S294" i="32"/>
  <c r="O294" i="32"/>
  <c r="X293" i="32"/>
  <c r="S293" i="32"/>
  <c r="O293" i="32"/>
  <c r="X292" i="32"/>
  <c r="S292" i="32"/>
  <c r="O292" i="32"/>
  <c r="X291" i="32"/>
  <c r="S291" i="32"/>
  <c r="O291" i="32"/>
  <c r="X290" i="32"/>
  <c r="S290" i="32"/>
  <c r="O290" i="32"/>
  <c r="X289" i="32"/>
  <c r="S289" i="32"/>
  <c r="O289" i="32"/>
  <c r="X288" i="32"/>
  <c r="S288" i="32"/>
  <c r="O288" i="32"/>
  <c r="X287" i="32"/>
  <c r="S287" i="32"/>
  <c r="O287" i="32"/>
  <c r="X286" i="32"/>
  <c r="S286" i="32"/>
  <c r="O286" i="32"/>
  <c r="X285" i="32"/>
  <c r="S285" i="32"/>
  <c r="O285" i="32"/>
  <c r="X284" i="32"/>
  <c r="S284" i="32"/>
  <c r="O284" i="32"/>
  <c r="X283" i="32"/>
  <c r="S283" i="32"/>
  <c r="O283" i="32"/>
  <c r="X282" i="32"/>
  <c r="S282" i="32"/>
  <c r="O282" i="32"/>
  <c r="X281" i="32"/>
  <c r="S281" i="32"/>
  <c r="O281" i="32"/>
  <c r="X280" i="32"/>
  <c r="S280" i="32"/>
  <c r="O280" i="32"/>
  <c r="X279" i="32"/>
  <c r="S279" i="32"/>
  <c r="O279" i="32"/>
  <c r="X278" i="32"/>
  <c r="S278" i="32"/>
  <c r="O278" i="32"/>
  <c r="X277" i="32"/>
  <c r="S277" i="32"/>
  <c r="O277" i="32"/>
  <c r="X276" i="32"/>
  <c r="S276" i="32"/>
  <c r="O276" i="32"/>
  <c r="X275" i="32"/>
  <c r="S275" i="32"/>
  <c r="O275" i="32"/>
  <c r="X274" i="32"/>
  <c r="S274" i="32"/>
  <c r="O274" i="32"/>
  <c r="X273" i="32"/>
  <c r="S273" i="32"/>
  <c r="O273" i="32"/>
  <c r="X272" i="32"/>
  <c r="S272" i="32"/>
  <c r="O272" i="32"/>
  <c r="X271" i="32"/>
  <c r="S271" i="32"/>
  <c r="O271" i="32"/>
  <c r="X270" i="32"/>
  <c r="S270" i="32"/>
  <c r="O270" i="32"/>
  <c r="X269" i="32"/>
  <c r="S269" i="32"/>
  <c r="O269" i="32"/>
  <c r="X268" i="32"/>
  <c r="S268" i="32"/>
  <c r="O268" i="32"/>
  <c r="X267" i="32"/>
  <c r="S267" i="32"/>
  <c r="O267" i="32"/>
  <c r="X266" i="32"/>
  <c r="S266" i="32"/>
  <c r="O266" i="32"/>
  <c r="X265" i="32"/>
  <c r="S265" i="32"/>
  <c r="O265" i="32"/>
  <c r="X264" i="32"/>
  <c r="S264" i="32"/>
  <c r="O264" i="32"/>
  <c r="X263" i="32"/>
  <c r="S263" i="32"/>
  <c r="O263" i="32"/>
  <c r="X262" i="32"/>
  <c r="S262" i="32"/>
  <c r="O262" i="32"/>
  <c r="X261" i="32"/>
  <c r="S261" i="32"/>
  <c r="O261" i="32"/>
  <c r="X260" i="32"/>
  <c r="S260" i="32"/>
  <c r="O260" i="32"/>
  <c r="X259" i="32"/>
  <c r="S259" i="32"/>
  <c r="O259" i="32"/>
  <c r="X258" i="32"/>
  <c r="S258" i="32"/>
  <c r="O258" i="32"/>
  <c r="X257" i="32"/>
  <c r="S257" i="32"/>
  <c r="O257" i="32"/>
  <c r="X256" i="32"/>
  <c r="S256" i="32"/>
  <c r="O256" i="32"/>
  <c r="X255" i="32"/>
  <c r="S255" i="32"/>
  <c r="O255" i="32"/>
  <c r="X254" i="32"/>
  <c r="S254" i="32"/>
  <c r="O254" i="32"/>
  <c r="X253" i="32"/>
  <c r="S253" i="32"/>
  <c r="O253" i="32"/>
  <c r="X252" i="32"/>
  <c r="S252" i="32"/>
  <c r="O252" i="32"/>
  <c r="X251" i="32"/>
  <c r="S251" i="32"/>
  <c r="O251" i="32"/>
  <c r="X250" i="32"/>
  <c r="S250" i="32"/>
  <c r="O250" i="32"/>
  <c r="X249" i="32"/>
  <c r="S249" i="32"/>
  <c r="O249" i="32"/>
  <c r="X248" i="32"/>
  <c r="S248" i="32"/>
  <c r="O248" i="32"/>
  <c r="X247" i="32"/>
  <c r="S247" i="32"/>
  <c r="O247" i="32"/>
  <c r="X246" i="32"/>
  <c r="S246" i="32"/>
  <c r="O246" i="32"/>
  <c r="X245" i="32"/>
  <c r="S245" i="32"/>
  <c r="O245" i="32"/>
  <c r="X244" i="32"/>
  <c r="S244" i="32"/>
  <c r="O244" i="32"/>
  <c r="X243" i="32"/>
  <c r="S243" i="32"/>
  <c r="O243" i="32"/>
  <c r="X242" i="32"/>
  <c r="S242" i="32"/>
  <c r="O242" i="32"/>
  <c r="X241" i="32"/>
  <c r="S241" i="32"/>
  <c r="O241" i="32"/>
  <c r="X240" i="32"/>
  <c r="S240" i="32"/>
  <c r="O240" i="32"/>
  <c r="X239" i="32"/>
  <c r="S239" i="32"/>
  <c r="O239" i="32"/>
  <c r="X238" i="32"/>
  <c r="S238" i="32"/>
  <c r="O238" i="32"/>
  <c r="X237" i="32"/>
  <c r="S237" i="32"/>
  <c r="O237" i="32"/>
  <c r="X236" i="32"/>
  <c r="S236" i="32"/>
  <c r="O236" i="32"/>
  <c r="X235" i="32"/>
  <c r="S235" i="32"/>
  <c r="O235" i="32"/>
  <c r="X234" i="32"/>
  <c r="S234" i="32"/>
  <c r="O234" i="32"/>
  <c r="X233" i="32"/>
  <c r="S233" i="32"/>
  <c r="O233" i="32"/>
  <c r="X232" i="32"/>
  <c r="S232" i="32"/>
  <c r="O232" i="32"/>
  <c r="X231" i="32"/>
  <c r="S231" i="32"/>
  <c r="O231" i="32"/>
  <c r="X230" i="32"/>
  <c r="S230" i="32"/>
  <c r="O230" i="32"/>
  <c r="X229" i="32"/>
  <c r="S229" i="32"/>
  <c r="O229" i="32"/>
  <c r="X228" i="32"/>
  <c r="S228" i="32"/>
  <c r="O228" i="32"/>
  <c r="X227" i="32"/>
  <c r="S227" i="32"/>
  <c r="O227" i="32"/>
  <c r="X213" i="32"/>
  <c r="S213" i="32"/>
  <c r="O213" i="32"/>
  <c r="I213" i="32"/>
  <c r="X204" i="32"/>
  <c r="S204" i="32"/>
  <c r="O204" i="32"/>
  <c r="I204" i="32"/>
  <c r="X201" i="32"/>
  <c r="S201" i="32"/>
  <c r="O201" i="32"/>
  <c r="I201" i="32"/>
  <c r="X192" i="32"/>
  <c r="S192" i="32"/>
  <c r="O192" i="32"/>
  <c r="I192" i="32"/>
  <c r="X186" i="32"/>
  <c r="S186" i="32"/>
  <c r="O186" i="32"/>
  <c r="I186" i="32"/>
  <c r="D185" i="32"/>
  <c r="C184" i="32"/>
  <c r="X182" i="32"/>
  <c r="S182" i="32"/>
  <c r="O182" i="32"/>
  <c r="I182" i="32"/>
  <c r="X177" i="32"/>
  <c r="S177" i="32"/>
  <c r="O177" i="32"/>
  <c r="I177" i="32"/>
  <c r="AA159" i="32"/>
  <c r="Y159" i="32"/>
  <c r="X159" i="32"/>
  <c r="V159" i="32"/>
  <c r="T159" i="32"/>
  <c r="S159" i="32"/>
  <c r="Q159" i="32"/>
  <c r="O159" i="32"/>
  <c r="K159" i="32"/>
  <c r="J159" i="32"/>
  <c r="AB153" i="32"/>
  <c r="W153" i="32"/>
  <c r="R153" i="32"/>
  <c r="AB133" i="32"/>
  <c r="W133" i="32"/>
  <c r="R133" i="32"/>
  <c r="I30" i="32"/>
  <c r="I29" i="32"/>
  <c r="I28" i="32"/>
  <c r="AB26" i="32"/>
  <c r="W26" i="32"/>
  <c r="R26" i="32"/>
  <c r="AB25" i="32"/>
  <c r="W25" i="32"/>
  <c r="R25" i="32"/>
  <c r="AB24" i="32"/>
  <c r="W24" i="32"/>
  <c r="R24" i="32"/>
  <c r="AB19" i="32"/>
  <c r="X19" i="32"/>
  <c r="W19" i="32"/>
  <c r="S19" i="32"/>
  <c r="R19" i="32"/>
  <c r="O19" i="32"/>
  <c r="N19" i="32"/>
  <c r="I19" i="32"/>
  <c r="H18" i="32"/>
  <c r="G18" i="32"/>
  <c r="X17" i="32"/>
  <c r="AB149" i="32"/>
  <c r="S17" i="32"/>
  <c r="O17" i="32"/>
  <c r="R53" i="32"/>
  <c r="I17" i="32"/>
  <c r="H17" i="32"/>
  <c r="I13" i="32"/>
  <c r="Y5" i="32"/>
  <c r="T5" i="32"/>
  <c r="B3" i="32"/>
  <c r="AB50" i="32"/>
  <c r="AB52" i="32"/>
  <c r="AB49" i="32"/>
  <c r="AB51" i="32"/>
  <c r="R49" i="32"/>
  <c r="R50" i="32"/>
  <c r="R51" i="32"/>
  <c r="R52" i="32"/>
  <c r="N158" i="32"/>
  <c r="N156" i="32"/>
  <c r="N154" i="32"/>
  <c r="N152" i="32"/>
  <c r="N151" i="32"/>
  <c r="N150" i="32"/>
  <c r="N149" i="32"/>
  <c r="N148" i="32"/>
  <c r="N144" i="32"/>
  <c r="N142" i="32"/>
  <c r="N140" i="32"/>
  <c r="N138" i="32"/>
  <c r="N134" i="32"/>
  <c r="N132" i="32"/>
  <c r="N131" i="32"/>
  <c r="N129" i="32"/>
  <c r="N127" i="32"/>
  <c r="N125" i="32"/>
  <c r="N123" i="32"/>
  <c r="N157" i="32"/>
  <c r="N145" i="32"/>
  <c r="N141" i="32"/>
  <c r="N137" i="32"/>
  <c r="N130" i="32"/>
  <c r="N126" i="32"/>
  <c r="I432" i="32"/>
  <c r="I431" i="32"/>
  <c r="I430" i="32"/>
  <c r="I429" i="32"/>
  <c r="I428" i="32"/>
  <c r="I426" i="32"/>
  <c r="I425" i="32"/>
  <c r="I424" i="32"/>
  <c r="I423" i="32"/>
  <c r="I422" i="32"/>
  <c r="I421" i="32"/>
  <c r="I420" i="32"/>
  <c r="I419" i="32"/>
  <c r="I418" i="32"/>
  <c r="I417" i="32"/>
  <c r="I416" i="32"/>
  <c r="I415" i="32"/>
  <c r="I414" i="32"/>
  <c r="I413" i="32"/>
  <c r="I412" i="32"/>
  <c r="I411" i="32"/>
  <c r="I410" i="32"/>
  <c r="I409" i="32"/>
  <c r="I408" i="32"/>
  <c r="I407" i="32"/>
  <c r="I406" i="32"/>
  <c r="I405" i="32"/>
  <c r="I404" i="32"/>
  <c r="I403" i="32"/>
  <c r="I402" i="32"/>
  <c r="I401" i="32"/>
  <c r="I400" i="32"/>
  <c r="I399" i="32"/>
  <c r="I398" i="32"/>
  <c r="I397" i="32"/>
  <c r="I396" i="32"/>
  <c r="I395" i="32"/>
  <c r="I394" i="32"/>
  <c r="I393" i="32"/>
  <c r="I392" i="32"/>
  <c r="I391" i="32"/>
  <c r="I390" i="32"/>
  <c r="I389" i="32"/>
  <c r="I388" i="32"/>
  <c r="I387" i="32"/>
  <c r="I386" i="32"/>
  <c r="I385" i="32"/>
  <c r="I384" i="32"/>
  <c r="I383" i="32"/>
  <c r="I382" i="32"/>
  <c r="I381" i="32"/>
  <c r="I380" i="32"/>
  <c r="I379" i="32"/>
  <c r="I378" i="32"/>
  <c r="I377" i="32"/>
  <c r="I376" i="32"/>
  <c r="I375" i="32"/>
  <c r="I374" i="32"/>
  <c r="I373" i="32"/>
  <c r="I372" i="32"/>
  <c r="I371" i="32"/>
  <c r="I370" i="32"/>
  <c r="I369" i="32"/>
  <c r="I368" i="32"/>
  <c r="I367" i="32"/>
  <c r="I366" i="32"/>
  <c r="I365" i="32"/>
  <c r="I364" i="32"/>
  <c r="I363" i="32"/>
  <c r="I362" i="32"/>
  <c r="I361" i="32"/>
  <c r="I360" i="32"/>
  <c r="I359" i="32"/>
  <c r="I358" i="32"/>
  <c r="I357" i="32"/>
  <c r="I356" i="32"/>
  <c r="I355" i="32"/>
  <c r="I354" i="32"/>
  <c r="I353" i="32"/>
  <c r="I352" i="32"/>
  <c r="I351" i="32"/>
  <c r="I350" i="32"/>
  <c r="I349" i="32"/>
  <c r="I348" i="32"/>
  <c r="I347" i="32"/>
  <c r="I346" i="32"/>
  <c r="I345" i="32"/>
  <c r="I344" i="32"/>
  <c r="I343" i="32"/>
  <c r="I342" i="32"/>
  <c r="I341" i="32"/>
  <c r="I340" i="32"/>
  <c r="I339" i="32"/>
  <c r="I338" i="32"/>
  <c r="I337" i="32"/>
  <c r="I336" i="32"/>
  <c r="I335" i="32"/>
  <c r="I334" i="32"/>
  <c r="I333" i="32"/>
  <c r="I332" i="32"/>
  <c r="I331" i="32"/>
  <c r="I330" i="32"/>
  <c r="I329" i="32"/>
  <c r="I328" i="32"/>
  <c r="I327" i="32"/>
  <c r="I326" i="32"/>
  <c r="I325" i="32"/>
  <c r="I324" i="32"/>
  <c r="I323" i="32"/>
  <c r="I322" i="32"/>
  <c r="I321" i="32"/>
  <c r="I320" i="32"/>
  <c r="I319" i="32"/>
  <c r="I318" i="32"/>
  <c r="I317" i="32"/>
  <c r="I316" i="32"/>
  <c r="I315" i="32"/>
  <c r="I314" i="32"/>
  <c r="I313" i="32"/>
  <c r="I312" i="32"/>
  <c r="I311" i="32"/>
  <c r="I310" i="32"/>
  <c r="I309" i="32"/>
  <c r="I308" i="32"/>
  <c r="I307" i="32"/>
  <c r="I306" i="32"/>
  <c r="I305" i="32"/>
  <c r="I304" i="32"/>
  <c r="I303" i="32"/>
  <c r="I302" i="32"/>
  <c r="I301" i="32"/>
  <c r="I300" i="32"/>
  <c r="I299" i="32"/>
  <c r="I298" i="32"/>
  <c r="I297" i="32"/>
  <c r="I296" i="32"/>
  <c r="I295" i="32"/>
  <c r="I294" i="32"/>
  <c r="I293" i="32"/>
  <c r="I292" i="32"/>
  <c r="I291" i="32"/>
  <c r="I290" i="32"/>
  <c r="I289" i="32"/>
  <c r="I288" i="32"/>
  <c r="I287" i="32"/>
  <c r="I286" i="32"/>
  <c r="I285" i="32"/>
  <c r="I284" i="32"/>
  <c r="I283" i="32"/>
  <c r="I282" i="32"/>
  <c r="I281" i="32"/>
  <c r="I280" i="32"/>
  <c r="I279" i="32"/>
  <c r="I278" i="32"/>
  <c r="I277" i="32"/>
  <c r="I276" i="32"/>
  <c r="I275" i="32"/>
  <c r="I274" i="32"/>
  <c r="I273" i="32"/>
  <c r="I272" i="32"/>
  <c r="I271" i="32"/>
  <c r="I270" i="32"/>
  <c r="I269" i="32"/>
  <c r="I268" i="32"/>
  <c r="I267" i="32"/>
  <c r="I266" i="32"/>
  <c r="I265" i="32"/>
  <c r="I264" i="32"/>
  <c r="I263" i="32"/>
  <c r="I262" i="32"/>
  <c r="I261" i="32"/>
  <c r="I260" i="32"/>
  <c r="I259" i="32"/>
  <c r="I258" i="32"/>
  <c r="I257" i="32"/>
  <c r="I256" i="32"/>
  <c r="I255" i="32"/>
  <c r="I254" i="32"/>
  <c r="I253" i="32"/>
  <c r="I252" i="32"/>
  <c r="I251" i="32"/>
  <c r="I250" i="32"/>
  <c r="I249" i="32"/>
  <c r="I248" i="32"/>
  <c r="I247" i="32"/>
  <c r="I246" i="32"/>
  <c r="I245" i="32"/>
  <c r="I244" i="32"/>
  <c r="I243" i="32"/>
  <c r="I242" i="32"/>
  <c r="I241" i="32"/>
  <c r="I240" i="32"/>
  <c r="I239" i="32"/>
  <c r="I238" i="32"/>
  <c r="I237" i="32"/>
  <c r="I236" i="32"/>
  <c r="I235" i="32"/>
  <c r="I234" i="32"/>
  <c r="I233" i="32"/>
  <c r="I232" i="32"/>
  <c r="I231" i="32"/>
  <c r="I230" i="32"/>
  <c r="I229" i="32"/>
  <c r="I228" i="32"/>
  <c r="I227" i="32"/>
  <c r="N174" i="32"/>
  <c r="N172" i="32"/>
  <c r="N168" i="32"/>
  <c r="N166" i="32"/>
  <c r="N164" i="32"/>
  <c r="N155" i="32"/>
  <c r="N139" i="32"/>
  <c r="N124" i="32"/>
  <c r="W152" i="32"/>
  <c r="W151" i="32"/>
  <c r="W150" i="32"/>
  <c r="W149" i="32"/>
  <c r="W148" i="32"/>
  <c r="W132" i="32"/>
  <c r="W131" i="32"/>
  <c r="W175" i="32"/>
  <c r="W174" i="32"/>
  <c r="W173" i="32"/>
  <c r="W172" i="32"/>
  <c r="W171" i="32"/>
  <c r="W168" i="32"/>
  <c r="W167" i="32"/>
  <c r="W166" i="32"/>
  <c r="W165" i="32"/>
  <c r="W164" i="32"/>
  <c r="W121" i="32"/>
  <c r="W120" i="32"/>
  <c r="W119" i="32"/>
  <c r="W118" i="32"/>
  <c r="W117" i="32"/>
  <c r="W116" i="32"/>
  <c r="W115" i="32"/>
  <c r="W114" i="32"/>
  <c r="W113" i="32"/>
  <c r="W112" i="32"/>
  <c r="W111" i="32"/>
  <c r="W110" i="32"/>
  <c r="W109" i="32"/>
  <c r="W108" i="32"/>
  <c r="W107" i="32"/>
  <c r="W106" i="32"/>
  <c r="W105" i="32"/>
  <c r="W104" i="32"/>
  <c r="W103" i="32"/>
  <c r="W102" i="32"/>
  <c r="W101" i="32"/>
  <c r="W100" i="32"/>
  <c r="W99" i="32"/>
  <c r="N54" i="32"/>
  <c r="N55" i="32"/>
  <c r="N56" i="32"/>
  <c r="N57" i="32"/>
  <c r="N58" i="32"/>
  <c r="N59" i="32"/>
  <c r="N60" i="32"/>
  <c r="N61" i="32"/>
  <c r="N62" i="32"/>
  <c r="N63" i="32"/>
  <c r="N64" i="32"/>
  <c r="N65" i="32"/>
  <c r="N66" i="32"/>
  <c r="N67" i="32"/>
  <c r="N68" i="32"/>
  <c r="N69" i="32"/>
  <c r="N70" i="32"/>
  <c r="N71" i="32"/>
  <c r="N72" i="32"/>
  <c r="N73" i="32"/>
  <c r="N74" i="32"/>
  <c r="N75" i="32"/>
  <c r="N76" i="32"/>
  <c r="N77" i="32"/>
  <c r="N78" i="32"/>
  <c r="N79" i="32"/>
  <c r="N80" i="32"/>
  <c r="N81" i="32"/>
  <c r="N82" i="32"/>
  <c r="N83" i="32"/>
  <c r="N84" i="32"/>
  <c r="N85" i="32"/>
  <c r="N86" i="32"/>
  <c r="N87" i="32"/>
  <c r="N88" i="32"/>
  <c r="N89" i="32"/>
  <c r="N90" i="32"/>
  <c r="N91" i="32"/>
  <c r="N92" i="32"/>
  <c r="N93" i="32"/>
  <c r="N94" i="32"/>
  <c r="N95" i="32"/>
  <c r="N96" i="32"/>
  <c r="N97" i="32"/>
  <c r="N98" i="32"/>
  <c r="N99" i="32"/>
  <c r="N101" i="32"/>
  <c r="N103" i="32"/>
  <c r="N105" i="32"/>
  <c r="N107" i="32"/>
  <c r="N109" i="32"/>
  <c r="N111" i="32"/>
  <c r="N113" i="32"/>
  <c r="N115" i="32"/>
  <c r="N117" i="32"/>
  <c r="N119" i="32"/>
  <c r="N121" i="32"/>
  <c r="N128" i="32"/>
  <c r="N143" i="32"/>
  <c r="N165" i="32"/>
  <c r="N173" i="32"/>
  <c r="R175" i="32"/>
  <c r="R174" i="32"/>
  <c r="R173" i="32"/>
  <c r="R172" i="32"/>
  <c r="R171" i="32"/>
  <c r="R168" i="32"/>
  <c r="R167" i="32"/>
  <c r="R166" i="32"/>
  <c r="R165" i="32"/>
  <c r="R164" i="32"/>
  <c r="R152" i="32"/>
  <c r="R151" i="32"/>
  <c r="R150" i="32"/>
  <c r="R149" i="32"/>
  <c r="R148" i="32"/>
  <c r="R121" i="32"/>
  <c r="R120" i="32"/>
  <c r="R119" i="32"/>
  <c r="R118" i="32"/>
  <c r="R117" i="32"/>
  <c r="R116" i="32"/>
  <c r="R115" i="32"/>
  <c r="R114" i="32"/>
  <c r="R113" i="32"/>
  <c r="R112" i="32"/>
  <c r="R111" i="32"/>
  <c r="R110" i="32"/>
  <c r="R109" i="32"/>
  <c r="R108" i="32"/>
  <c r="R107" i="32"/>
  <c r="R106" i="32"/>
  <c r="R105" i="32"/>
  <c r="R104" i="32"/>
  <c r="R103" i="32"/>
  <c r="R102" i="32"/>
  <c r="R101" i="32"/>
  <c r="R100" i="32"/>
  <c r="R99" i="32"/>
  <c r="R131" i="32"/>
  <c r="R98" i="32"/>
  <c r="R97" i="32"/>
  <c r="R96" i="32"/>
  <c r="R95" i="32"/>
  <c r="R94" i="32"/>
  <c r="R93" i="32"/>
  <c r="R92" i="32"/>
  <c r="R91" i="32"/>
  <c r="R90" i="32"/>
  <c r="R89" i="32"/>
  <c r="R88" i="32"/>
  <c r="R87" i="32"/>
  <c r="R86" i="32"/>
  <c r="R85" i="32"/>
  <c r="R84" i="32"/>
  <c r="R83" i="32"/>
  <c r="R82" i="32"/>
  <c r="R81" i="32"/>
  <c r="R80" i="32"/>
  <c r="R79" i="32"/>
  <c r="R78" i="32"/>
  <c r="R77" i="32"/>
  <c r="R76" i="32"/>
  <c r="R75" i="32"/>
  <c r="R74" i="32"/>
  <c r="R73" i="32"/>
  <c r="R72" i="32"/>
  <c r="R71" i="32"/>
  <c r="R70" i="32"/>
  <c r="R69" i="32"/>
  <c r="R68" i="32"/>
  <c r="R67" i="32"/>
  <c r="R66" i="32"/>
  <c r="R65" i="32"/>
  <c r="R64" i="32"/>
  <c r="R63" i="32"/>
  <c r="R62" i="32"/>
  <c r="R61" i="32"/>
  <c r="R60" i="32"/>
  <c r="R59" i="32"/>
  <c r="R58" i="32"/>
  <c r="R57" i="32"/>
  <c r="R56" i="32"/>
  <c r="R55" i="32"/>
  <c r="R54" i="32"/>
  <c r="AB175" i="32"/>
  <c r="AB174" i="32"/>
  <c r="AB173" i="32"/>
  <c r="AB172" i="32"/>
  <c r="AB171" i="32"/>
  <c r="AB168" i="32"/>
  <c r="AB167" i="32"/>
  <c r="AB166" i="32"/>
  <c r="AB165" i="32"/>
  <c r="AB164" i="32"/>
  <c r="AB121" i="32"/>
  <c r="AB132" i="32"/>
  <c r="AB131" i="32"/>
  <c r="AB120" i="32"/>
  <c r="AB119" i="32"/>
  <c r="AB118" i="32"/>
  <c r="AB117" i="32"/>
  <c r="AB116" i="32"/>
  <c r="AB115" i="32"/>
  <c r="AB114" i="32"/>
  <c r="AB113" i="32"/>
  <c r="AB112" i="32"/>
  <c r="AB111" i="32"/>
  <c r="AB110" i="32"/>
  <c r="AB109" i="32"/>
  <c r="AB108" i="32"/>
  <c r="AB107" i="32"/>
  <c r="AB106" i="32"/>
  <c r="AB105" i="32"/>
  <c r="AB104" i="32"/>
  <c r="AB103" i="32"/>
  <c r="AB102" i="32"/>
  <c r="AB101" i="32"/>
  <c r="AB100" i="32"/>
  <c r="AB99" i="32"/>
  <c r="AB152" i="32"/>
  <c r="AB150" i="32"/>
  <c r="AB148" i="32"/>
  <c r="AB98" i="32"/>
  <c r="AB97" i="32"/>
  <c r="AB96" i="32"/>
  <c r="AB95" i="32"/>
  <c r="AB94" i="32"/>
  <c r="AB93" i="32"/>
  <c r="AB92" i="32"/>
  <c r="AB91" i="32"/>
  <c r="AB90" i="32"/>
  <c r="AB89" i="32"/>
  <c r="AB88" i="32"/>
  <c r="AB87" i="32"/>
  <c r="AB86" i="32"/>
  <c r="AB85" i="32"/>
  <c r="AB84" i="32"/>
  <c r="AB83" i="32"/>
  <c r="AB82" i="32"/>
  <c r="AB81" i="32"/>
  <c r="AB80" i="32"/>
  <c r="AB79" i="32"/>
  <c r="AB78" i="32"/>
  <c r="AB77" i="32"/>
  <c r="AB76" i="32"/>
  <c r="AB75" i="32"/>
  <c r="AB74" i="32"/>
  <c r="AB73" i="32"/>
  <c r="AB72" i="32"/>
  <c r="AB71" i="32"/>
  <c r="AB70" i="32"/>
  <c r="AB69" i="32"/>
  <c r="AB68" i="32"/>
  <c r="AB67" i="32"/>
  <c r="AB66" i="32"/>
  <c r="AB65" i="32"/>
  <c r="AB64" i="32"/>
  <c r="AB63" i="32"/>
  <c r="AB62" i="32"/>
  <c r="AB61" i="32"/>
  <c r="AB60" i="32"/>
  <c r="AB59" i="32"/>
  <c r="AB58" i="32"/>
  <c r="AB57" i="32"/>
  <c r="AB56" i="32"/>
  <c r="AB55" i="32"/>
  <c r="AB54" i="32"/>
  <c r="AB53" i="32"/>
  <c r="N49" i="32"/>
  <c r="W49" i="32"/>
  <c r="N50" i="32"/>
  <c r="W50" i="32"/>
  <c r="N51" i="32"/>
  <c r="W51" i="32"/>
  <c r="N52" i="32"/>
  <c r="W52" i="32"/>
  <c r="N53" i="32"/>
  <c r="W53" i="32"/>
  <c r="W54" i="32"/>
  <c r="W55" i="32"/>
  <c r="W56" i="32"/>
  <c r="W57" i="32"/>
  <c r="W58" i="32"/>
  <c r="W59" i="32"/>
  <c r="W60" i="32"/>
  <c r="W61" i="32"/>
  <c r="W62" i="32"/>
  <c r="W63" i="32"/>
  <c r="W64" i="32"/>
  <c r="W65" i="32"/>
  <c r="W66" i="32"/>
  <c r="W67" i="32"/>
  <c r="W68" i="32"/>
  <c r="W69" i="32"/>
  <c r="W70" i="32"/>
  <c r="W71" i="32"/>
  <c r="W72" i="32"/>
  <c r="W73" i="32"/>
  <c r="W74" i="32"/>
  <c r="W75" i="32"/>
  <c r="W76" i="32"/>
  <c r="W77" i="32"/>
  <c r="W78" i="32"/>
  <c r="W79" i="32"/>
  <c r="W80" i="32"/>
  <c r="W81" i="32"/>
  <c r="W82" i="32"/>
  <c r="W83" i="32"/>
  <c r="W84" i="32"/>
  <c r="W85" i="32"/>
  <c r="W86" i="32"/>
  <c r="W87" i="32"/>
  <c r="W88" i="32"/>
  <c r="W89" i="32"/>
  <c r="W90" i="32"/>
  <c r="W91" i="32"/>
  <c r="W92" i="32"/>
  <c r="W93" i="32"/>
  <c r="W94" i="32"/>
  <c r="W95" i="32"/>
  <c r="W96" i="32"/>
  <c r="W97" i="32"/>
  <c r="W98" i="32"/>
  <c r="N100" i="32"/>
  <c r="N102" i="32"/>
  <c r="N104" i="32"/>
  <c r="N106" i="32"/>
  <c r="N108" i="32"/>
  <c r="N110" i="32"/>
  <c r="N112" i="32"/>
  <c r="N114" i="32"/>
  <c r="N116" i="32"/>
  <c r="N118" i="32"/>
  <c r="N120" i="32"/>
  <c r="R132" i="32"/>
  <c r="AB151" i="32"/>
  <c r="N167" i="32"/>
  <c r="N171" i="32"/>
  <c r="N175" i="32"/>
  <c r="N122" i="32"/>
  <c r="W163" i="32"/>
  <c r="W122" i="32"/>
  <c r="W147" i="32"/>
  <c r="N147" i="32"/>
  <c r="N163" i="32"/>
  <c r="AB20" i="32"/>
  <c r="AB163" i="32"/>
  <c r="R20" i="32"/>
  <c r="R163" i="32"/>
  <c r="N170" i="32"/>
  <c r="N153" i="32"/>
  <c r="W20" i="32"/>
  <c r="AB147" i="32"/>
  <c r="AB122" i="32"/>
  <c r="AB170" i="32"/>
  <c r="R122" i="32"/>
  <c r="R147" i="32"/>
  <c r="R170" i="32"/>
  <c r="W170" i="32"/>
  <c r="W159" i="32"/>
  <c r="W438" i="32"/>
  <c r="T438" i="32"/>
  <c r="R159" i="32"/>
  <c r="R434" i="32"/>
  <c r="R435" i="32"/>
  <c r="AB159" i="32"/>
  <c r="AB434" i="32"/>
  <c r="AB435" i="32"/>
  <c r="W160" i="32"/>
  <c r="R18" i="32"/>
  <c r="P159" i="32"/>
  <c r="R438" i="32"/>
  <c r="AB18" i="32"/>
  <c r="Z159" i="32"/>
  <c r="W434" i="32"/>
  <c r="W435" i="32"/>
  <c r="AB438" i="32"/>
  <c r="Y438" i="32"/>
  <c r="R169" i="32"/>
  <c r="W18" i="32"/>
  <c r="U159" i="32"/>
  <c r="W169" i="32"/>
  <c r="AB169" i="32"/>
  <c r="AB160" i="32"/>
  <c r="AB161" i="32"/>
  <c r="R160" i="32"/>
  <c r="R161" i="32"/>
  <c r="W162" i="32"/>
  <c r="W161" i="32"/>
  <c r="R162" i="32"/>
  <c r="AB162" i="32"/>
  <c r="F16" i="1"/>
  <c r="N160" i="26"/>
  <c r="N18" i="26"/>
  <c r="N135" i="26"/>
  <c r="M26" i="26"/>
  <c r="J46" i="15"/>
  <c r="H46" i="15"/>
  <c r="H45" i="15"/>
  <c r="H47" i="15"/>
  <c r="J22" i="15"/>
  <c r="H22" i="15"/>
  <c r="H31" i="15"/>
  <c r="H30" i="15"/>
  <c r="M22" i="15"/>
  <c r="Q22" i="15"/>
  <c r="K46" i="15"/>
  <c r="O46" i="15"/>
  <c r="M46" i="15"/>
  <c r="Q46" i="15"/>
  <c r="O22" i="15"/>
  <c r="K22" i="15"/>
  <c r="N154" i="26"/>
  <c r="N148" i="26"/>
  <c r="N123" i="26"/>
  <c r="N22" i="26"/>
  <c r="J31" i="26"/>
  <c r="J30" i="26"/>
  <c r="J29" i="26"/>
  <c r="J28" i="26"/>
  <c r="J25" i="26"/>
  <c r="J24" i="26"/>
  <c r="N26" i="26"/>
  <c r="H19" i="15"/>
  <c r="H9" i="15"/>
  <c r="N152" i="26"/>
  <c r="N153" i="26"/>
  <c r="N155" i="26"/>
  <c r="N156" i="26"/>
  <c r="N157" i="26"/>
  <c r="N158" i="26"/>
  <c r="N159"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80" i="26"/>
  <c r="N81" i="26"/>
  <c r="N82" i="26"/>
  <c r="N83" i="26"/>
  <c r="N84" i="26"/>
  <c r="N85" i="26"/>
  <c r="N86" i="26"/>
  <c r="N87" i="26"/>
  <c r="N88" i="26"/>
  <c r="N89" i="26"/>
  <c r="N90" i="26"/>
  <c r="N91" i="26"/>
  <c r="N92" i="26"/>
  <c r="N93" i="26"/>
  <c r="N94" i="26"/>
  <c r="N95" i="26"/>
  <c r="N96" i="26"/>
  <c r="N97" i="26"/>
  <c r="N98" i="26"/>
  <c r="N99" i="26"/>
  <c r="N100" i="26"/>
  <c r="N101" i="26"/>
  <c r="N102" i="26"/>
  <c r="N103" i="26"/>
  <c r="N104" i="26"/>
  <c r="N105" i="26"/>
  <c r="N106" i="26"/>
  <c r="N107" i="26"/>
  <c r="N108" i="26"/>
  <c r="N109" i="26"/>
  <c r="N110" i="26"/>
  <c r="N111" i="26"/>
  <c r="N112" i="26"/>
  <c r="N113" i="26"/>
  <c r="N114" i="26"/>
  <c r="N115" i="26"/>
  <c r="N116" i="26"/>
  <c r="N117" i="26"/>
  <c r="N118" i="26"/>
  <c r="N119" i="26"/>
  <c r="N120" i="26"/>
  <c r="N121" i="26"/>
  <c r="N122" i="26"/>
  <c r="N124" i="26"/>
  <c r="N125" i="26"/>
  <c r="N126" i="26"/>
  <c r="N127" i="26"/>
  <c r="N128" i="26"/>
  <c r="N129" i="26"/>
  <c r="N130" i="26"/>
  <c r="N131" i="26"/>
  <c r="N132" i="26"/>
  <c r="N133" i="26"/>
  <c r="N138" i="26"/>
  <c r="N139" i="26"/>
  <c r="N140" i="26"/>
  <c r="N141" i="26"/>
  <c r="N142" i="26"/>
  <c r="N143" i="26"/>
  <c r="N144" i="26"/>
  <c r="N145" i="26"/>
  <c r="N146" i="26"/>
  <c r="N149" i="26"/>
  <c r="N150" i="26"/>
  <c r="N151" i="26"/>
  <c r="H48" i="15"/>
  <c r="H36" i="15"/>
  <c r="H35" i="15"/>
  <c r="H10" i="15"/>
  <c r="G18" i="1"/>
  <c r="E18" i="1"/>
  <c r="H23" i="15"/>
  <c r="H44" i="15"/>
  <c r="H43" i="15"/>
  <c r="H42" i="15"/>
  <c r="H41" i="15"/>
  <c r="H40" i="15"/>
  <c r="H39" i="15"/>
  <c r="H38" i="15"/>
  <c r="H37" i="15"/>
  <c r="H34" i="15"/>
  <c r="H33" i="15"/>
  <c r="H29" i="15"/>
  <c r="H28" i="15"/>
  <c r="H27" i="15"/>
  <c r="H26" i="15"/>
  <c r="H25" i="15"/>
  <c r="H24" i="15"/>
  <c r="H21" i="15"/>
  <c r="M21" i="15"/>
  <c r="H20" i="15"/>
  <c r="H18" i="15"/>
  <c r="H17" i="15"/>
  <c r="H16" i="15"/>
  <c r="H32" i="15"/>
  <c r="H52" i="15"/>
  <c r="E3" i="9"/>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D18" i="1"/>
  <c r="D17" i="1"/>
  <c r="D16" i="1"/>
  <c r="D15" i="1"/>
  <c r="D14" i="1"/>
  <c r="D13" i="1"/>
  <c r="D12" i="1"/>
  <c r="N161" i="26"/>
  <c r="N162" i="26"/>
  <c r="N163" i="26"/>
  <c r="N164" i="26"/>
  <c r="N165" i="26"/>
  <c r="N166" i="26"/>
  <c r="N167" i="26"/>
  <c r="N168" i="26"/>
  <c r="N169" i="26"/>
  <c r="N170" i="26"/>
  <c r="N171" i="26"/>
  <c r="N172" i="26"/>
  <c r="N173" i="26"/>
  <c r="N174" i="26"/>
  <c r="N175" i="26"/>
  <c r="N176" i="26"/>
  <c r="H17" i="26"/>
  <c r="AA439" i="26"/>
  <c r="Z439" i="26"/>
  <c r="X439" i="26"/>
  <c r="V439" i="26"/>
  <c r="U439" i="26"/>
  <c r="S439" i="26"/>
  <c r="Q439" i="26"/>
  <c r="P439" i="26"/>
  <c r="O439" i="26"/>
  <c r="M439" i="26"/>
  <c r="L439" i="26"/>
  <c r="J439" i="26"/>
  <c r="I439" i="26"/>
  <c r="H439" i="26"/>
  <c r="X433" i="26"/>
  <c r="S433" i="26"/>
  <c r="O433" i="26"/>
  <c r="X432" i="26"/>
  <c r="S432" i="26"/>
  <c r="O432" i="26"/>
  <c r="X431" i="26"/>
  <c r="S431" i="26"/>
  <c r="O431" i="26"/>
  <c r="X430" i="26"/>
  <c r="S430" i="26"/>
  <c r="O430" i="26"/>
  <c r="X429" i="26"/>
  <c r="S429" i="26"/>
  <c r="O429" i="26"/>
  <c r="X427" i="26"/>
  <c r="S427" i="26"/>
  <c r="O427" i="26"/>
  <c r="X426" i="26"/>
  <c r="S426" i="26"/>
  <c r="O426" i="26"/>
  <c r="X425" i="26"/>
  <c r="S425" i="26"/>
  <c r="O425" i="26"/>
  <c r="X424" i="26"/>
  <c r="S424" i="26"/>
  <c r="O424" i="26"/>
  <c r="X423" i="26"/>
  <c r="S423" i="26"/>
  <c r="O423" i="26"/>
  <c r="X422" i="26"/>
  <c r="S422" i="26"/>
  <c r="O422" i="26"/>
  <c r="X421" i="26"/>
  <c r="S421" i="26"/>
  <c r="O421" i="26"/>
  <c r="X420" i="26"/>
  <c r="S420" i="26"/>
  <c r="O420" i="26"/>
  <c r="X419" i="26"/>
  <c r="S419" i="26"/>
  <c r="O419" i="26"/>
  <c r="X418" i="26"/>
  <c r="S418" i="26"/>
  <c r="O418" i="26"/>
  <c r="X417" i="26"/>
  <c r="S417" i="26"/>
  <c r="O417" i="26"/>
  <c r="X416" i="26"/>
  <c r="S416" i="26"/>
  <c r="O416" i="26"/>
  <c r="X415" i="26"/>
  <c r="S415" i="26"/>
  <c r="O415" i="26"/>
  <c r="X414" i="26"/>
  <c r="S414" i="26"/>
  <c r="O414" i="26"/>
  <c r="X413" i="26"/>
  <c r="S413" i="26"/>
  <c r="O413" i="26"/>
  <c r="X412" i="26"/>
  <c r="S412" i="26"/>
  <c r="O412" i="26"/>
  <c r="X411" i="26"/>
  <c r="S411" i="26"/>
  <c r="O411" i="26"/>
  <c r="X410" i="26"/>
  <c r="S410" i="26"/>
  <c r="O410" i="26"/>
  <c r="X409" i="26"/>
  <c r="S409" i="26"/>
  <c r="O409" i="26"/>
  <c r="X408" i="26"/>
  <c r="S408" i="26"/>
  <c r="O408" i="26"/>
  <c r="X407" i="26"/>
  <c r="S407" i="26"/>
  <c r="O407" i="26"/>
  <c r="X406" i="26"/>
  <c r="S406" i="26"/>
  <c r="O406" i="26"/>
  <c r="X405" i="26"/>
  <c r="S405" i="26"/>
  <c r="O405" i="26"/>
  <c r="X404" i="26"/>
  <c r="S404" i="26"/>
  <c r="O404" i="26"/>
  <c r="X403" i="26"/>
  <c r="S403" i="26"/>
  <c r="O403" i="26"/>
  <c r="X402" i="26"/>
  <c r="S402" i="26"/>
  <c r="O402" i="26"/>
  <c r="X401" i="26"/>
  <c r="S401" i="26"/>
  <c r="O401" i="26"/>
  <c r="X400" i="26"/>
  <c r="S400" i="26"/>
  <c r="O400" i="26"/>
  <c r="X399" i="26"/>
  <c r="S399" i="26"/>
  <c r="O399" i="26"/>
  <c r="X398" i="26"/>
  <c r="S398" i="26"/>
  <c r="O398" i="26"/>
  <c r="X397" i="26"/>
  <c r="S397" i="26"/>
  <c r="O397" i="26"/>
  <c r="X396" i="26"/>
  <c r="S396" i="26"/>
  <c r="O396" i="26"/>
  <c r="X395" i="26"/>
  <c r="S395" i="26"/>
  <c r="O395" i="26"/>
  <c r="X394" i="26"/>
  <c r="S394" i="26"/>
  <c r="O394" i="26"/>
  <c r="X393" i="26"/>
  <c r="S393" i="26"/>
  <c r="O393" i="26"/>
  <c r="X392" i="26"/>
  <c r="S392" i="26"/>
  <c r="O392" i="26"/>
  <c r="X391" i="26"/>
  <c r="S391" i="26"/>
  <c r="O391" i="26"/>
  <c r="X390" i="26"/>
  <c r="S390" i="26"/>
  <c r="O390" i="26"/>
  <c r="X389" i="26"/>
  <c r="S389" i="26"/>
  <c r="O389" i="26"/>
  <c r="X388" i="26"/>
  <c r="S388" i="26"/>
  <c r="O388" i="26"/>
  <c r="X387" i="26"/>
  <c r="S387" i="26"/>
  <c r="O387" i="26"/>
  <c r="X386" i="26"/>
  <c r="S386" i="26"/>
  <c r="O386" i="26"/>
  <c r="X385" i="26"/>
  <c r="S385" i="26"/>
  <c r="O385" i="26"/>
  <c r="X384" i="26"/>
  <c r="S384" i="26"/>
  <c r="O384" i="26"/>
  <c r="X383" i="26"/>
  <c r="S383" i="26"/>
  <c r="O383" i="26"/>
  <c r="X382" i="26"/>
  <c r="S382" i="26"/>
  <c r="O382" i="26"/>
  <c r="X381" i="26"/>
  <c r="S381" i="26"/>
  <c r="O381" i="26"/>
  <c r="X380" i="26"/>
  <c r="S380" i="26"/>
  <c r="O380" i="26"/>
  <c r="X379" i="26"/>
  <c r="S379" i="26"/>
  <c r="O379" i="26"/>
  <c r="X378" i="26"/>
  <c r="S378" i="26"/>
  <c r="O378" i="26"/>
  <c r="X377" i="26"/>
  <c r="S377" i="26"/>
  <c r="O377" i="26"/>
  <c r="X376" i="26"/>
  <c r="S376" i="26"/>
  <c r="O376" i="26"/>
  <c r="X375" i="26"/>
  <c r="S375" i="26"/>
  <c r="O375" i="26"/>
  <c r="X374" i="26"/>
  <c r="S374" i="26"/>
  <c r="O374" i="26"/>
  <c r="X373" i="26"/>
  <c r="S373" i="26"/>
  <c r="O373" i="26"/>
  <c r="X372" i="26"/>
  <c r="S372" i="26"/>
  <c r="O372" i="26"/>
  <c r="X371" i="26"/>
  <c r="S371" i="26"/>
  <c r="O371" i="26"/>
  <c r="X370" i="26"/>
  <c r="S370" i="26"/>
  <c r="O370" i="26"/>
  <c r="X369" i="26"/>
  <c r="S369" i="26"/>
  <c r="O369" i="26"/>
  <c r="X368" i="26"/>
  <c r="S368" i="26"/>
  <c r="O368" i="26"/>
  <c r="X367" i="26"/>
  <c r="S367" i="26"/>
  <c r="O367" i="26"/>
  <c r="X366" i="26"/>
  <c r="S366" i="26"/>
  <c r="O366" i="26"/>
  <c r="X365" i="26"/>
  <c r="S365" i="26"/>
  <c r="O365" i="26"/>
  <c r="X364" i="26"/>
  <c r="S364" i="26"/>
  <c r="O364" i="26"/>
  <c r="X363" i="26"/>
  <c r="S363" i="26"/>
  <c r="O363" i="26"/>
  <c r="X362" i="26"/>
  <c r="S362" i="26"/>
  <c r="O362" i="26"/>
  <c r="X361" i="26"/>
  <c r="S361" i="26"/>
  <c r="O361" i="26"/>
  <c r="X360" i="26"/>
  <c r="S360" i="26"/>
  <c r="O360" i="26"/>
  <c r="X359" i="26"/>
  <c r="S359" i="26"/>
  <c r="O359" i="26"/>
  <c r="X358" i="26"/>
  <c r="S358" i="26"/>
  <c r="O358" i="26"/>
  <c r="X357" i="26"/>
  <c r="S357" i="26"/>
  <c r="O357" i="26"/>
  <c r="X356" i="26"/>
  <c r="S356" i="26"/>
  <c r="O356" i="26"/>
  <c r="X355" i="26"/>
  <c r="S355" i="26"/>
  <c r="O355" i="26"/>
  <c r="X354" i="26"/>
  <c r="S354" i="26"/>
  <c r="O354" i="26"/>
  <c r="X353" i="26"/>
  <c r="S353" i="26"/>
  <c r="O353" i="26"/>
  <c r="X352" i="26"/>
  <c r="S352" i="26"/>
  <c r="O352" i="26"/>
  <c r="X351" i="26"/>
  <c r="S351" i="26"/>
  <c r="O351" i="26"/>
  <c r="X350" i="26"/>
  <c r="S350" i="26"/>
  <c r="O350" i="26"/>
  <c r="X349" i="26"/>
  <c r="S349" i="26"/>
  <c r="O349" i="26"/>
  <c r="X348" i="26"/>
  <c r="S348" i="26"/>
  <c r="O348" i="26"/>
  <c r="X347" i="26"/>
  <c r="S347" i="26"/>
  <c r="O347" i="26"/>
  <c r="X346" i="26"/>
  <c r="S346" i="26"/>
  <c r="O346" i="26"/>
  <c r="X345" i="26"/>
  <c r="S345" i="26"/>
  <c r="O345" i="26"/>
  <c r="X344" i="26"/>
  <c r="S344" i="26"/>
  <c r="O344" i="26"/>
  <c r="X343" i="26"/>
  <c r="S343" i="26"/>
  <c r="O343" i="26"/>
  <c r="X342" i="26"/>
  <c r="S342" i="26"/>
  <c r="O342" i="26"/>
  <c r="X341" i="26"/>
  <c r="S341" i="26"/>
  <c r="O341" i="26"/>
  <c r="X340" i="26"/>
  <c r="S340" i="26"/>
  <c r="O340" i="26"/>
  <c r="X339" i="26"/>
  <c r="S339" i="26"/>
  <c r="O339" i="26"/>
  <c r="X338" i="26"/>
  <c r="S338" i="26"/>
  <c r="O338" i="26"/>
  <c r="X337" i="26"/>
  <c r="S337" i="26"/>
  <c r="O337" i="26"/>
  <c r="X336" i="26"/>
  <c r="S336" i="26"/>
  <c r="O336" i="26"/>
  <c r="X335" i="26"/>
  <c r="S335" i="26"/>
  <c r="O335" i="26"/>
  <c r="X334" i="26"/>
  <c r="S334" i="26"/>
  <c r="O334" i="26"/>
  <c r="X333" i="26"/>
  <c r="S333" i="26"/>
  <c r="O333" i="26"/>
  <c r="X332" i="26"/>
  <c r="S332" i="26"/>
  <c r="O332" i="26"/>
  <c r="X331" i="26"/>
  <c r="S331" i="26"/>
  <c r="O331" i="26"/>
  <c r="X330" i="26"/>
  <c r="S330" i="26"/>
  <c r="O330" i="26"/>
  <c r="X329" i="26"/>
  <c r="S329" i="26"/>
  <c r="O329" i="26"/>
  <c r="X328" i="26"/>
  <c r="S328" i="26"/>
  <c r="O328" i="26"/>
  <c r="X327" i="26"/>
  <c r="S327" i="26"/>
  <c r="O327" i="26"/>
  <c r="X326" i="26"/>
  <c r="S326" i="26"/>
  <c r="O326" i="26"/>
  <c r="X325" i="26"/>
  <c r="S325" i="26"/>
  <c r="O325" i="26"/>
  <c r="X324" i="26"/>
  <c r="S324" i="26"/>
  <c r="O324" i="26"/>
  <c r="X323" i="26"/>
  <c r="S323" i="26"/>
  <c r="O323" i="26"/>
  <c r="X322" i="26"/>
  <c r="S322" i="26"/>
  <c r="O322" i="26"/>
  <c r="X321" i="26"/>
  <c r="S321" i="26"/>
  <c r="O321" i="26"/>
  <c r="X320" i="26"/>
  <c r="S320" i="26"/>
  <c r="O320" i="26"/>
  <c r="X319" i="26"/>
  <c r="S319" i="26"/>
  <c r="O319" i="26"/>
  <c r="X318" i="26"/>
  <c r="S318" i="26"/>
  <c r="O318" i="26"/>
  <c r="X317" i="26"/>
  <c r="S317" i="26"/>
  <c r="O317" i="26"/>
  <c r="X316" i="26"/>
  <c r="S316" i="26"/>
  <c r="O316" i="26"/>
  <c r="X315" i="26"/>
  <c r="S315" i="26"/>
  <c r="O315" i="26"/>
  <c r="X314" i="26"/>
  <c r="S314" i="26"/>
  <c r="O314" i="26"/>
  <c r="X313" i="26"/>
  <c r="S313" i="26"/>
  <c r="O313" i="26"/>
  <c r="X312" i="26"/>
  <c r="S312" i="26"/>
  <c r="O312" i="26"/>
  <c r="X311" i="26"/>
  <c r="S311" i="26"/>
  <c r="O311" i="26"/>
  <c r="X310" i="26"/>
  <c r="S310" i="26"/>
  <c r="O310" i="26"/>
  <c r="X309" i="26"/>
  <c r="S309" i="26"/>
  <c r="O309" i="26"/>
  <c r="X308" i="26"/>
  <c r="S308" i="26"/>
  <c r="O308" i="26"/>
  <c r="X307" i="26"/>
  <c r="S307" i="26"/>
  <c r="O307" i="26"/>
  <c r="X306" i="26"/>
  <c r="S306" i="26"/>
  <c r="O306" i="26"/>
  <c r="X305" i="26"/>
  <c r="S305" i="26"/>
  <c r="O305" i="26"/>
  <c r="X304" i="26"/>
  <c r="S304" i="26"/>
  <c r="O304" i="26"/>
  <c r="X303" i="26"/>
  <c r="S303" i="26"/>
  <c r="O303" i="26"/>
  <c r="X302" i="26"/>
  <c r="S302" i="26"/>
  <c r="O302" i="26"/>
  <c r="X301" i="26"/>
  <c r="S301" i="26"/>
  <c r="O301" i="26"/>
  <c r="X300" i="26"/>
  <c r="S300" i="26"/>
  <c r="O300" i="26"/>
  <c r="X299" i="26"/>
  <c r="S299" i="26"/>
  <c r="O299" i="26"/>
  <c r="X298" i="26"/>
  <c r="S298" i="26"/>
  <c r="O298" i="26"/>
  <c r="X297" i="26"/>
  <c r="S297" i="26"/>
  <c r="O297" i="26"/>
  <c r="X296" i="26"/>
  <c r="S296" i="26"/>
  <c r="O296" i="26"/>
  <c r="X295" i="26"/>
  <c r="S295" i="26"/>
  <c r="O295" i="26"/>
  <c r="X294" i="26"/>
  <c r="S294" i="26"/>
  <c r="O294" i="26"/>
  <c r="X293" i="26"/>
  <c r="S293" i="26"/>
  <c r="O293" i="26"/>
  <c r="X292" i="26"/>
  <c r="S292" i="26"/>
  <c r="O292" i="26"/>
  <c r="X291" i="26"/>
  <c r="S291" i="26"/>
  <c r="O291" i="26"/>
  <c r="X290" i="26"/>
  <c r="S290" i="26"/>
  <c r="O290" i="26"/>
  <c r="X289" i="26"/>
  <c r="S289" i="26"/>
  <c r="O289" i="26"/>
  <c r="X288" i="26"/>
  <c r="S288" i="26"/>
  <c r="O288" i="26"/>
  <c r="X287" i="26"/>
  <c r="S287" i="26"/>
  <c r="O287" i="26"/>
  <c r="X286" i="26"/>
  <c r="S286" i="26"/>
  <c r="O286" i="26"/>
  <c r="X285" i="26"/>
  <c r="S285" i="26"/>
  <c r="O285" i="26"/>
  <c r="X284" i="26"/>
  <c r="S284" i="26"/>
  <c r="O284" i="26"/>
  <c r="X283" i="26"/>
  <c r="S283" i="26"/>
  <c r="O283" i="26"/>
  <c r="X282" i="26"/>
  <c r="S282" i="26"/>
  <c r="O282" i="26"/>
  <c r="X281" i="26"/>
  <c r="S281" i="26"/>
  <c r="O281" i="26"/>
  <c r="X280" i="26"/>
  <c r="S280" i="26"/>
  <c r="O280" i="26"/>
  <c r="X279" i="26"/>
  <c r="S279" i="26"/>
  <c r="O279" i="26"/>
  <c r="X278" i="26"/>
  <c r="S278" i="26"/>
  <c r="O278" i="26"/>
  <c r="X277" i="26"/>
  <c r="S277" i="26"/>
  <c r="O277" i="26"/>
  <c r="X276" i="26"/>
  <c r="S276" i="26"/>
  <c r="O276" i="26"/>
  <c r="X275" i="26"/>
  <c r="S275" i="26"/>
  <c r="O275" i="26"/>
  <c r="X274" i="26"/>
  <c r="S274" i="26"/>
  <c r="O274" i="26"/>
  <c r="X273" i="26"/>
  <c r="S273" i="26"/>
  <c r="O273" i="26"/>
  <c r="X272" i="26"/>
  <c r="S272" i="26"/>
  <c r="O272" i="26"/>
  <c r="X271" i="26"/>
  <c r="S271" i="26"/>
  <c r="O271" i="26"/>
  <c r="X270" i="26"/>
  <c r="S270" i="26"/>
  <c r="O270" i="26"/>
  <c r="X269" i="26"/>
  <c r="S269" i="26"/>
  <c r="O269" i="26"/>
  <c r="X268" i="26"/>
  <c r="S268" i="26"/>
  <c r="O268" i="26"/>
  <c r="X267" i="26"/>
  <c r="S267" i="26"/>
  <c r="O267" i="26"/>
  <c r="X266" i="26"/>
  <c r="S266" i="26"/>
  <c r="O266" i="26"/>
  <c r="X265" i="26"/>
  <c r="S265" i="26"/>
  <c r="O265" i="26"/>
  <c r="X264" i="26"/>
  <c r="S264" i="26"/>
  <c r="O264" i="26"/>
  <c r="X263" i="26"/>
  <c r="S263" i="26"/>
  <c r="O263" i="26"/>
  <c r="X262" i="26"/>
  <c r="S262" i="26"/>
  <c r="O262" i="26"/>
  <c r="X261" i="26"/>
  <c r="S261" i="26"/>
  <c r="O261" i="26"/>
  <c r="X260" i="26"/>
  <c r="S260" i="26"/>
  <c r="O260" i="26"/>
  <c r="X259" i="26"/>
  <c r="S259" i="26"/>
  <c r="O259" i="26"/>
  <c r="X258" i="26"/>
  <c r="S258" i="26"/>
  <c r="O258" i="26"/>
  <c r="X257" i="26"/>
  <c r="S257" i="26"/>
  <c r="O257" i="26"/>
  <c r="X256" i="26"/>
  <c r="S256" i="26"/>
  <c r="O256" i="26"/>
  <c r="X255" i="26"/>
  <c r="S255" i="26"/>
  <c r="O255" i="26"/>
  <c r="X254" i="26"/>
  <c r="S254" i="26"/>
  <c r="O254" i="26"/>
  <c r="X253" i="26"/>
  <c r="S253" i="26"/>
  <c r="O253" i="26"/>
  <c r="X252" i="26"/>
  <c r="S252" i="26"/>
  <c r="O252" i="26"/>
  <c r="X251" i="26"/>
  <c r="S251" i="26"/>
  <c r="O251" i="26"/>
  <c r="X250" i="26"/>
  <c r="S250" i="26"/>
  <c r="O250" i="26"/>
  <c r="X249" i="26"/>
  <c r="S249" i="26"/>
  <c r="O249" i="26"/>
  <c r="X248" i="26"/>
  <c r="S248" i="26"/>
  <c r="O248" i="26"/>
  <c r="X247" i="26"/>
  <c r="S247" i="26"/>
  <c r="O247" i="26"/>
  <c r="X246" i="26"/>
  <c r="S246" i="26"/>
  <c r="O246" i="26"/>
  <c r="X245" i="26"/>
  <c r="S245" i="26"/>
  <c r="O245" i="26"/>
  <c r="X244" i="26"/>
  <c r="S244" i="26"/>
  <c r="O244" i="26"/>
  <c r="X243" i="26"/>
  <c r="S243" i="26"/>
  <c r="O243" i="26"/>
  <c r="X242" i="26"/>
  <c r="S242" i="26"/>
  <c r="O242" i="26"/>
  <c r="X241" i="26"/>
  <c r="S241" i="26"/>
  <c r="O241" i="26"/>
  <c r="X240" i="26"/>
  <c r="S240" i="26"/>
  <c r="O240" i="26"/>
  <c r="X239" i="26"/>
  <c r="S239" i="26"/>
  <c r="O239" i="26"/>
  <c r="X238" i="26"/>
  <c r="S238" i="26"/>
  <c r="O238" i="26"/>
  <c r="X237" i="26"/>
  <c r="S237" i="26"/>
  <c r="O237" i="26"/>
  <c r="X236" i="26"/>
  <c r="S236" i="26"/>
  <c r="O236" i="26"/>
  <c r="X235" i="26"/>
  <c r="S235" i="26"/>
  <c r="O235" i="26"/>
  <c r="D235" i="26"/>
  <c r="X234" i="26"/>
  <c r="S234" i="26"/>
  <c r="O234" i="26"/>
  <c r="X233" i="26"/>
  <c r="S233" i="26"/>
  <c r="O233" i="26"/>
  <c r="X232" i="26"/>
  <c r="S232" i="26"/>
  <c r="O232" i="26"/>
  <c r="X231" i="26"/>
  <c r="S231" i="26"/>
  <c r="O231" i="26"/>
  <c r="X230" i="26"/>
  <c r="S230" i="26"/>
  <c r="O230" i="26"/>
  <c r="X229" i="26"/>
  <c r="S229" i="26"/>
  <c r="O229" i="26"/>
  <c r="X228" i="26"/>
  <c r="S228" i="26"/>
  <c r="O228" i="26"/>
  <c r="X214" i="26"/>
  <c r="S214" i="26"/>
  <c r="O214" i="26"/>
  <c r="H214" i="26"/>
  <c r="X205" i="26"/>
  <c r="S205" i="26"/>
  <c r="O205" i="26"/>
  <c r="H205" i="26"/>
  <c r="X202" i="26"/>
  <c r="S202" i="26"/>
  <c r="O202" i="26"/>
  <c r="H202" i="26"/>
  <c r="X193" i="26"/>
  <c r="S193" i="26"/>
  <c r="O193" i="26"/>
  <c r="H193" i="26"/>
  <c r="X187" i="26"/>
  <c r="S187" i="26"/>
  <c r="O187" i="26"/>
  <c r="H187" i="26"/>
  <c r="X183" i="26"/>
  <c r="S183" i="26"/>
  <c r="O183" i="26"/>
  <c r="H183" i="26"/>
  <c r="X178" i="26"/>
  <c r="S178" i="26"/>
  <c r="O178" i="26"/>
  <c r="H178" i="26"/>
  <c r="R174" i="26"/>
  <c r="R166" i="26"/>
  <c r="AA160" i="26"/>
  <c r="Y160" i="26"/>
  <c r="X160" i="26"/>
  <c r="V160" i="26"/>
  <c r="T160" i="26"/>
  <c r="S160" i="26"/>
  <c r="Q160" i="26"/>
  <c r="O160" i="26"/>
  <c r="J160" i="26"/>
  <c r="I160" i="26"/>
  <c r="AB154" i="26"/>
  <c r="W154" i="26"/>
  <c r="R154" i="26"/>
  <c r="R152" i="26"/>
  <c r="AB134" i="26"/>
  <c r="W134" i="26"/>
  <c r="R134" i="26"/>
  <c r="R133" i="26"/>
  <c r="R119" i="26"/>
  <c r="R115" i="26"/>
  <c r="R111" i="26"/>
  <c r="R107" i="26"/>
  <c r="R103" i="26"/>
  <c r="AB101" i="26"/>
  <c r="R99" i="26"/>
  <c r="AB97" i="26"/>
  <c r="R95" i="26"/>
  <c r="AB93" i="26"/>
  <c r="R91" i="26"/>
  <c r="AB89" i="26"/>
  <c r="R87" i="26"/>
  <c r="AB85" i="26"/>
  <c r="R83" i="26"/>
  <c r="AB81" i="26"/>
  <c r="R79" i="26"/>
  <c r="AB77" i="26"/>
  <c r="R75" i="26"/>
  <c r="AB73" i="26"/>
  <c r="R71" i="26"/>
  <c r="AB69" i="26"/>
  <c r="R67" i="26"/>
  <c r="AB65" i="26"/>
  <c r="R63" i="26"/>
  <c r="AB61" i="26"/>
  <c r="R59" i="26"/>
  <c r="AB57" i="26"/>
  <c r="AB56" i="26"/>
  <c r="AB55" i="26"/>
  <c r="AB54" i="26"/>
  <c r="AB53" i="26"/>
  <c r="AB52" i="26"/>
  <c r="AB51" i="26"/>
  <c r="AB50" i="26"/>
  <c r="AB25" i="26"/>
  <c r="W25" i="26"/>
  <c r="R25" i="26"/>
  <c r="AB24" i="26"/>
  <c r="W24" i="26"/>
  <c r="R24" i="26"/>
  <c r="AB23" i="26"/>
  <c r="W23" i="26"/>
  <c r="R23" i="26"/>
  <c r="AB19" i="26"/>
  <c r="X19" i="26"/>
  <c r="W19" i="26"/>
  <c r="S19" i="26"/>
  <c r="R19" i="26"/>
  <c r="O19" i="26"/>
  <c r="N19" i="26"/>
  <c r="G18" i="26"/>
  <c r="F18" i="26"/>
  <c r="X17" i="26"/>
  <c r="AB102" i="26"/>
  <c r="S17" i="26"/>
  <c r="W99" i="26"/>
  <c r="O17" i="26"/>
  <c r="R176" i="26"/>
  <c r="G17" i="26"/>
  <c r="H13" i="26"/>
  <c r="Y5" i="26"/>
  <c r="T5" i="26"/>
  <c r="A3" i="26"/>
  <c r="AB20" i="26"/>
  <c r="AB160" i="26"/>
  <c r="AB439" i="26"/>
  <c r="Y439" i="26"/>
  <c r="AB161" i="26"/>
  <c r="W68" i="26"/>
  <c r="W80" i="26"/>
  <c r="W92" i="26"/>
  <c r="W100" i="26"/>
  <c r="W50" i="26"/>
  <c r="W20" i="26"/>
  <c r="W160" i="26"/>
  <c r="W51" i="26"/>
  <c r="W52" i="26"/>
  <c r="W53" i="26"/>
  <c r="W54" i="26"/>
  <c r="W55" i="26"/>
  <c r="W56" i="26"/>
  <c r="W57" i="26"/>
  <c r="AB58" i="26"/>
  <c r="R60" i="26"/>
  <c r="W61" i="26"/>
  <c r="AB62" i="26"/>
  <c r="R64" i="26"/>
  <c r="W65" i="26"/>
  <c r="AB66" i="26"/>
  <c r="R68" i="26"/>
  <c r="W69" i="26"/>
  <c r="AB70" i="26"/>
  <c r="R72" i="26"/>
  <c r="W73" i="26"/>
  <c r="AB74" i="26"/>
  <c r="R76" i="26"/>
  <c r="W77" i="26"/>
  <c r="AB78" i="26"/>
  <c r="R80" i="26"/>
  <c r="W81" i="26"/>
  <c r="AB82" i="26"/>
  <c r="R84" i="26"/>
  <c r="W85" i="26"/>
  <c r="AB86" i="26"/>
  <c r="R88" i="26"/>
  <c r="W89" i="26"/>
  <c r="AB90" i="26"/>
  <c r="R92" i="26"/>
  <c r="W93" i="26"/>
  <c r="AB94" i="26"/>
  <c r="R96" i="26"/>
  <c r="W97" i="26"/>
  <c r="AB98" i="26"/>
  <c r="R100" i="26"/>
  <c r="W101" i="26"/>
  <c r="R106" i="26"/>
  <c r="R110" i="26"/>
  <c r="R114" i="26"/>
  <c r="R118" i="26"/>
  <c r="R122" i="26"/>
  <c r="R132" i="26"/>
  <c r="R123" i="26"/>
  <c r="R151" i="26"/>
  <c r="R165" i="26"/>
  <c r="R164" i="26"/>
  <c r="R169" i="26"/>
  <c r="R173" i="26"/>
  <c r="H433" i="26"/>
  <c r="H432" i="26"/>
  <c r="H431" i="26"/>
  <c r="H430" i="26"/>
  <c r="H429" i="26"/>
  <c r="H427" i="26"/>
  <c r="H426" i="26"/>
  <c r="H425" i="26"/>
  <c r="H424" i="26"/>
  <c r="H423" i="26"/>
  <c r="H422" i="26"/>
  <c r="H421" i="26"/>
  <c r="H420" i="26"/>
  <c r="H419" i="26"/>
  <c r="H418" i="26"/>
  <c r="H417" i="26"/>
  <c r="H416" i="26"/>
  <c r="H415" i="26"/>
  <c r="H414" i="26"/>
  <c r="H413" i="26"/>
  <c r="H412" i="26"/>
  <c r="H411" i="26"/>
  <c r="H410" i="26"/>
  <c r="H409" i="26"/>
  <c r="H408" i="26"/>
  <c r="H407" i="26"/>
  <c r="H406" i="26"/>
  <c r="H405" i="26"/>
  <c r="H404" i="26"/>
  <c r="H403" i="26"/>
  <c r="H402" i="26"/>
  <c r="H401" i="26"/>
  <c r="H400" i="26"/>
  <c r="H399" i="26"/>
  <c r="H398" i="26"/>
  <c r="H397" i="26"/>
  <c r="H396" i="26"/>
  <c r="H395" i="26"/>
  <c r="H394" i="26"/>
  <c r="H393" i="26"/>
  <c r="H392" i="26"/>
  <c r="H391" i="26"/>
  <c r="H390" i="26"/>
  <c r="H389" i="26"/>
  <c r="H388" i="26"/>
  <c r="H387" i="26"/>
  <c r="H386" i="26"/>
  <c r="H385" i="26"/>
  <c r="H384" i="26"/>
  <c r="H383" i="26"/>
  <c r="H382" i="26"/>
  <c r="H381" i="26"/>
  <c r="H380" i="26"/>
  <c r="H379" i="26"/>
  <c r="H378" i="26"/>
  <c r="H377" i="26"/>
  <c r="H376" i="26"/>
  <c r="H375" i="26"/>
  <c r="H374" i="26"/>
  <c r="H373" i="26"/>
  <c r="H372" i="26"/>
  <c r="H371" i="26"/>
  <c r="H370" i="26"/>
  <c r="H369" i="26"/>
  <c r="H368" i="26"/>
  <c r="H367" i="26"/>
  <c r="H366" i="26"/>
  <c r="H365" i="26"/>
  <c r="H364" i="26"/>
  <c r="H363" i="26"/>
  <c r="H362" i="26"/>
  <c r="H361" i="26"/>
  <c r="H360" i="26"/>
  <c r="H359" i="26"/>
  <c r="H358" i="26"/>
  <c r="H357" i="26"/>
  <c r="H356" i="26"/>
  <c r="H355" i="26"/>
  <c r="H354" i="26"/>
  <c r="H353" i="26"/>
  <c r="H352" i="26"/>
  <c r="H351" i="26"/>
  <c r="H350" i="26"/>
  <c r="H349" i="26"/>
  <c r="H348" i="26"/>
  <c r="H347" i="26"/>
  <c r="H346" i="26"/>
  <c r="H345" i="26"/>
  <c r="H344" i="26"/>
  <c r="H343" i="26"/>
  <c r="H342" i="26"/>
  <c r="H341" i="26"/>
  <c r="H340" i="26"/>
  <c r="H339" i="26"/>
  <c r="H338" i="26"/>
  <c r="H337" i="26"/>
  <c r="H336" i="26"/>
  <c r="H335" i="26"/>
  <c r="H334" i="26"/>
  <c r="H333" i="26"/>
  <c r="H332" i="26"/>
  <c r="H331" i="26"/>
  <c r="H330" i="26"/>
  <c r="H329" i="26"/>
  <c r="H328" i="26"/>
  <c r="H327" i="26"/>
  <c r="H326" i="26"/>
  <c r="H325" i="26"/>
  <c r="H324" i="26"/>
  <c r="H323" i="26"/>
  <c r="H322" i="26"/>
  <c r="H321" i="26"/>
  <c r="H320" i="26"/>
  <c r="H319" i="26"/>
  <c r="H318" i="26"/>
  <c r="H317" i="26"/>
  <c r="H316" i="26"/>
  <c r="H315" i="26"/>
  <c r="H314" i="26"/>
  <c r="H313" i="26"/>
  <c r="H312" i="26"/>
  <c r="H311" i="26"/>
  <c r="H310" i="26"/>
  <c r="H309" i="26"/>
  <c r="H308" i="26"/>
  <c r="H307" i="26"/>
  <c r="H306" i="26"/>
  <c r="H305" i="26"/>
  <c r="H304" i="26"/>
  <c r="H303" i="26"/>
  <c r="H302" i="26"/>
  <c r="H301" i="26"/>
  <c r="H300" i="26"/>
  <c r="H299" i="26"/>
  <c r="H298" i="26"/>
  <c r="H297" i="26"/>
  <c r="H296" i="26"/>
  <c r="H295" i="26"/>
  <c r="H294" i="26"/>
  <c r="H293" i="26"/>
  <c r="H292" i="26"/>
  <c r="H291" i="26"/>
  <c r="H290" i="26"/>
  <c r="H289" i="26"/>
  <c r="H288" i="26"/>
  <c r="H287" i="26"/>
  <c r="H286" i="26"/>
  <c r="H285" i="26"/>
  <c r="H284" i="26"/>
  <c r="H283" i="26"/>
  <c r="H282" i="26"/>
  <c r="H281" i="26"/>
  <c r="H280" i="26"/>
  <c r="H279" i="26"/>
  <c r="H278" i="26"/>
  <c r="H277" i="26"/>
  <c r="H276" i="26"/>
  <c r="H275" i="26"/>
  <c r="H274" i="26"/>
  <c r="H273" i="26"/>
  <c r="H272" i="26"/>
  <c r="H271" i="26"/>
  <c r="H270" i="26"/>
  <c r="H269" i="26"/>
  <c r="H268" i="26"/>
  <c r="H267" i="26"/>
  <c r="H266" i="26"/>
  <c r="H265" i="26"/>
  <c r="H264" i="26"/>
  <c r="H263" i="26"/>
  <c r="H262" i="26"/>
  <c r="H261" i="26"/>
  <c r="H260" i="26"/>
  <c r="H259" i="26"/>
  <c r="H258" i="26"/>
  <c r="H257" i="26"/>
  <c r="H256" i="26"/>
  <c r="H255" i="26"/>
  <c r="H254" i="26"/>
  <c r="H253" i="26"/>
  <c r="H252" i="26"/>
  <c r="H251" i="26"/>
  <c r="H250" i="26"/>
  <c r="H249" i="26"/>
  <c r="H248" i="26"/>
  <c r="H247" i="26"/>
  <c r="H246" i="26"/>
  <c r="H245" i="26"/>
  <c r="H244" i="26"/>
  <c r="H243" i="26"/>
  <c r="H242" i="26"/>
  <c r="H241" i="26"/>
  <c r="H240" i="26"/>
  <c r="H239" i="26"/>
  <c r="H238" i="26"/>
  <c r="H237" i="26"/>
  <c r="H236" i="26"/>
  <c r="H235" i="26"/>
  <c r="H229" i="26"/>
  <c r="H228" i="26"/>
  <c r="W60" i="26"/>
  <c r="W72" i="26"/>
  <c r="W84" i="26"/>
  <c r="AB176" i="26"/>
  <c r="AB175" i="26"/>
  <c r="AB174" i="26"/>
  <c r="AB173" i="26"/>
  <c r="AB172" i="26"/>
  <c r="AB171" i="26"/>
  <c r="AB169" i="26"/>
  <c r="AB168" i="26"/>
  <c r="AB167" i="26"/>
  <c r="AB166" i="26"/>
  <c r="AB165" i="26"/>
  <c r="AB164" i="26"/>
  <c r="AB153" i="26"/>
  <c r="AB152" i="26"/>
  <c r="AB151" i="26"/>
  <c r="AB150" i="26"/>
  <c r="AB149" i="26"/>
  <c r="AB148" i="26"/>
  <c r="AB133" i="26"/>
  <c r="AB132" i="26"/>
  <c r="AB123" i="26"/>
  <c r="AB122" i="26"/>
  <c r="AB121" i="26"/>
  <c r="AB120" i="26"/>
  <c r="AB119" i="26"/>
  <c r="AB118" i="26"/>
  <c r="AB117" i="26"/>
  <c r="AB116" i="26"/>
  <c r="AB115" i="26"/>
  <c r="AB114" i="26"/>
  <c r="AB113" i="26"/>
  <c r="AB112" i="26"/>
  <c r="AB111" i="26"/>
  <c r="AB110" i="26"/>
  <c r="AB109" i="26"/>
  <c r="AB108" i="26"/>
  <c r="AB107" i="26"/>
  <c r="AB106" i="26"/>
  <c r="AB105" i="26"/>
  <c r="AB104" i="26"/>
  <c r="AB103" i="26"/>
  <c r="R58" i="26"/>
  <c r="W59" i="26"/>
  <c r="AB60" i="26"/>
  <c r="R62" i="26"/>
  <c r="W63" i="26"/>
  <c r="AB64" i="26"/>
  <c r="R66" i="26"/>
  <c r="W67" i="26"/>
  <c r="AB68" i="26"/>
  <c r="R70" i="26"/>
  <c r="W71" i="26"/>
  <c r="AB72" i="26"/>
  <c r="R74" i="26"/>
  <c r="W75" i="26"/>
  <c r="AB76" i="26"/>
  <c r="R78" i="26"/>
  <c r="W79" i="26"/>
  <c r="AB80" i="26"/>
  <c r="R82" i="26"/>
  <c r="W83" i="26"/>
  <c r="AB84" i="26"/>
  <c r="R86" i="26"/>
  <c r="W87" i="26"/>
  <c r="AB88" i="26"/>
  <c r="R90" i="26"/>
  <c r="W91" i="26"/>
  <c r="AB92" i="26"/>
  <c r="R94" i="26"/>
  <c r="W95" i="26"/>
  <c r="AB96" i="26"/>
  <c r="R98" i="26"/>
  <c r="AB100" i="26"/>
  <c r="R102" i="26"/>
  <c r="R104" i="26"/>
  <c r="R108" i="26"/>
  <c r="R112" i="26"/>
  <c r="R116" i="26"/>
  <c r="R120" i="26"/>
  <c r="R149" i="26"/>
  <c r="R148" i="26"/>
  <c r="R153" i="26"/>
  <c r="R167" i="26"/>
  <c r="R175" i="26"/>
  <c r="H230" i="26"/>
  <c r="H231" i="26"/>
  <c r="H232" i="26"/>
  <c r="H233" i="26"/>
  <c r="H234" i="26"/>
  <c r="W176" i="26"/>
  <c r="W175" i="26"/>
  <c r="W174" i="26"/>
  <c r="W173" i="26"/>
  <c r="W172" i="26"/>
  <c r="W171" i="26"/>
  <c r="W169" i="26"/>
  <c r="W168" i="26"/>
  <c r="W167" i="26"/>
  <c r="W166" i="26"/>
  <c r="W165" i="26"/>
  <c r="W164" i="26"/>
  <c r="W153" i="26"/>
  <c r="W152" i="26"/>
  <c r="W151" i="26"/>
  <c r="W150" i="26"/>
  <c r="W149" i="26"/>
  <c r="W148" i="26"/>
  <c r="W133" i="26"/>
  <c r="W132" i="26"/>
  <c r="W123" i="26"/>
  <c r="W122" i="26"/>
  <c r="W121" i="26"/>
  <c r="W120" i="26"/>
  <c r="W119" i="26"/>
  <c r="W118" i="26"/>
  <c r="W117" i="26"/>
  <c r="W116" i="26"/>
  <c r="W115" i="26"/>
  <c r="W114" i="26"/>
  <c r="W113" i="26"/>
  <c r="W112" i="26"/>
  <c r="W111" i="26"/>
  <c r="W110" i="26"/>
  <c r="W109" i="26"/>
  <c r="W108" i="26"/>
  <c r="W107" i="26"/>
  <c r="W106" i="26"/>
  <c r="W105" i="26"/>
  <c r="W104" i="26"/>
  <c r="W103" i="26"/>
  <c r="W64" i="26"/>
  <c r="W76" i="26"/>
  <c r="W88" i="26"/>
  <c r="W96" i="26"/>
  <c r="R50" i="26"/>
  <c r="R20" i="26"/>
  <c r="R160" i="26"/>
  <c r="R51" i="26"/>
  <c r="R52" i="26"/>
  <c r="R53" i="26"/>
  <c r="R54" i="26"/>
  <c r="R55" i="26"/>
  <c r="R56" i="26"/>
  <c r="R57" i="26"/>
  <c r="W58" i="26"/>
  <c r="AB59" i="26"/>
  <c r="R61" i="26"/>
  <c r="W62" i="26"/>
  <c r="AB63" i="26"/>
  <c r="R65" i="26"/>
  <c r="W66" i="26"/>
  <c r="AB67" i="26"/>
  <c r="R69" i="26"/>
  <c r="W70" i="26"/>
  <c r="AB71" i="26"/>
  <c r="R73" i="26"/>
  <c r="W74" i="26"/>
  <c r="AB75" i="26"/>
  <c r="R77" i="26"/>
  <c r="W78" i="26"/>
  <c r="AB79" i="26"/>
  <c r="R81" i="26"/>
  <c r="W82" i="26"/>
  <c r="AB83" i="26"/>
  <c r="R85" i="26"/>
  <c r="W86" i="26"/>
  <c r="AB87" i="26"/>
  <c r="R89" i="26"/>
  <c r="W90" i="26"/>
  <c r="AB91" i="26"/>
  <c r="R93" i="26"/>
  <c r="W94" i="26"/>
  <c r="AB95" i="26"/>
  <c r="R97" i="26"/>
  <c r="W98" i="26"/>
  <c r="AB99" i="26"/>
  <c r="R101" i="26"/>
  <c r="W102" i="26"/>
  <c r="R105" i="26"/>
  <c r="R109" i="26"/>
  <c r="R113" i="26"/>
  <c r="R117" i="26"/>
  <c r="R121" i="26"/>
  <c r="R150" i="26"/>
  <c r="R168" i="26"/>
  <c r="R172" i="26"/>
  <c r="R171" i="26"/>
  <c r="AB435" i="26"/>
  <c r="AB436" i="26"/>
  <c r="AB170" i="26"/>
  <c r="AB18" i="26"/>
  <c r="Z160" i="26"/>
  <c r="R439" i="26"/>
  <c r="R435" i="26"/>
  <c r="R436" i="26"/>
  <c r="R18" i="26"/>
  <c r="P160" i="26"/>
  <c r="R161" i="26"/>
  <c r="R170" i="26"/>
  <c r="W439" i="26"/>
  <c r="T439" i="26"/>
  <c r="W435" i="26"/>
  <c r="W436" i="26"/>
  <c r="W170" i="26"/>
  <c r="W161" i="26"/>
  <c r="W18" i="26"/>
  <c r="U160" i="26"/>
  <c r="AB163" i="26"/>
  <c r="AB162" i="26"/>
  <c r="W163" i="26"/>
  <c r="W162" i="26"/>
  <c r="R163" i="26"/>
  <c r="R162" i="26"/>
  <c r="D230" i="26"/>
  <c r="N439" i="26"/>
  <c r="N435" i="26"/>
  <c r="N436" i="26"/>
  <c r="D7" i="23"/>
  <c r="W462" i="23"/>
  <c r="T462" i="23"/>
  <c r="Q462" i="23"/>
  <c r="N462" i="23"/>
  <c r="K462" i="23"/>
  <c r="W460" i="23"/>
  <c r="T460" i="23"/>
  <c r="Q460" i="23"/>
  <c r="N460" i="23"/>
  <c r="K460" i="23"/>
  <c r="U442" i="23"/>
  <c r="I442" i="23"/>
  <c r="O410" i="23"/>
  <c r="O319" i="23"/>
  <c r="O256" i="23"/>
  <c r="O248" i="23"/>
  <c r="O240" i="23"/>
  <c r="U220" i="23"/>
  <c r="R220" i="23"/>
  <c r="O220" i="23"/>
  <c r="L220" i="23"/>
  <c r="I220" i="23"/>
  <c r="U211" i="23"/>
  <c r="R211" i="23"/>
  <c r="O211" i="23"/>
  <c r="L211" i="23"/>
  <c r="I211" i="23"/>
  <c r="U208" i="23"/>
  <c r="R208" i="23"/>
  <c r="O208" i="23"/>
  <c r="L208" i="23"/>
  <c r="I208" i="23"/>
  <c r="U199" i="23"/>
  <c r="R199" i="23"/>
  <c r="O199" i="23"/>
  <c r="L199" i="23"/>
  <c r="I199" i="23"/>
  <c r="U193" i="23"/>
  <c r="R193" i="23"/>
  <c r="O193" i="23"/>
  <c r="L193" i="23"/>
  <c r="I193" i="23"/>
  <c r="E192" i="23"/>
  <c r="D192" i="23"/>
  <c r="C191" i="23"/>
  <c r="U189" i="23"/>
  <c r="R189" i="23"/>
  <c r="O189" i="23"/>
  <c r="L189" i="23"/>
  <c r="I189" i="23"/>
  <c r="U184" i="23"/>
  <c r="R184" i="23"/>
  <c r="O184" i="23"/>
  <c r="L184" i="23"/>
  <c r="I184" i="23"/>
  <c r="N178" i="23"/>
  <c r="V166" i="23"/>
  <c r="U166" i="23"/>
  <c r="S166" i="23"/>
  <c r="R166" i="23"/>
  <c r="P166" i="23"/>
  <c r="O166" i="23"/>
  <c r="M166" i="23"/>
  <c r="L166" i="23"/>
  <c r="J166" i="23"/>
  <c r="I166" i="23"/>
  <c r="N162" i="23"/>
  <c r="T76" i="23"/>
  <c r="N74" i="23"/>
  <c r="T72" i="23"/>
  <c r="N70" i="23"/>
  <c r="T68" i="23"/>
  <c r="N66" i="23"/>
  <c r="T64" i="23"/>
  <c r="N62" i="23"/>
  <c r="T60" i="23"/>
  <c r="N58" i="23"/>
  <c r="T56" i="23"/>
  <c r="W19" i="23"/>
  <c r="U19" i="23"/>
  <c r="T19" i="23"/>
  <c r="R19" i="23"/>
  <c r="Q19" i="23"/>
  <c r="O19" i="23"/>
  <c r="N19" i="23"/>
  <c r="L19" i="23"/>
  <c r="K19" i="23"/>
  <c r="I19" i="23"/>
  <c r="H18" i="23"/>
  <c r="G18" i="23"/>
  <c r="U17" i="23"/>
  <c r="R17" i="23"/>
  <c r="O17" i="23"/>
  <c r="Q145" i="23"/>
  <c r="L17" i="23"/>
  <c r="I17" i="23"/>
  <c r="H17" i="23"/>
  <c r="U13" i="23"/>
  <c r="R13" i="23"/>
  <c r="O13" i="23"/>
  <c r="O303" i="23"/>
  <c r="L13" i="23"/>
  <c r="N174" i="23"/>
  <c r="I13" i="23"/>
  <c r="I397" i="23"/>
  <c r="V5" i="23"/>
  <c r="S5" i="23"/>
  <c r="P5" i="23"/>
  <c r="M5" i="23"/>
  <c r="B3" i="23"/>
  <c r="W2" i="23"/>
  <c r="T2" i="23"/>
  <c r="Q2" i="23"/>
  <c r="N2" i="23"/>
  <c r="K2" i="23"/>
  <c r="U393" i="23"/>
  <c r="U361" i="23"/>
  <c r="U353" i="23"/>
  <c r="U337" i="23"/>
  <c r="U321" i="23"/>
  <c r="U305" i="23"/>
  <c r="U289" i="23"/>
  <c r="U273" i="23"/>
  <c r="U257" i="23"/>
  <c r="W165" i="23"/>
  <c r="W163" i="23"/>
  <c r="W161" i="23"/>
  <c r="U416" i="23"/>
  <c r="U401" i="23"/>
  <c r="U369" i="23"/>
  <c r="U357" i="23"/>
  <c r="U341" i="23"/>
  <c r="U325" i="23"/>
  <c r="U309" i="23"/>
  <c r="U293" i="23"/>
  <c r="U277" i="23"/>
  <c r="U261" i="23"/>
  <c r="U254" i="23"/>
  <c r="U252" i="23"/>
  <c r="U250" i="23"/>
  <c r="U248" i="23"/>
  <c r="U246" i="23"/>
  <c r="U244" i="23"/>
  <c r="U242" i="23"/>
  <c r="U240" i="23"/>
  <c r="U238" i="23"/>
  <c r="U236" i="23"/>
  <c r="U234" i="23"/>
  <c r="W139" i="23"/>
  <c r="W137" i="23"/>
  <c r="W135" i="23"/>
  <c r="W133" i="23"/>
  <c r="W131" i="23"/>
  <c r="U385" i="23"/>
  <c r="U349" i="23"/>
  <c r="U333" i="23"/>
  <c r="U317" i="23"/>
  <c r="U301" i="23"/>
  <c r="U285" i="23"/>
  <c r="U269" i="23"/>
  <c r="W181" i="23"/>
  <c r="W179" i="23"/>
  <c r="W175" i="23"/>
  <c r="W173" i="23"/>
  <c r="W171" i="23"/>
  <c r="Q21" i="23"/>
  <c r="Q27" i="23"/>
  <c r="Q33" i="23"/>
  <c r="Q41" i="23"/>
  <c r="Q81" i="23"/>
  <c r="K87" i="23"/>
  <c r="W91" i="23"/>
  <c r="K95" i="23"/>
  <c r="W99" i="23"/>
  <c r="Q113" i="23"/>
  <c r="K119" i="23"/>
  <c r="Q133" i="23"/>
  <c r="Q149" i="23"/>
  <c r="I341" i="23"/>
  <c r="I365" i="23"/>
  <c r="R255" i="23"/>
  <c r="R251" i="23"/>
  <c r="R247" i="23"/>
  <c r="R243" i="23"/>
  <c r="R239" i="23"/>
  <c r="R235" i="23"/>
  <c r="T136" i="23"/>
  <c r="T152" i="23"/>
  <c r="T148" i="23"/>
  <c r="T144" i="23"/>
  <c r="T128" i="23"/>
  <c r="T124" i="23"/>
  <c r="T120" i="23"/>
  <c r="T116" i="23"/>
  <c r="T112" i="23"/>
  <c r="T108" i="23"/>
  <c r="T104" i="23"/>
  <c r="T100" i="23"/>
  <c r="T96" i="23"/>
  <c r="T92" i="23"/>
  <c r="T88" i="23"/>
  <c r="T84" i="23"/>
  <c r="T80" i="23"/>
  <c r="K21" i="23"/>
  <c r="K23" i="23"/>
  <c r="K25" i="23"/>
  <c r="K27" i="23"/>
  <c r="K29" i="23"/>
  <c r="K31" i="23"/>
  <c r="K33" i="23"/>
  <c r="K35" i="23"/>
  <c r="K37" i="23"/>
  <c r="K39" i="23"/>
  <c r="K41" i="23"/>
  <c r="K43" i="23"/>
  <c r="K45" i="23"/>
  <c r="W55" i="23"/>
  <c r="W57" i="23"/>
  <c r="W59" i="23"/>
  <c r="W61" i="23"/>
  <c r="W63" i="23"/>
  <c r="W65" i="23"/>
  <c r="W67" i="23"/>
  <c r="W69" i="23"/>
  <c r="W71" i="23"/>
  <c r="W73" i="23"/>
  <c r="W75" i="23"/>
  <c r="W77" i="23"/>
  <c r="K81" i="23"/>
  <c r="Q83" i="23"/>
  <c r="W85" i="23"/>
  <c r="K89" i="23"/>
  <c r="Q91" i="23"/>
  <c r="W93" i="23"/>
  <c r="K97" i="23"/>
  <c r="Q99" i="23"/>
  <c r="W101" i="23"/>
  <c r="K105" i="23"/>
  <c r="Q107" i="23"/>
  <c r="W109" i="23"/>
  <c r="K113" i="23"/>
  <c r="Q115" i="23"/>
  <c r="W117" i="23"/>
  <c r="K121" i="23"/>
  <c r="Q123" i="23"/>
  <c r="W125" i="23"/>
  <c r="N130" i="23"/>
  <c r="K133" i="23"/>
  <c r="Q135" i="23"/>
  <c r="Q139" i="23"/>
  <c r="W143" i="23"/>
  <c r="W147" i="23"/>
  <c r="W151" i="23"/>
  <c r="T156" i="23"/>
  <c r="T154" i="23"/>
  <c r="K161" i="23"/>
  <c r="K165" i="23"/>
  <c r="O238" i="23"/>
  <c r="O246" i="23"/>
  <c r="O254" i="23"/>
  <c r="O271" i="23"/>
  <c r="I293" i="23"/>
  <c r="U313" i="23"/>
  <c r="O335" i="23"/>
  <c r="I357" i="23"/>
  <c r="I420" i="23"/>
  <c r="I381" i="23"/>
  <c r="I349" i="23"/>
  <c r="I333" i="23"/>
  <c r="I317" i="23"/>
  <c r="I301" i="23"/>
  <c r="I285" i="23"/>
  <c r="I269" i="23"/>
  <c r="K153" i="23"/>
  <c r="K151" i="23"/>
  <c r="K149" i="23"/>
  <c r="K147" i="23"/>
  <c r="K145" i="23"/>
  <c r="K143" i="23"/>
  <c r="K141" i="23"/>
  <c r="I437" i="23"/>
  <c r="I389" i="23"/>
  <c r="I353" i="23"/>
  <c r="I337" i="23"/>
  <c r="I321" i="23"/>
  <c r="I305" i="23"/>
  <c r="I289" i="23"/>
  <c r="I273" i="23"/>
  <c r="I257" i="23"/>
  <c r="K181" i="23"/>
  <c r="K179" i="23"/>
  <c r="K175" i="23"/>
  <c r="K173" i="23"/>
  <c r="K171" i="23"/>
  <c r="K159" i="23"/>
  <c r="K157" i="23"/>
  <c r="K155" i="23"/>
  <c r="I405" i="23"/>
  <c r="I373" i="23"/>
  <c r="I345" i="23"/>
  <c r="I329" i="23"/>
  <c r="I313" i="23"/>
  <c r="I297" i="23"/>
  <c r="I281" i="23"/>
  <c r="I265" i="23"/>
  <c r="I256" i="23"/>
  <c r="I254" i="23"/>
  <c r="I252" i="23"/>
  <c r="I250" i="23"/>
  <c r="I248" i="23"/>
  <c r="I246" i="23"/>
  <c r="I244" i="23"/>
  <c r="I242" i="23"/>
  <c r="I240" i="23"/>
  <c r="I238" i="23"/>
  <c r="I236" i="23"/>
  <c r="I234" i="23"/>
  <c r="Q23" i="23"/>
  <c r="Q29" i="23"/>
  <c r="Q35" i="23"/>
  <c r="Q37" i="23"/>
  <c r="Q43" i="23"/>
  <c r="Q89" i="23"/>
  <c r="Q105" i="23"/>
  <c r="W107" i="23"/>
  <c r="W115" i="23"/>
  <c r="W123" i="23"/>
  <c r="Q141" i="23"/>
  <c r="Q153" i="23"/>
  <c r="W157" i="23"/>
  <c r="L253" i="23"/>
  <c r="L249" i="23"/>
  <c r="L245" i="23"/>
  <c r="L241" i="23"/>
  <c r="L237" i="23"/>
  <c r="N138" i="23"/>
  <c r="N150" i="23"/>
  <c r="N146" i="23"/>
  <c r="N142" i="23"/>
  <c r="N126" i="23"/>
  <c r="N122" i="23"/>
  <c r="N118" i="23"/>
  <c r="N114" i="23"/>
  <c r="N110" i="23"/>
  <c r="N106" i="23"/>
  <c r="N102" i="23"/>
  <c r="N98" i="23"/>
  <c r="N94" i="23"/>
  <c r="N90" i="23"/>
  <c r="N86" i="23"/>
  <c r="N82" i="23"/>
  <c r="N78" i="23"/>
  <c r="W21" i="23"/>
  <c r="W23" i="23"/>
  <c r="W25" i="23"/>
  <c r="W27" i="23"/>
  <c r="W29" i="23"/>
  <c r="W31" i="23"/>
  <c r="W33" i="23"/>
  <c r="W35" i="23"/>
  <c r="W37" i="23"/>
  <c r="W39" i="23"/>
  <c r="W41" i="23"/>
  <c r="W43" i="23"/>
  <c r="W45" i="23"/>
  <c r="K57" i="23"/>
  <c r="K59" i="23"/>
  <c r="K61" i="23"/>
  <c r="K63" i="23"/>
  <c r="K65" i="23"/>
  <c r="K67" i="23"/>
  <c r="K69" i="23"/>
  <c r="K71" i="23"/>
  <c r="K73" i="23"/>
  <c r="K75" i="23"/>
  <c r="K77" i="23"/>
  <c r="Q79" i="23"/>
  <c r="W81" i="23"/>
  <c r="K85" i="23"/>
  <c r="Q87" i="23"/>
  <c r="W89" i="23"/>
  <c r="K93" i="23"/>
  <c r="Q95" i="23"/>
  <c r="W97" i="23"/>
  <c r="K101" i="23"/>
  <c r="Q103" i="23"/>
  <c r="W105" i="23"/>
  <c r="K109" i="23"/>
  <c r="Q111" i="23"/>
  <c r="W113" i="23"/>
  <c r="K117" i="23"/>
  <c r="Q119" i="23"/>
  <c r="W121" i="23"/>
  <c r="K125" i="23"/>
  <c r="Q127" i="23"/>
  <c r="Q131" i="23"/>
  <c r="N134" i="23"/>
  <c r="Q137" i="23"/>
  <c r="W141" i="23"/>
  <c r="W145" i="23"/>
  <c r="W149" i="23"/>
  <c r="W153" i="23"/>
  <c r="N158" i="23"/>
  <c r="K163" i="23"/>
  <c r="T180" i="23"/>
  <c r="O234" i="23"/>
  <c r="O242" i="23"/>
  <c r="O250" i="23"/>
  <c r="I261" i="23"/>
  <c r="U281" i="23"/>
  <c r="I325" i="23"/>
  <c r="U345" i="23"/>
  <c r="U377" i="23"/>
  <c r="U432" i="23"/>
  <c r="Q25" i="23"/>
  <c r="Q31" i="23"/>
  <c r="Q39" i="23"/>
  <c r="Q45" i="23"/>
  <c r="K79" i="23"/>
  <c r="W83" i="23"/>
  <c r="Q97" i="23"/>
  <c r="K103" i="23"/>
  <c r="K111" i="23"/>
  <c r="Q121" i="23"/>
  <c r="K127" i="23"/>
  <c r="K131" i="23"/>
  <c r="K137" i="23"/>
  <c r="I277" i="23"/>
  <c r="U297" i="23"/>
  <c r="O403" i="23"/>
  <c r="O371" i="23"/>
  <c r="O343" i="23"/>
  <c r="O327" i="23"/>
  <c r="O311" i="23"/>
  <c r="O295" i="23"/>
  <c r="O279" i="23"/>
  <c r="O263" i="23"/>
  <c r="Q181" i="23"/>
  <c r="Q179" i="23"/>
  <c r="Q175" i="23"/>
  <c r="Q173" i="23"/>
  <c r="Q171" i="23"/>
  <c r="Q159" i="23"/>
  <c r="Q157" i="23"/>
  <c r="Q155" i="23"/>
  <c r="O379" i="23"/>
  <c r="O347" i="23"/>
  <c r="O331" i="23"/>
  <c r="O315" i="23"/>
  <c r="O299" i="23"/>
  <c r="O283" i="23"/>
  <c r="O267" i="23"/>
  <c r="Q165" i="23"/>
  <c r="Q163" i="23"/>
  <c r="Q161" i="23"/>
  <c r="O426" i="23"/>
  <c r="O395" i="23"/>
  <c r="O363" i="23"/>
  <c r="O355" i="23"/>
  <c r="O339" i="23"/>
  <c r="O323" i="23"/>
  <c r="O307" i="23"/>
  <c r="O291" i="23"/>
  <c r="O275" i="23"/>
  <c r="O259" i="23"/>
  <c r="T22" i="23"/>
  <c r="N24" i="23"/>
  <c r="T26" i="23"/>
  <c r="N28" i="23"/>
  <c r="T30" i="23"/>
  <c r="N32" i="23"/>
  <c r="T34" i="23"/>
  <c r="N36" i="23"/>
  <c r="T38" i="23"/>
  <c r="N40" i="23"/>
  <c r="T42" i="23"/>
  <c r="N44" i="23"/>
  <c r="W46" i="23"/>
  <c r="Q57" i="23"/>
  <c r="Q59" i="23"/>
  <c r="Q61" i="23"/>
  <c r="Q63" i="23"/>
  <c r="Q65" i="23"/>
  <c r="Q67" i="23"/>
  <c r="Q69" i="23"/>
  <c r="Q71" i="23"/>
  <c r="Q73" i="23"/>
  <c r="Q75" i="23"/>
  <c r="Q77" i="23"/>
  <c r="W79" i="23"/>
  <c r="K83" i="23"/>
  <c r="Q85" i="23"/>
  <c r="W87" i="23"/>
  <c r="K91" i="23"/>
  <c r="Q93" i="23"/>
  <c r="W95" i="23"/>
  <c r="K99" i="23"/>
  <c r="Q101" i="23"/>
  <c r="W103" i="23"/>
  <c r="K107" i="23"/>
  <c r="Q109" i="23"/>
  <c r="W111" i="23"/>
  <c r="K115" i="23"/>
  <c r="Q117" i="23"/>
  <c r="W119" i="23"/>
  <c r="K123" i="23"/>
  <c r="Q125" i="23"/>
  <c r="W127" i="23"/>
  <c r="T132" i="23"/>
  <c r="K135" i="23"/>
  <c r="K139" i="23"/>
  <c r="Q143" i="23"/>
  <c r="Q147" i="23"/>
  <c r="Q151" i="23"/>
  <c r="W155" i="23"/>
  <c r="W159" i="23"/>
  <c r="T164" i="23"/>
  <c r="T172" i="23"/>
  <c r="N182" i="23"/>
  <c r="O236" i="23"/>
  <c r="O244" i="23"/>
  <c r="O252" i="23"/>
  <c r="U265" i="23"/>
  <c r="O287" i="23"/>
  <c r="I309" i="23"/>
  <c r="U329" i="23"/>
  <c r="O351" i="23"/>
  <c r="O387" i="23"/>
  <c r="L439" i="23"/>
  <c r="L437" i="23"/>
  <c r="L435" i="23"/>
  <c r="L432" i="23"/>
  <c r="L430" i="23"/>
  <c r="L428" i="23"/>
  <c r="L426" i="23"/>
  <c r="L424" i="23"/>
  <c r="L422" i="23"/>
  <c r="L420" i="23"/>
  <c r="L418" i="23"/>
  <c r="L416" i="23"/>
  <c r="L414" i="23"/>
  <c r="L412" i="23"/>
  <c r="L410" i="23"/>
  <c r="L438" i="23"/>
  <c r="L433" i="23"/>
  <c r="L429" i="23"/>
  <c r="L425" i="23"/>
  <c r="L421" i="23"/>
  <c r="L417" i="23"/>
  <c r="L413" i="23"/>
  <c r="L409" i="23"/>
  <c r="L407" i="23"/>
  <c r="L405" i="23"/>
  <c r="L403" i="23"/>
  <c r="L401" i="23"/>
  <c r="L399" i="23"/>
  <c r="L397" i="23"/>
  <c r="L395" i="23"/>
  <c r="L393" i="23"/>
  <c r="L391" i="23"/>
  <c r="L389" i="23"/>
  <c r="L387" i="23"/>
  <c r="L385" i="23"/>
  <c r="L383" i="23"/>
  <c r="L381" i="23"/>
  <c r="L379" i="23"/>
  <c r="L377" i="23"/>
  <c r="L375" i="23"/>
  <c r="L373" i="23"/>
  <c r="L371" i="23"/>
  <c r="L369" i="23"/>
  <c r="L367" i="23"/>
  <c r="L365" i="23"/>
  <c r="L363" i="23"/>
  <c r="L361" i="23"/>
  <c r="L359" i="23"/>
  <c r="L436" i="23"/>
  <c r="L427" i="23"/>
  <c r="L419" i="23"/>
  <c r="L411" i="23"/>
  <c r="L406" i="23"/>
  <c r="L402" i="23"/>
  <c r="L398" i="23"/>
  <c r="L394" i="23"/>
  <c r="L390" i="23"/>
  <c r="L386" i="23"/>
  <c r="L382" i="23"/>
  <c r="L378" i="23"/>
  <c r="L374" i="23"/>
  <c r="L370" i="23"/>
  <c r="L366" i="23"/>
  <c r="L362" i="23"/>
  <c r="L357" i="23"/>
  <c r="L355" i="23"/>
  <c r="L353" i="23"/>
  <c r="L351" i="23"/>
  <c r="L349" i="23"/>
  <c r="L347" i="23"/>
  <c r="L345" i="23"/>
  <c r="L343" i="23"/>
  <c r="L341" i="23"/>
  <c r="L339" i="23"/>
  <c r="L337" i="23"/>
  <c r="L335" i="23"/>
  <c r="L333" i="23"/>
  <c r="L331" i="23"/>
  <c r="L329" i="23"/>
  <c r="L327" i="23"/>
  <c r="L325" i="23"/>
  <c r="L323" i="23"/>
  <c r="L321" i="23"/>
  <c r="L319" i="23"/>
  <c r="L317" i="23"/>
  <c r="L315" i="23"/>
  <c r="L313" i="23"/>
  <c r="L311" i="23"/>
  <c r="L309" i="23"/>
  <c r="L307" i="23"/>
  <c r="L305" i="23"/>
  <c r="L303" i="23"/>
  <c r="L301" i="23"/>
  <c r="L299" i="23"/>
  <c r="L297" i="23"/>
  <c r="L295" i="23"/>
  <c r="L293" i="23"/>
  <c r="L291" i="23"/>
  <c r="L289" i="23"/>
  <c r="L287" i="23"/>
  <c r="L285" i="23"/>
  <c r="L283" i="23"/>
  <c r="L281" i="23"/>
  <c r="L279" i="23"/>
  <c r="L277" i="23"/>
  <c r="L275" i="23"/>
  <c r="L273" i="23"/>
  <c r="L271" i="23"/>
  <c r="L269" i="23"/>
  <c r="L267" i="23"/>
  <c r="L265" i="23"/>
  <c r="L263" i="23"/>
  <c r="L261" i="23"/>
  <c r="L259" i="23"/>
  <c r="L257" i="23"/>
  <c r="L431" i="23"/>
  <c r="L415" i="23"/>
  <c r="L404" i="23"/>
  <c r="L396" i="23"/>
  <c r="L388" i="23"/>
  <c r="L380" i="23"/>
  <c r="L372" i="23"/>
  <c r="L364" i="23"/>
  <c r="L358" i="23"/>
  <c r="L354" i="23"/>
  <c r="L350" i="23"/>
  <c r="L346" i="23"/>
  <c r="L342" i="23"/>
  <c r="L338" i="23"/>
  <c r="L334" i="23"/>
  <c r="L330" i="23"/>
  <c r="L326" i="23"/>
  <c r="L322" i="23"/>
  <c r="L318" i="23"/>
  <c r="L314" i="23"/>
  <c r="L310" i="23"/>
  <c r="L306" i="23"/>
  <c r="L302" i="23"/>
  <c r="L298" i="23"/>
  <c r="L294" i="23"/>
  <c r="L290" i="23"/>
  <c r="L286" i="23"/>
  <c r="L282" i="23"/>
  <c r="L278" i="23"/>
  <c r="L274" i="23"/>
  <c r="L270" i="23"/>
  <c r="L266" i="23"/>
  <c r="L262" i="23"/>
  <c r="L258" i="23"/>
  <c r="L256" i="23"/>
  <c r="L254" i="23"/>
  <c r="L252" i="23"/>
  <c r="L250" i="23"/>
  <c r="L248" i="23"/>
  <c r="L246" i="23"/>
  <c r="L244" i="23"/>
  <c r="L242" i="23"/>
  <c r="L240" i="23"/>
  <c r="L238" i="23"/>
  <c r="L236" i="23"/>
  <c r="L234" i="23"/>
  <c r="N181" i="23"/>
  <c r="N179" i="23"/>
  <c r="N177" i="23"/>
  <c r="N175" i="23"/>
  <c r="N173" i="23"/>
  <c r="N171" i="23"/>
  <c r="N165" i="23"/>
  <c r="N163" i="23"/>
  <c r="N161" i="23"/>
  <c r="N159" i="23"/>
  <c r="N157" i="23"/>
  <c r="N155" i="23"/>
  <c r="N153" i="23"/>
  <c r="N151" i="23"/>
  <c r="N149" i="23"/>
  <c r="N147" i="23"/>
  <c r="N145" i="23"/>
  <c r="N143" i="23"/>
  <c r="N141" i="23"/>
  <c r="N139" i="23"/>
  <c r="N137" i="23"/>
  <c r="N135" i="23"/>
  <c r="N133" i="23"/>
  <c r="N131" i="23"/>
  <c r="N127" i="23"/>
  <c r="N125" i="23"/>
  <c r="N123" i="23"/>
  <c r="N121" i="23"/>
  <c r="N119" i="23"/>
  <c r="N117" i="23"/>
  <c r="N115" i="23"/>
  <c r="N113" i="23"/>
  <c r="N111" i="23"/>
  <c r="N109" i="23"/>
  <c r="N107" i="23"/>
  <c r="N105" i="23"/>
  <c r="N103" i="23"/>
  <c r="N101" i="23"/>
  <c r="N99" i="23"/>
  <c r="N97" i="23"/>
  <c r="N95" i="23"/>
  <c r="N93" i="23"/>
  <c r="N91" i="23"/>
  <c r="N89" i="23"/>
  <c r="N87" i="23"/>
  <c r="N85" i="23"/>
  <c r="N83" i="23"/>
  <c r="N81" i="23"/>
  <c r="N79" i="23"/>
  <c r="N77" i="23"/>
  <c r="N75" i="23"/>
  <c r="N73" i="23"/>
  <c r="N71" i="23"/>
  <c r="N69" i="23"/>
  <c r="N67" i="23"/>
  <c r="N65" i="23"/>
  <c r="N63" i="23"/>
  <c r="N61" i="23"/>
  <c r="N59" i="23"/>
  <c r="N57" i="23"/>
  <c r="N45" i="23"/>
  <c r="N43" i="23"/>
  <c r="N41" i="23"/>
  <c r="N39" i="23"/>
  <c r="N37" i="23"/>
  <c r="N35" i="23"/>
  <c r="N33" i="23"/>
  <c r="N31" i="23"/>
  <c r="N29" i="23"/>
  <c r="N27" i="23"/>
  <c r="N25" i="23"/>
  <c r="N23" i="23"/>
  <c r="N21" i="23"/>
  <c r="L423" i="23"/>
  <c r="L408" i="23"/>
  <c r="L400" i="23"/>
  <c r="L392" i="23"/>
  <c r="L384" i="23"/>
  <c r="L376" i="23"/>
  <c r="L368" i="23"/>
  <c r="L360" i="23"/>
  <c r="L356" i="23"/>
  <c r="L352" i="23"/>
  <c r="L348" i="23"/>
  <c r="L344" i="23"/>
  <c r="L340" i="23"/>
  <c r="L336" i="23"/>
  <c r="L332" i="23"/>
  <c r="L328" i="23"/>
  <c r="L324" i="23"/>
  <c r="L320" i="23"/>
  <c r="L316" i="23"/>
  <c r="L312" i="23"/>
  <c r="L308" i="23"/>
  <c r="L304" i="23"/>
  <c r="L300" i="23"/>
  <c r="L296" i="23"/>
  <c r="L292" i="23"/>
  <c r="L288" i="23"/>
  <c r="L284" i="23"/>
  <c r="L280" i="23"/>
  <c r="L276" i="23"/>
  <c r="L272" i="23"/>
  <c r="L268" i="23"/>
  <c r="L264" i="23"/>
  <c r="R439" i="23"/>
  <c r="R437" i="23"/>
  <c r="R435" i="23"/>
  <c r="R432" i="23"/>
  <c r="R430" i="23"/>
  <c r="R428" i="23"/>
  <c r="R426" i="23"/>
  <c r="R424" i="23"/>
  <c r="R422" i="23"/>
  <c r="R420" i="23"/>
  <c r="R418" i="23"/>
  <c r="R416" i="23"/>
  <c r="R414" i="23"/>
  <c r="R412" i="23"/>
  <c r="R410" i="23"/>
  <c r="R436" i="23"/>
  <c r="R431" i="23"/>
  <c r="R427" i="23"/>
  <c r="R423" i="23"/>
  <c r="R419" i="23"/>
  <c r="R415" i="23"/>
  <c r="R411" i="23"/>
  <c r="R407" i="23"/>
  <c r="R405" i="23"/>
  <c r="R403" i="23"/>
  <c r="R401" i="23"/>
  <c r="R399" i="23"/>
  <c r="R397" i="23"/>
  <c r="R395" i="23"/>
  <c r="R393" i="23"/>
  <c r="R391" i="23"/>
  <c r="R389" i="23"/>
  <c r="R387" i="23"/>
  <c r="R385" i="23"/>
  <c r="R383" i="23"/>
  <c r="R381" i="23"/>
  <c r="R379" i="23"/>
  <c r="R377" i="23"/>
  <c r="R375" i="23"/>
  <c r="R373" i="23"/>
  <c r="R371" i="23"/>
  <c r="R369" i="23"/>
  <c r="R367" i="23"/>
  <c r="R365" i="23"/>
  <c r="R363" i="23"/>
  <c r="R361" i="23"/>
  <c r="R359" i="23"/>
  <c r="R433" i="23"/>
  <c r="R425" i="23"/>
  <c r="R417" i="23"/>
  <c r="R409" i="23"/>
  <c r="R408" i="23"/>
  <c r="R404" i="23"/>
  <c r="R400" i="23"/>
  <c r="R396" i="23"/>
  <c r="R392" i="23"/>
  <c r="R388" i="23"/>
  <c r="R384" i="23"/>
  <c r="R380" i="23"/>
  <c r="R376" i="23"/>
  <c r="R372" i="23"/>
  <c r="R368" i="23"/>
  <c r="R364" i="23"/>
  <c r="R360" i="23"/>
  <c r="R357" i="23"/>
  <c r="R355" i="23"/>
  <c r="R353" i="23"/>
  <c r="R351" i="23"/>
  <c r="R349" i="23"/>
  <c r="R347" i="23"/>
  <c r="R345" i="23"/>
  <c r="R343" i="23"/>
  <c r="R341" i="23"/>
  <c r="R339" i="23"/>
  <c r="R337" i="23"/>
  <c r="R335" i="23"/>
  <c r="R333" i="23"/>
  <c r="R331" i="23"/>
  <c r="R329" i="23"/>
  <c r="R327" i="23"/>
  <c r="R325" i="23"/>
  <c r="R323" i="23"/>
  <c r="R321" i="23"/>
  <c r="R319" i="23"/>
  <c r="R317" i="23"/>
  <c r="R315" i="23"/>
  <c r="R313" i="23"/>
  <c r="R311" i="23"/>
  <c r="R309" i="23"/>
  <c r="R307" i="23"/>
  <c r="R305" i="23"/>
  <c r="R303" i="23"/>
  <c r="R301" i="23"/>
  <c r="R299" i="23"/>
  <c r="R297" i="23"/>
  <c r="R295" i="23"/>
  <c r="R293" i="23"/>
  <c r="R291" i="23"/>
  <c r="R289" i="23"/>
  <c r="R287" i="23"/>
  <c r="R285" i="23"/>
  <c r="R283" i="23"/>
  <c r="R281" i="23"/>
  <c r="R279" i="23"/>
  <c r="R277" i="23"/>
  <c r="R275" i="23"/>
  <c r="R273" i="23"/>
  <c r="R271" i="23"/>
  <c r="R269" i="23"/>
  <c r="R267" i="23"/>
  <c r="R265" i="23"/>
  <c r="R263" i="23"/>
  <c r="R261" i="23"/>
  <c r="R259" i="23"/>
  <c r="R257" i="23"/>
  <c r="R438" i="23"/>
  <c r="R421" i="23"/>
  <c r="R402" i="23"/>
  <c r="R394" i="23"/>
  <c r="R386" i="23"/>
  <c r="R378" i="23"/>
  <c r="R370" i="23"/>
  <c r="R362" i="23"/>
  <c r="R356" i="23"/>
  <c r="R352" i="23"/>
  <c r="R348" i="23"/>
  <c r="R344" i="23"/>
  <c r="R340" i="23"/>
  <c r="R336" i="23"/>
  <c r="R332" i="23"/>
  <c r="R328" i="23"/>
  <c r="R324" i="23"/>
  <c r="R320" i="23"/>
  <c r="R316" i="23"/>
  <c r="R312" i="23"/>
  <c r="R308" i="23"/>
  <c r="R304" i="23"/>
  <c r="R300" i="23"/>
  <c r="R296" i="23"/>
  <c r="R292" i="23"/>
  <c r="R288" i="23"/>
  <c r="R284" i="23"/>
  <c r="R280" i="23"/>
  <c r="R276" i="23"/>
  <c r="R272" i="23"/>
  <c r="R268" i="23"/>
  <c r="R264" i="23"/>
  <c r="R260" i="23"/>
  <c r="R256" i="23"/>
  <c r="R254" i="23"/>
  <c r="R252" i="23"/>
  <c r="R250" i="23"/>
  <c r="R248" i="23"/>
  <c r="R246" i="23"/>
  <c r="R244" i="23"/>
  <c r="R242" i="23"/>
  <c r="R240" i="23"/>
  <c r="R238" i="23"/>
  <c r="R236" i="23"/>
  <c r="R234" i="23"/>
  <c r="T181" i="23"/>
  <c r="T179" i="23"/>
  <c r="T175" i="23"/>
  <c r="T173" i="23"/>
  <c r="T171" i="23"/>
  <c r="T165" i="23"/>
  <c r="T163" i="23"/>
  <c r="T161" i="23"/>
  <c r="T159" i="23"/>
  <c r="T157" i="23"/>
  <c r="T155" i="23"/>
  <c r="T153" i="23"/>
  <c r="T151" i="23"/>
  <c r="T149" i="23"/>
  <c r="T147" i="23"/>
  <c r="T145" i="23"/>
  <c r="T143" i="23"/>
  <c r="T141" i="23"/>
  <c r="T139" i="23"/>
  <c r="T137" i="23"/>
  <c r="T135" i="23"/>
  <c r="T133" i="23"/>
  <c r="T131" i="23"/>
  <c r="T127" i="23"/>
  <c r="T125" i="23"/>
  <c r="T123" i="23"/>
  <c r="T121" i="23"/>
  <c r="T119" i="23"/>
  <c r="T117" i="23"/>
  <c r="T115" i="23"/>
  <c r="T113" i="23"/>
  <c r="T111" i="23"/>
  <c r="T109" i="23"/>
  <c r="T107" i="23"/>
  <c r="T105" i="23"/>
  <c r="T103" i="23"/>
  <c r="T101" i="23"/>
  <c r="T99" i="23"/>
  <c r="T97" i="23"/>
  <c r="T95" i="23"/>
  <c r="T93" i="23"/>
  <c r="T91" i="23"/>
  <c r="T89" i="23"/>
  <c r="T87" i="23"/>
  <c r="T85" i="23"/>
  <c r="T83" i="23"/>
  <c r="T81" i="23"/>
  <c r="T79" i="23"/>
  <c r="T77" i="23"/>
  <c r="T75" i="23"/>
  <c r="T73" i="23"/>
  <c r="T71" i="23"/>
  <c r="T69" i="23"/>
  <c r="T67" i="23"/>
  <c r="T65" i="23"/>
  <c r="T63" i="23"/>
  <c r="T61" i="23"/>
  <c r="T59" i="23"/>
  <c r="T57" i="23"/>
  <c r="T45" i="23"/>
  <c r="T43" i="23"/>
  <c r="T41" i="23"/>
  <c r="T39" i="23"/>
  <c r="T37" i="23"/>
  <c r="T35" i="23"/>
  <c r="T33" i="23"/>
  <c r="T31" i="23"/>
  <c r="T29" i="23"/>
  <c r="T27" i="23"/>
  <c r="T25" i="23"/>
  <c r="T23" i="23"/>
  <c r="T21" i="23"/>
  <c r="R429" i="23"/>
  <c r="R413" i="23"/>
  <c r="R406" i="23"/>
  <c r="R398" i="23"/>
  <c r="R390" i="23"/>
  <c r="R382" i="23"/>
  <c r="R374" i="23"/>
  <c r="R366" i="23"/>
  <c r="R358" i="23"/>
  <c r="R354" i="23"/>
  <c r="R350" i="23"/>
  <c r="R346" i="23"/>
  <c r="R342" i="23"/>
  <c r="R338" i="23"/>
  <c r="R334" i="23"/>
  <c r="R330" i="23"/>
  <c r="R326" i="23"/>
  <c r="R322" i="23"/>
  <c r="R318" i="23"/>
  <c r="R314" i="23"/>
  <c r="R310" i="23"/>
  <c r="R306" i="23"/>
  <c r="R302" i="23"/>
  <c r="R298" i="23"/>
  <c r="R294" i="23"/>
  <c r="R290" i="23"/>
  <c r="R286" i="23"/>
  <c r="R282" i="23"/>
  <c r="R278" i="23"/>
  <c r="R274" i="23"/>
  <c r="R270" i="23"/>
  <c r="R266" i="23"/>
  <c r="R262" i="23"/>
  <c r="N22" i="23"/>
  <c r="T24" i="23"/>
  <c r="N26" i="23"/>
  <c r="T28" i="23"/>
  <c r="N30" i="23"/>
  <c r="T32" i="23"/>
  <c r="N34" i="23"/>
  <c r="T36" i="23"/>
  <c r="N38" i="23"/>
  <c r="T40" i="23"/>
  <c r="N42" i="23"/>
  <c r="T44" i="23"/>
  <c r="N46" i="23"/>
  <c r="L442" i="23"/>
  <c r="N55" i="23"/>
  <c r="N56" i="23"/>
  <c r="T58" i="23"/>
  <c r="N60" i="23"/>
  <c r="T62" i="23"/>
  <c r="N64" i="23"/>
  <c r="T66" i="23"/>
  <c r="N68" i="23"/>
  <c r="T70" i="23"/>
  <c r="N72" i="23"/>
  <c r="T74" i="23"/>
  <c r="N76" i="23"/>
  <c r="T78" i="23"/>
  <c r="N80" i="23"/>
  <c r="T82" i="23"/>
  <c r="N84" i="23"/>
  <c r="T86" i="23"/>
  <c r="N88" i="23"/>
  <c r="T90" i="23"/>
  <c r="N92" i="23"/>
  <c r="T94" i="23"/>
  <c r="N96" i="23"/>
  <c r="T98" i="23"/>
  <c r="N100" i="23"/>
  <c r="T102" i="23"/>
  <c r="N104" i="23"/>
  <c r="T106" i="23"/>
  <c r="N108" i="23"/>
  <c r="T110" i="23"/>
  <c r="N112" i="23"/>
  <c r="T114" i="23"/>
  <c r="N116" i="23"/>
  <c r="T118" i="23"/>
  <c r="N120" i="23"/>
  <c r="T122" i="23"/>
  <c r="N124" i="23"/>
  <c r="T126" i="23"/>
  <c r="N128" i="23"/>
  <c r="T130" i="23"/>
  <c r="N132" i="23"/>
  <c r="T134" i="23"/>
  <c r="N136" i="23"/>
  <c r="T138" i="23"/>
  <c r="T142" i="23"/>
  <c r="N144" i="23"/>
  <c r="T146" i="23"/>
  <c r="N148" i="23"/>
  <c r="T150" i="23"/>
  <c r="N152" i="23"/>
  <c r="N156" i="23"/>
  <c r="T158" i="23"/>
  <c r="T162" i="23"/>
  <c r="N164" i="23"/>
  <c r="N172" i="23"/>
  <c r="T174" i="23"/>
  <c r="T170" i="23"/>
  <c r="T178" i="23"/>
  <c r="N180" i="23"/>
  <c r="T182" i="23"/>
  <c r="L235" i="23"/>
  <c r="R237" i="23"/>
  <c r="L239" i="23"/>
  <c r="R241" i="23"/>
  <c r="L243" i="23"/>
  <c r="R245" i="23"/>
  <c r="L247" i="23"/>
  <c r="R249" i="23"/>
  <c r="L251" i="23"/>
  <c r="R253" i="23"/>
  <c r="L255" i="23"/>
  <c r="R258" i="23"/>
  <c r="L260" i="23"/>
  <c r="I438" i="23"/>
  <c r="I436" i="23"/>
  <c r="I433" i="23"/>
  <c r="I431" i="23"/>
  <c r="I429" i="23"/>
  <c r="I427" i="23"/>
  <c r="I425" i="23"/>
  <c r="I423" i="23"/>
  <c r="I421" i="23"/>
  <c r="I419" i="23"/>
  <c r="I417" i="23"/>
  <c r="I415" i="23"/>
  <c r="I413" i="23"/>
  <c r="I411" i="23"/>
  <c r="I439" i="23"/>
  <c r="I435" i="23"/>
  <c r="I430" i="23"/>
  <c r="I426" i="23"/>
  <c r="I422" i="23"/>
  <c r="I418" i="23"/>
  <c r="I414" i="23"/>
  <c r="I410" i="23"/>
  <c r="I408" i="23"/>
  <c r="I406" i="23"/>
  <c r="I404" i="23"/>
  <c r="I402" i="23"/>
  <c r="I400" i="23"/>
  <c r="I398" i="23"/>
  <c r="I396" i="23"/>
  <c r="I394" i="23"/>
  <c r="I392" i="23"/>
  <c r="I390" i="23"/>
  <c r="I388" i="23"/>
  <c r="I386" i="23"/>
  <c r="I384" i="23"/>
  <c r="I382" i="23"/>
  <c r="I380" i="23"/>
  <c r="I378" i="23"/>
  <c r="I376" i="23"/>
  <c r="I374" i="23"/>
  <c r="I372" i="23"/>
  <c r="I370" i="23"/>
  <c r="I368" i="23"/>
  <c r="I366" i="23"/>
  <c r="I364" i="23"/>
  <c r="I362" i="23"/>
  <c r="I360" i="23"/>
  <c r="I432" i="23"/>
  <c r="I424" i="23"/>
  <c r="I416" i="23"/>
  <c r="I407" i="23"/>
  <c r="I403" i="23"/>
  <c r="I399" i="23"/>
  <c r="I395" i="23"/>
  <c r="I391" i="23"/>
  <c r="I387" i="23"/>
  <c r="I383" i="23"/>
  <c r="I379" i="23"/>
  <c r="I375" i="23"/>
  <c r="I371" i="23"/>
  <c r="I367" i="23"/>
  <c r="I363" i="23"/>
  <c r="I359" i="23"/>
  <c r="I358" i="23"/>
  <c r="I356" i="23"/>
  <c r="I354" i="23"/>
  <c r="I352" i="23"/>
  <c r="I350" i="23"/>
  <c r="I348" i="23"/>
  <c r="I346" i="23"/>
  <c r="I344" i="23"/>
  <c r="I342" i="23"/>
  <c r="I340" i="23"/>
  <c r="I338" i="23"/>
  <c r="I336" i="23"/>
  <c r="I334" i="23"/>
  <c r="I332" i="23"/>
  <c r="I330" i="23"/>
  <c r="I328" i="23"/>
  <c r="I326" i="23"/>
  <c r="I324" i="23"/>
  <c r="I322" i="23"/>
  <c r="I320" i="23"/>
  <c r="I318" i="23"/>
  <c r="I316" i="23"/>
  <c r="I314" i="23"/>
  <c r="I312" i="23"/>
  <c r="I310" i="23"/>
  <c r="I308" i="23"/>
  <c r="I306" i="23"/>
  <c r="I304" i="23"/>
  <c r="I302" i="23"/>
  <c r="I300" i="23"/>
  <c r="I298" i="23"/>
  <c r="I296" i="23"/>
  <c r="I294" i="23"/>
  <c r="I292" i="23"/>
  <c r="I290" i="23"/>
  <c r="I288" i="23"/>
  <c r="I286" i="23"/>
  <c r="I284" i="23"/>
  <c r="I282" i="23"/>
  <c r="I280" i="23"/>
  <c r="I278" i="23"/>
  <c r="I276" i="23"/>
  <c r="I274" i="23"/>
  <c r="I272" i="23"/>
  <c r="I270" i="23"/>
  <c r="I268" i="23"/>
  <c r="I266" i="23"/>
  <c r="I264" i="23"/>
  <c r="I262" i="23"/>
  <c r="I260" i="23"/>
  <c r="I258" i="23"/>
  <c r="O438" i="23"/>
  <c r="O436" i="23"/>
  <c r="O433" i="23"/>
  <c r="O431" i="23"/>
  <c r="O429" i="23"/>
  <c r="O427" i="23"/>
  <c r="O425" i="23"/>
  <c r="O423" i="23"/>
  <c r="O421" i="23"/>
  <c r="O419" i="23"/>
  <c r="O417" i="23"/>
  <c r="O415" i="23"/>
  <c r="O413" i="23"/>
  <c r="O411" i="23"/>
  <c r="O409" i="23"/>
  <c r="O437" i="23"/>
  <c r="O432" i="23"/>
  <c r="O428" i="23"/>
  <c r="O424" i="23"/>
  <c r="O420" i="23"/>
  <c r="O416" i="23"/>
  <c r="O412" i="23"/>
  <c r="O408" i="23"/>
  <c r="O406" i="23"/>
  <c r="O404" i="23"/>
  <c r="O402" i="23"/>
  <c r="O400" i="23"/>
  <c r="O398" i="23"/>
  <c r="O396" i="23"/>
  <c r="O394" i="23"/>
  <c r="O392" i="23"/>
  <c r="O390" i="23"/>
  <c r="O388" i="23"/>
  <c r="O386" i="23"/>
  <c r="O384" i="23"/>
  <c r="O382" i="23"/>
  <c r="O380" i="23"/>
  <c r="O378" i="23"/>
  <c r="O376" i="23"/>
  <c r="O374" i="23"/>
  <c r="O372" i="23"/>
  <c r="O370" i="23"/>
  <c r="O368" i="23"/>
  <c r="O366" i="23"/>
  <c r="O364" i="23"/>
  <c r="O362" i="23"/>
  <c r="O360" i="23"/>
  <c r="O439" i="23"/>
  <c r="O430" i="23"/>
  <c r="O422" i="23"/>
  <c r="O414" i="23"/>
  <c r="O405" i="23"/>
  <c r="O401" i="23"/>
  <c r="O397" i="23"/>
  <c r="O393" i="23"/>
  <c r="O389" i="23"/>
  <c r="O385" i="23"/>
  <c r="O381" i="23"/>
  <c r="O377" i="23"/>
  <c r="O373" i="23"/>
  <c r="O369" i="23"/>
  <c r="O365" i="23"/>
  <c r="O361" i="23"/>
  <c r="O358" i="23"/>
  <c r="O356" i="23"/>
  <c r="O354" i="23"/>
  <c r="O352" i="23"/>
  <c r="O350" i="23"/>
  <c r="O348" i="23"/>
  <c r="O346" i="23"/>
  <c r="O344" i="23"/>
  <c r="O342" i="23"/>
  <c r="O340" i="23"/>
  <c r="O338" i="23"/>
  <c r="O336" i="23"/>
  <c r="O334" i="23"/>
  <c r="O332" i="23"/>
  <c r="O330" i="23"/>
  <c r="O328" i="23"/>
  <c r="O326" i="23"/>
  <c r="O324" i="23"/>
  <c r="O322" i="23"/>
  <c r="O320" i="23"/>
  <c r="O318" i="23"/>
  <c r="O316" i="23"/>
  <c r="O314" i="23"/>
  <c r="O312" i="23"/>
  <c r="O310" i="23"/>
  <c r="O308" i="23"/>
  <c r="O306" i="23"/>
  <c r="O304" i="23"/>
  <c r="O302" i="23"/>
  <c r="O300" i="23"/>
  <c r="O298" i="23"/>
  <c r="O296" i="23"/>
  <c r="O294" i="23"/>
  <c r="O292" i="23"/>
  <c r="O290" i="23"/>
  <c r="O288" i="23"/>
  <c r="O286" i="23"/>
  <c r="O284" i="23"/>
  <c r="O282" i="23"/>
  <c r="O280" i="23"/>
  <c r="O278" i="23"/>
  <c r="O276" i="23"/>
  <c r="O274" i="23"/>
  <c r="O272" i="23"/>
  <c r="O270" i="23"/>
  <c r="O268" i="23"/>
  <c r="O266" i="23"/>
  <c r="O264" i="23"/>
  <c r="O262" i="23"/>
  <c r="O260" i="23"/>
  <c r="O258" i="23"/>
  <c r="U438" i="23"/>
  <c r="U436" i="23"/>
  <c r="U433" i="23"/>
  <c r="U431" i="23"/>
  <c r="U429" i="23"/>
  <c r="U427" i="23"/>
  <c r="U425" i="23"/>
  <c r="U423" i="23"/>
  <c r="U421" i="23"/>
  <c r="U419" i="23"/>
  <c r="U417" i="23"/>
  <c r="U415" i="23"/>
  <c r="U413" i="23"/>
  <c r="U411" i="23"/>
  <c r="U409" i="23"/>
  <c r="U439" i="23"/>
  <c r="U435" i="23"/>
  <c r="U430" i="23"/>
  <c r="U426" i="23"/>
  <c r="U422" i="23"/>
  <c r="U418" i="23"/>
  <c r="U414" i="23"/>
  <c r="U410" i="23"/>
  <c r="U408" i="23"/>
  <c r="U406" i="23"/>
  <c r="U404" i="23"/>
  <c r="U402" i="23"/>
  <c r="U400" i="23"/>
  <c r="U398" i="23"/>
  <c r="U396" i="23"/>
  <c r="U394" i="23"/>
  <c r="U392" i="23"/>
  <c r="U390" i="23"/>
  <c r="U388" i="23"/>
  <c r="U386" i="23"/>
  <c r="U384" i="23"/>
  <c r="U382" i="23"/>
  <c r="U380" i="23"/>
  <c r="U378" i="23"/>
  <c r="U376" i="23"/>
  <c r="U374" i="23"/>
  <c r="U372" i="23"/>
  <c r="U370" i="23"/>
  <c r="U368" i="23"/>
  <c r="U366" i="23"/>
  <c r="U364" i="23"/>
  <c r="U362" i="23"/>
  <c r="U360" i="23"/>
  <c r="U358" i="23"/>
  <c r="U437" i="23"/>
  <c r="U428" i="23"/>
  <c r="U420" i="23"/>
  <c r="U412" i="23"/>
  <c r="U407" i="23"/>
  <c r="U403" i="23"/>
  <c r="U399" i="23"/>
  <c r="U395" i="23"/>
  <c r="U391" i="23"/>
  <c r="U387" i="23"/>
  <c r="U383" i="23"/>
  <c r="U379" i="23"/>
  <c r="U375" i="23"/>
  <c r="U371" i="23"/>
  <c r="U367" i="23"/>
  <c r="U363" i="23"/>
  <c r="U359" i="23"/>
  <c r="U356" i="23"/>
  <c r="U354" i="23"/>
  <c r="U352" i="23"/>
  <c r="U350" i="23"/>
  <c r="U348" i="23"/>
  <c r="U346" i="23"/>
  <c r="U344" i="23"/>
  <c r="U342" i="23"/>
  <c r="U340" i="23"/>
  <c r="U338" i="23"/>
  <c r="U336" i="23"/>
  <c r="U334" i="23"/>
  <c r="U332" i="23"/>
  <c r="U330" i="23"/>
  <c r="U328" i="23"/>
  <c r="U326" i="23"/>
  <c r="U324" i="23"/>
  <c r="U322" i="23"/>
  <c r="U320" i="23"/>
  <c r="U318" i="23"/>
  <c r="U316" i="23"/>
  <c r="U314" i="23"/>
  <c r="U312" i="23"/>
  <c r="U310" i="23"/>
  <c r="U308" i="23"/>
  <c r="U306" i="23"/>
  <c r="U304" i="23"/>
  <c r="U302" i="23"/>
  <c r="U300" i="23"/>
  <c r="U298" i="23"/>
  <c r="U296" i="23"/>
  <c r="U294" i="23"/>
  <c r="U292" i="23"/>
  <c r="U290" i="23"/>
  <c r="U288" i="23"/>
  <c r="U286" i="23"/>
  <c r="U284" i="23"/>
  <c r="U282" i="23"/>
  <c r="U280" i="23"/>
  <c r="U278" i="23"/>
  <c r="U276" i="23"/>
  <c r="U274" i="23"/>
  <c r="U272" i="23"/>
  <c r="U270" i="23"/>
  <c r="U268" i="23"/>
  <c r="U266" i="23"/>
  <c r="U264" i="23"/>
  <c r="U262" i="23"/>
  <c r="U260" i="23"/>
  <c r="U258" i="23"/>
  <c r="U256" i="23"/>
  <c r="K22" i="23"/>
  <c r="Q22" i="23"/>
  <c r="O442" i="23"/>
  <c r="W22" i="23"/>
  <c r="K24" i="23"/>
  <c r="Q24" i="23"/>
  <c r="W24" i="23"/>
  <c r="K26" i="23"/>
  <c r="Q26" i="23"/>
  <c r="W26" i="23"/>
  <c r="K28" i="23"/>
  <c r="Q28" i="23"/>
  <c r="W28" i="23"/>
  <c r="K30" i="23"/>
  <c r="Q30" i="23"/>
  <c r="W30" i="23"/>
  <c r="K32" i="23"/>
  <c r="Q32" i="23"/>
  <c r="W32" i="23"/>
  <c r="K34" i="23"/>
  <c r="Q34" i="23"/>
  <c r="W34" i="23"/>
  <c r="K36" i="23"/>
  <c r="Q36" i="23"/>
  <c r="W36" i="23"/>
  <c r="K38" i="23"/>
  <c r="Q38" i="23"/>
  <c r="W38" i="23"/>
  <c r="K40" i="23"/>
  <c r="Q40" i="23"/>
  <c r="W40" i="23"/>
  <c r="K42" i="23"/>
  <c r="Q42" i="23"/>
  <c r="W42" i="23"/>
  <c r="K44" i="23"/>
  <c r="Q44" i="23"/>
  <c r="W44" i="23"/>
  <c r="K46" i="23"/>
  <c r="Q46" i="23"/>
  <c r="K55" i="23"/>
  <c r="Q55" i="23"/>
  <c r="K56" i="23"/>
  <c r="Q56" i="23"/>
  <c r="W56" i="23"/>
  <c r="K58" i="23"/>
  <c r="Q58" i="23"/>
  <c r="W58" i="23"/>
  <c r="K60" i="23"/>
  <c r="Q60" i="23"/>
  <c r="W60" i="23"/>
  <c r="K62" i="23"/>
  <c r="Q62" i="23"/>
  <c r="W62" i="23"/>
  <c r="K64" i="23"/>
  <c r="Q64" i="23"/>
  <c r="W64" i="23"/>
  <c r="K66" i="23"/>
  <c r="Q66" i="23"/>
  <c r="W66" i="23"/>
  <c r="K68" i="23"/>
  <c r="Q68" i="23"/>
  <c r="W68" i="23"/>
  <c r="K70" i="23"/>
  <c r="Q70" i="23"/>
  <c r="W70" i="23"/>
  <c r="K72" i="23"/>
  <c r="Q72" i="23"/>
  <c r="W72" i="23"/>
  <c r="K74" i="23"/>
  <c r="Q74" i="23"/>
  <c r="W74" i="23"/>
  <c r="K76" i="23"/>
  <c r="Q76" i="23"/>
  <c r="W76" i="23"/>
  <c r="K78" i="23"/>
  <c r="Q78" i="23"/>
  <c r="W78" i="23"/>
  <c r="K80" i="23"/>
  <c r="Q80" i="23"/>
  <c r="W80" i="23"/>
  <c r="K82" i="23"/>
  <c r="Q82" i="23"/>
  <c r="W82" i="23"/>
  <c r="K84" i="23"/>
  <c r="Q84" i="23"/>
  <c r="W84" i="23"/>
  <c r="K86" i="23"/>
  <c r="Q86" i="23"/>
  <c r="W86" i="23"/>
  <c r="K88" i="23"/>
  <c r="Q88" i="23"/>
  <c r="W88" i="23"/>
  <c r="K90" i="23"/>
  <c r="Q90" i="23"/>
  <c r="W90" i="23"/>
  <c r="K92" i="23"/>
  <c r="Q92" i="23"/>
  <c r="W92" i="23"/>
  <c r="K94" i="23"/>
  <c r="Q94" i="23"/>
  <c r="W94" i="23"/>
  <c r="K96" i="23"/>
  <c r="Q96" i="23"/>
  <c r="W96" i="23"/>
  <c r="K98" i="23"/>
  <c r="Q98" i="23"/>
  <c r="W98" i="23"/>
  <c r="K100" i="23"/>
  <c r="Q100" i="23"/>
  <c r="W100" i="23"/>
  <c r="K102" i="23"/>
  <c r="Q102" i="23"/>
  <c r="W102" i="23"/>
  <c r="K104" i="23"/>
  <c r="Q104" i="23"/>
  <c r="W104" i="23"/>
  <c r="K106" i="23"/>
  <c r="Q106" i="23"/>
  <c r="W106" i="23"/>
  <c r="K108" i="23"/>
  <c r="Q108" i="23"/>
  <c r="W108" i="23"/>
  <c r="K110" i="23"/>
  <c r="Q110" i="23"/>
  <c r="W110" i="23"/>
  <c r="K112" i="23"/>
  <c r="Q112" i="23"/>
  <c r="W112" i="23"/>
  <c r="K114" i="23"/>
  <c r="Q114" i="23"/>
  <c r="W114" i="23"/>
  <c r="K116" i="23"/>
  <c r="Q116" i="23"/>
  <c r="W116" i="23"/>
  <c r="K118" i="23"/>
  <c r="Q118" i="23"/>
  <c r="W118" i="23"/>
  <c r="K120" i="23"/>
  <c r="Q120" i="23"/>
  <c r="W120" i="23"/>
  <c r="K122" i="23"/>
  <c r="Q122" i="23"/>
  <c r="W122" i="23"/>
  <c r="K124" i="23"/>
  <c r="Q124" i="23"/>
  <c r="W124" i="23"/>
  <c r="K126" i="23"/>
  <c r="Q126" i="23"/>
  <c r="W126" i="23"/>
  <c r="K128" i="23"/>
  <c r="Q128" i="23"/>
  <c r="W128" i="23"/>
  <c r="K130" i="23"/>
  <c r="Q130" i="23"/>
  <c r="W130" i="23"/>
  <c r="K132" i="23"/>
  <c r="Q132" i="23"/>
  <c r="W132" i="23"/>
  <c r="K134" i="23"/>
  <c r="Q134" i="23"/>
  <c r="W134" i="23"/>
  <c r="K136" i="23"/>
  <c r="Q136" i="23"/>
  <c r="W136" i="23"/>
  <c r="K138" i="23"/>
  <c r="Q138" i="23"/>
  <c r="W138" i="23"/>
  <c r="K142" i="23"/>
  <c r="Q142" i="23"/>
  <c r="W142" i="23"/>
  <c r="K144" i="23"/>
  <c r="Q144" i="23"/>
  <c r="W144" i="23"/>
  <c r="K146" i="23"/>
  <c r="Q146" i="23"/>
  <c r="W146" i="23"/>
  <c r="K148" i="23"/>
  <c r="Q148" i="23"/>
  <c r="W148" i="23"/>
  <c r="K150" i="23"/>
  <c r="Q150" i="23"/>
  <c r="W150" i="23"/>
  <c r="K152" i="23"/>
  <c r="Q152" i="23"/>
  <c r="W152" i="23"/>
  <c r="K156" i="23"/>
  <c r="Q156" i="23"/>
  <c r="W156" i="23"/>
  <c r="W154" i="23"/>
  <c r="K158" i="23"/>
  <c r="Q158" i="23"/>
  <c r="W158" i="23"/>
  <c r="K162" i="23"/>
  <c r="Q162" i="23"/>
  <c r="W162" i="23"/>
  <c r="K164" i="23"/>
  <c r="Q164" i="23"/>
  <c r="W164" i="23"/>
  <c r="K172" i="23"/>
  <c r="Q172" i="23"/>
  <c r="W172" i="23"/>
  <c r="W170" i="23"/>
  <c r="K174" i="23"/>
  <c r="Q174" i="23"/>
  <c r="W174" i="23"/>
  <c r="K178" i="23"/>
  <c r="Q178" i="23"/>
  <c r="W178" i="23"/>
  <c r="K180" i="23"/>
  <c r="Q180" i="23"/>
  <c r="W180" i="23"/>
  <c r="K182" i="23"/>
  <c r="Q182" i="23"/>
  <c r="W182" i="23"/>
  <c r="I235" i="23"/>
  <c r="O235" i="23"/>
  <c r="U235" i="23"/>
  <c r="I237" i="23"/>
  <c r="O237" i="23"/>
  <c r="U237" i="23"/>
  <c r="I239" i="23"/>
  <c r="O239" i="23"/>
  <c r="U239" i="23"/>
  <c r="I241" i="23"/>
  <c r="O241" i="23"/>
  <c r="U241" i="23"/>
  <c r="I243" i="23"/>
  <c r="O243" i="23"/>
  <c r="U243" i="23"/>
  <c r="I245" i="23"/>
  <c r="O245" i="23"/>
  <c r="U245" i="23"/>
  <c r="I247" i="23"/>
  <c r="O247" i="23"/>
  <c r="U247" i="23"/>
  <c r="I249" i="23"/>
  <c r="O249" i="23"/>
  <c r="U249" i="23"/>
  <c r="I251" i="23"/>
  <c r="O251" i="23"/>
  <c r="U251" i="23"/>
  <c r="I253" i="23"/>
  <c r="O253" i="23"/>
  <c r="U253" i="23"/>
  <c r="I255" i="23"/>
  <c r="O255" i="23"/>
  <c r="U255" i="23"/>
  <c r="O257" i="23"/>
  <c r="I259" i="23"/>
  <c r="U259" i="23"/>
  <c r="O261" i="23"/>
  <c r="I263" i="23"/>
  <c r="U263" i="23"/>
  <c r="O265" i="23"/>
  <c r="I267" i="23"/>
  <c r="U267" i="23"/>
  <c r="O269" i="23"/>
  <c r="I271" i="23"/>
  <c r="U271" i="23"/>
  <c r="O273" i="23"/>
  <c r="I275" i="23"/>
  <c r="U275" i="23"/>
  <c r="O277" i="23"/>
  <c r="I279" i="23"/>
  <c r="U279" i="23"/>
  <c r="O281" i="23"/>
  <c r="I283" i="23"/>
  <c r="U283" i="23"/>
  <c r="O285" i="23"/>
  <c r="I287" i="23"/>
  <c r="U287" i="23"/>
  <c r="O289" i="23"/>
  <c r="I291" i="23"/>
  <c r="U291" i="23"/>
  <c r="O293" i="23"/>
  <c r="I295" i="23"/>
  <c r="U295" i="23"/>
  <c r="O297" i="23"/>
  <c r="I299" i="23"/>
  <c r="U299" i="23"/>
  <c r="O301" i="23"/>
  <c r="I303" i="23"/>
  <c r="U303" i="23"/>
  <c r="O305" i="23"/>
  <c r="I307" i="23"/>
  <c r="U307" i="23"/>
  <c r="O309" i="23"/>
  <c r="I311" i="23"/>
  <c r="U311" i="23"/>
  <c r="O313" i="23"/>
  <c r="I315" i="23"/>
  <c r="U315" i="23"/>
  <c r="O317" i="23"/>
  <c r="I319" i="23"/>
  <c r="U319" i="23"/>
  <c r="O321" i="23"/>
  <c r="I323" i="23"/>
  <c r="U323" i="23"/>
  <c r="O325" i="23"/>
  <c r="I327" i="23"/>
  <c r="U327" i="23"/>
  <c r="O329" i="23"/>
  <c r="I331" i="23"/>
  <c r="U331" i="23"/>
  <c r="O333" i="23"/>
  <c r="I335" i="23"/>
  <c r="U335" i="23"/>
  <c r="O337" i="23"/>
  <c r="I339" i="23"/>
  <c r="U339" i="23"/>
  <c r="O341" i="23"/>
  <c r="I343" i="23"/>
  <c r="U343" i="23"/>
  <c r="O345" i="23"/>
  <c r="I347" i="23"/>
  <c r="U347" i="23"/>
  <c r="O349" i="23"/>
  <c r="I351" i="23"/>
  <c r="U351" i="23"/>
  <c r="O353" i="23"/>
  <c r="I355" i="23"/>
  <c r="U355" i="23"/>
  <c r="O357" i="23"/>
  <c r="O359" i="23"/>
  <c r="I361" i="23"/>
  <c r="U365" i="23"/>
  <c r="O367" i="23"/>
  <c r="I369" i="23"/>
  <c r="U373" i="23"/>
  <c r="O375" i="23"/>
  <c r="I377" i="23"/>
  <c r="U381" i="23"/>
  <c r="O383" i="23"/>
  <c r="I385" i="23"/>
  <c r="U389" i="23"/>
  <c r="O391" i="23"/>
  <c r="I393" i="23"/>
  <c r="U397" i="23"/>
  <c r="O399" i="23"/>
  <c r="I401" i="23"/>
  <c r="U405" i="23"/>
  <c r="O407" i="23"/>
  <c r="I409" i="23"/>
  <c r="I412" i="23"/>
  <c r="O418" i="23"/>
  <c r="U424" i="23"/>
  <c r="I428" i="23"/>
  <c r="O435" i="23"/>
  <c r="W20" i="23"/>
  <c r="Q177" i="23"/>
  <c r="W160" i="23"/>
  <c r="Q160" i="23"/>
  <c r="W140" i="23"/>
  <c r="Q140" i="23"/>
  <c r="T177" i="23"/>
  <c r="T20" i="23"/>
  <c r="N129" i="23"/>
  <c r="N154" i="23"/>
  <c r="N160" i="23"/>
  <c r="K140" i="23"/>
  <c r="T129" i="23"/>
  <c r="N140" i="23"/>
  <c r="N170" i="23"/>
  <c r="K160" i="23"/>
  <c r="Q170" i="23"/>
  <c r="K170" i="23"/>
  <c r="Q154" i="23"/>
  <c r="K154" i="23"/>
  <c r="Q20" i="23"/>
  <c r="K20" i="23"/>
  <c r="R442" i="23"/>
  <c r="Q129" i="23"/>
  <c r="N20" i="23"/>
  <c r="W177" i="23"/>
  <c r="K177" i="23"/>
  <c r="W129" i="23"/>
  <c r="W166" i="23"/>
  <c r="K129" i="23"/>
  <c r="K166" i="23"/>
  <c r="T140" i="23"/>
  <c r="T160" i="23"/>
  <c r="Q166" i="23"/>
  <c r="T166" i="23"/>
  <c r="T442" i="23"/>
  <c r="S442" i="23"/>
  <c r="N166" i="23"/>
  <c r="N442" i="23"/>
  <c r="M442" i="23"/>
  <c r="T18" i="23"/>
  <c r="T176" i="23"/>
  <c r="T167" i="23"/>
  <c r="K442" i="23"/>
  <c r="J442" i="23"/>
  <c r="K444" i="23"/>
  <c r="K445" i="23"/>
  <c r="K18" i="23"/>
  <c r="K167" i="23"/>
  <c r="K176" i="23"/>
  <c r="W442" i="23"/>
  <c r="V442" i="23"/>
  <c r="W444" i="23"/>
  <c r="W445" i="23"/>
  <c r="W18" i="23"/>
  <c r="W167" i="23"/>
  <c r="W176" i="23"/>
  <c r="Q442" i="23"/>
  <c r="P442" i="23"/>
  <c r="Q167" i="23"/>
  <c r="Q18" i="23"/>
  <c r="Q176" i="23"/>
  <c r="N176" i="23"/>
  <c r="N167" i="23"/>
  <c r="N444" i="23"/>
  <c r="N445" i="23"/>
  <c r="Q444" i="23"/>
  <c r="Q445" i="23"/>
  <c r="T444" i="23"/>
  <c r="T445" i="23"/>
  <c r="N18" i="23"/>
  <c r="Q169" i="23"/>
  <c r="Q168" i="23"/>
  <c r="W169" i="23"/>
  <c r="W168" i="23"/>
  <c r="N168" i="23"/>
  <c r="N169" i="23"/>
  <c r="K169" i="23"/>
  <c r="K168" i="23"/>
  <c r="T168" i="23"/>
  <c r="T169" i="23"/>
  <c r="E32" i="18"/>
  <c r="E33" i="18"/>
  <c r="E34" i="18"/>
  <c r="E35" i="18"/>
  <c r="E36" i="18"/>
  <c r="C1" i="15"/>
  <c r="M10" i="15"/>
  <c r="M9" i="15"/>
  <c r="J10" i="15"/>
  <c r="J9" i="15"/>
  <c r="J16" i="15"/>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F17" i="1"/>
  <c r="G17" i="1"/>
  <c r="G15" i="1"/>
  <c r="G13" i="1"/>
  <c r="F18" i="1"/>
  <c r="H18" i="1"/>
  <c r="F14" i="1"/>
  <c r="F12" i="1"/>
  <c r="E17" i="1"/>
  <c r="E15" i="1"/>
  <c r="E12" i="1"/>
  <c r="G16" i="1"/>
  <c r="H16" i="1"/>
  <c r="G14" i="1"/>
  <c r="G12" i="1"/>
  <c r="F15" i="1"/>
  <c r="F13" i="1"/>
  <c r="E16" i="1"/>
  <c r="E14" i="1"/>
  <c r="E13" i="1"/>
  <c r="J58" i="15"/>
  <c r="E19" i="1"/>
  <c r="K12" i="1"/>
  <c r="L12" i="1"/>
  <c r="H15" i="1"/>
  <c r="H14" i="1"/>
  <c r="G19" i="1"/>
  <c r="H53" i="15"/>
  <c r="G26" i="32"/>
  <c r="L26" i="32"/>
  <c r="H13" i="1"/>
  <c r="H17" i="1"/>
  <c r="F19" i="1"/>
  <c r="H12" i="1"/>
  <c r="H49" i="15"/>
  <c r="H58" i="15"/>
  <c r="G28" i="32"/>
  <c r="L28" i="32"/>
  <c r="H6" i="15"/>
  <c r="F21" i="26"/>
  <c r="H59" i="15"/>
  <c r="H61" i="15"/>
  <c r="G30" i="32"/>
  <c r="L30" i="32"/>
  <c r="H19" i="1"/>
  <c r="H60" i="15"/>
  <c r="F25" i="26"/>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G21" i="32"/>
  <c r="L21" i="32"/>
  <c r="H8" i="15"/>
  <c r="K8" i="15"/>
  <c r="G29" i="32"/>
  <c r="L29" i="32"/>
  <c r="F31" i="26"/>
  <c r="I31" i="26"/>
  <c r="K31" i="26"/>
  <c r="AE21" i="32"/>
  <c r="N21" i="32"/>
  <c r="F29" i="26"/>
  <c r="I29" i="26"/>
  <c r="K29" i="26"/>
  <c r="F28" i="26"/>
  <c r="K58" i="15"/>
  <c r="M28" i="32"/>
  <c r="N28" i="32"/>
  <c r="H7" i="15"/>
  <c r="K21" i="26"/>
  <c r="N21" i="26"/>
  <c r="M25" i="26"/>
  <c r="I25" i="26"/>
  <c r="K25" i="26"/>
  <c r="K60" i="15"/>
  <c r="O60" i="15"/>
  <c r="Q60" i="15"/>
  <c r="M60" i="15"/>
  <c r="F30" i="26"/>
  <c r="J61" i="15"/>
  <c r="J59" i="15"/>
  <c r="J49" i="15"/>
  <c r="O49" i="15"/>
  <c r="J48" i="15"/>
  <c r="O48" i="15"/>
  <c r="J47" i="15"/>
  <c r="O47" i="15"/>
  <c r="J45" i="15"/>
  <c r="O45" i="15"/>
  <c r="J44" i="15"/>
  <c r="O44" i="15"/>
  <c r="J43" i="15"/>
  <c r="J42" i="15"/>
  <c r="O42" i="15"/>
  <c r="J41" i="15"/>
  <c r="O41" i="15"/>
  <c r="J40" i="15"/>
  <c r="O40" i="15"/>
  <c r="J39" i="15"/>
  <c r="O39" i="15"/>
  <c r="J38" i="15"/>
  <c r="O38" i="15"/>
  <c r="J37" i="15"/>
  <c r="O37" i="15"/>
  <c r="J36" i="15"/>
  <c r="O36" i="15"/>
  <c r="J35" i="15"/>
  <c r="O35" i="15"/>
  <c r="J34" i="15"/>
  <c r="O34" i="15"/>
  <c r="J33" i="15"/>
  <c r="O33" i="15"/>
  <c r="O31" i="15"/>
  <c r="J31" i="15"/>
  <c r="O30" i="15"/>
  <c r="J30" i="15"/>
  <c r="J29" i="15"/>
  <c r="O29" i="15"/>
  <c r="J28" i="15"/>
  <c r="O28" i="15"/>
  <c r="J27" i="15"/>
  <c r="O27" i="15"/>
  <c r="J26" i="15"/>
  <c r="O26" i="15"/>
  <c r="J25" i="15"/>
  <c r="O25" i="15"/>
  <c r="J24" i="15"/>
  <c r="O24" i="15"/>
  <c r="O23" i="15"/>
  <c r="J23" i="15"/>
  <c r="O21" i="15"/>
  <c r="J21" i="15"/>
  <c r="O20" i="15"/>
  <c r="J20" i="15"/>
  <c r="O19" i="15"/>
  <c r="J19" i="15"/>
  <c r="O18" i="15"/>
  <c r="J18" i="15"/>
  <c r="O17" i="15"/>
  <c r="J17" i="15"/>
  <c r="K17" i="15"/>
  <c r="Q16" i="15"/>
  <c r="M16" i="15"/>
  <c r="K16" i="15"/>
  <c r="O10" i="15"/>
  <c r="K9" i="15"/>
  <c r="Q9" i="15"/>
  <c r="Q8" i="15"/>
  <c r="O8" i="15"/>
  <c r="M8" i="15"/>
  <c r="M31" i="26"/>
  <c r="N31" i="26"/>
  <c r="M29" i="26"/>
  <c r="N29" i="26"/>
  <c r="AI20" i="26"/>
  <c r="M28" i="26"/>
  <c r="I28" i="26"/>
  <c r="K28" i="26"/>
  <c r="M30" i="26"/>
  <c r="I30" i="26"/>
  <c r="K30" i="26"/>
  <c r="N25" i="26"/>
  <c r="O50" i="15"/>
  <c r="N50" i="15"/>
  <c r="M35" i="15"/>
  <c r="M36" i="15"/>
  <c r="M37" i="15"/>
  <c r="M38" i="15"/>
  <c r="M40" i="15"/>
  <c r="M42" i="15"/>
  <c r="M44" i="15"/>
  <c r="M48" i="15"/>
  <c r="M49" i="15"/>
  <c r="M33" i="15"/>
  <c r="M34" i="15"/>
  <c r="M39" i="15"/>
  <c r="M41" i="15"/>
  <c r="M43" i="15"/>
  <c r="M45" i="15"/>
  <c r="M47" i="15"/>
  <c r="O9" i="15"/>
  <c r="Q33" i="15"/>
  <c r="Q34" i="15"/>
  <c r="Q35" i="15"/>
  <c r="Q36" i="15"/>
  <c r="Q37" i="15"/>
  <c r="Q38" i="15"/>
  <c r="Q39" i="15"/>
  <c r="Q40" i="15"/>
  <c r="Q41" i="15"/>
  <c r="Q42" i="15"/>
  <c r="Q43" i="15"/>
  <c r="Q44" i="15"/>
  <c r="Q45" i="15"/>
  <c r="Q47" i="15"/>
  <c r="Q48" i="15"/>
  <c r="Q49" i="15"/>
  <c r="Q10" i="15"/>
  <c r="Q58" i="15"/>
  <c r="M58" i="15"/>
  <c r="Q59" i="15"/>
  <c r="M59" i="15"/>
  <c r="K59" i="15"/>
  <c r="M29" i="32"/>
  <c r="N29" i="32"/>
  <c r="Q61" i="15"/>
  <c r="M61" i="15"/>
  <c r="K61" i="15"/>
  <c r="M30" i="32"/>
  <c r="N30" i="32"/>
  <c r="K10" i="15"/>
  <c r="O16" i="15"/>
  <c r="O32" i="15"/>
  <c r="N32" i="15"/>
  <c r="Q17" i="15"/>
  <c r="M17" i="15"/>
  <c r="Q18" i="15"/>
  <c r="M18" i="15"/>
  <c r="K18" i="15"/>
  <c r="Q19" i="15"/>
  <c r="M19" i="15"/>
  <c r="K19" i="15"/>
  <c r="Q20" i="15"/>
  <c r="M20" i="15"/>
  <c r="K20" i="15"/>
  <c r="Q21" i="15"/>
  <c r="K21" i="15"/>
  <c r="Q23" i="15"/>
  <c r="M23" i="15"/>
  <c r="K23" i="15"/>
  <c r="Q24" i="15"/>
  <c r="M24" i="15"/>
  <c r="K24" i="15"/>
  <c r="Q25" i="15"/>
  <c r="M25" i="15"/>
  <c r="K25" i="15"/>
  <c r="Q26" i="15"/>
  <c r="M26" i="15"/>
  <c r="K26" i="15"/>
  <c r="Q27" i="15"/>
  <c r="M27" i="15"/>
  <c r="K27" i="15"/>
  <c r="Q28" i="15"/>
  <c r="M28" i="15"/>
  <c r="K28" i="15"/>
  <c r="Q29" i="15"/>
  <c r="M29" i="15"/>
  <c r="K29" i="15"/>
  <c r="Q30" i="15"/>
  <c r="M30" i="15"/>
  <c r="K30" i="15"/>
  <c r="Q31" i="15"/>
  <c r="M31" i="15"/>
  <c r="K31" i="15"/>
  <c r="O58" i="15"/>
  <c r="O59" i="15"/>
  <c r="O61" i="15"/>
  <c r="K33" i="15"/>
  <c r="K34" i="15"/>
  <c r="K35" i="15"/>
  <c r="K36" i="15"/>
  <c r="K37" i="15"/>
  <c r="K38" i="15"/>
  <c r="K39" i="15"/>
  <c r="K40" i="15"/>
  <c r="K41" i="15"/>
  <c r="K42" i="15"/>
  <c r="K43" i="15"/>
  <c r="K44" i="15"/>
  <c r="K45" i="15"/>
  <c r="K47" i="15"/>
  <c r="K48" i="15"/>
  <c r="K49" i="15"/>
  <c r="M50" i="15"/>
  <c r="L50" i="15"/>
  <c r="N28" i="26"/>
  <c r="K32" i="15"/>
  <c r="J32" i="15"/>
  <c r="N30" i="26"/>
  <c r="O62" i="15"/>
  <c r="K50" i="15"/>
  <c r="J50" i="15"/>
  <c r="M62" i="15"/>
  <c r="Q62" i="15"/>
  <c r="K62" i="15"/>
  <c r="Q32" i="15"/>
  <c r="P32" i="15"/>
  <c r="M32" i="15"/>
  <c r="L32" i="15"/>
  <c r="Q50" i="15"/>
  <c r="P50" i="15"/>
  <c r="O52" i="15"/>
  <c r="N52" i="15"/>
  <c r="K52" i="15"/>
  <c r="Q52" i="15"/>
  <c r="P52" i="15"/>
  <c r="M52" i="15"/>
  <c r="L52" i="15"/>
  <c r="B13" i="10"/>
  <c r="B11" i="10"/>
  <c r="E22" i="9"/>
  <c r="E21" i="9"/>
  <c r="E20" i="9"/>
  <c r="E19" i="9"/>
  <c r="E18" i="9"/>
  <c r="E17" i="9"/>
  <c r="E16" i="9"/>
  <c r="E15" i="9"/>
  <c r="E14" i="9"/>
  <c r="E13" i="9"/>
  <c r="E12" i="9"/>
  <c r="E11" i="9"/>
  <c r="E10" i="9"/>
  <c r="E9" i="9"/>
  <c r="E8" i="9"/>
  <c r="E7" i="9"/>
  <c r="E6" i="9"/>
  <c r="E5" i="9"/>
  <c r="E4" i="9"/>
  <c r="B17" i="9"/>
  <c r="E21" i="8"/>
  <c r="E20" i="8"/>
  <c r="E19" i="8"/>
  <c r="E18" i="8"/>
  <c r="E17" i="8"/>
  <c r="E16" i="8"/>
  <c r="B16" i="8"/>
  <c r="E15" i="8"/>
  <c r="E14" i="8"/>
  <c r="E13" i="8"/>
  <c r="E12" i="8"/>
  <c r="E11" i="8"/>
  <c r="E10" i="8"/>
  <c r="E9" i="8"/>
  <c r="E8" i="8"/>
  <c r="E7" i="8"/>
  <c r="E6" i="8"/>
  <c r="E5" i="8"/>
  <c r="E4" i="8"/>
  <c r="E3" i="8"/>
  <c r="E2" i="8"/>
  <c r="J52" i="15"/>
  <c r="J53" i="15"/>
  <c r="K53" i="15"/>
  <c r="K7" i="15"/>
  <c r="K11" i="15"/>
  <c r="M24" i="32"/>
  <c r="Q7" i="15"/>
  <c r="Q11" i="15"/>
  <c r="M7" i="15"/>
  <c r="M11" i="15"/>
  <c r="H11" i="15"/>
  <c r="J11" i="15"/>
  <c r="O7" i="15"/>
  <c r="O11" i="15"/>
  <c r="N11" i="15"/>
  <c r="L11" i="15"/>
  <c r="P11" i="15"/>
  <c r="G24" i="32"/>
  <c r="L24" i="32"/>
  <c r="H14" i="15"/>
  <c r="I24" i="32"/>
  <c r="F23" i="26"/>
  <c r="N24" i="32"/>
  <c r="H15" i="15"/>
  <c r="G25" i="32"/>
  <c r="L25" i="32"/>
  <c r="M14" i="15"/>
  <c r="Q14" i="15"/>
  <c r="O14" i="15"/>
  <c r="K14" i="15"/>
  <c r="M23" i="26"/>
  <c r="I23" i="26"/>
  <c r="K23" i="26"/>
  <c r="M12" i="15"/>
  <c r="Q12" i="15"/>
  <c r="F24" i="26"/>
  <c r="O12" i="15"/>
  <c r="K12" i="15"/>
  <c r="K15" i="15"/>
  <c r="J15" i="15"/>
  <c r="G31" i="32"/>
  <c r="G35" i="32"/>
  <c r="L35" i="32"/>
  <c r="AE27" i="32"/>
  <c r="AE25" i="32"/>
  <c r="Q15" i="15"/>
  <c r="M15" i="15"/>
  <c r="O15" i="15"/>
  <c r="N23" i="26"/>
  <c r="M24" i="26"/>
  <c r="H136" i="26"/>
  <c r="N136" i="26"/>
  <c r="I24" i="26"/>
  <c r="K24" i="26"/>
  <c r="AI23" i="26"/>
  <c r="L160" i="26"/>
  <c r="M54" i="15"/>
  <c r="L54" i="15"/>
  <c r="L15" i="15"/>
  <c r="O54" i="15"/>
  <c r="N54" i="15"/>
  <c r="N15" i="15"/>
  <c r="P15" i="15"/>
  <c r="M31" i="32"/>
  <c r="AE23" i="32"/>
  <c r="Q54" i="15"/>
  <c r="P54" i="15"/>
  <c r="I25" i="32"/>
  <c r="K54" i="15"/>
  <c r="N35" i="32"/>
  <c r="M25" i="32"/>
  <c r="N25" i="32"/>
  <c r="AI22" i="26"/>
  <c r="F32" i="26"/>
  <c r="N32" i="26"/>
  <c r="AI21" i="26"/>
  <c r="N24" i="26"/>
  <c r="M160" i="26"/>
  <c r="N31" i="32"/>
  <c r="M26" i="32"/>
  <c r="N26" i="32"/>
  <c r="D64" i="15"/>
  <c r="J54" i="15"/>
  <c r="N20" i="26"/>
  <c r="H147" i="26"/>
  <c r="N147" i="26"/>
  <c r="AE24" i="32"/>
  <c r="AI24" i="26"/>
  <c r="M159" i="32"/>
  <c r="L38" i="32"/>
  <c r="AE28" i="32"/>
  <c r="I135" i="32"/>
  <c r="N135" i="32"/>
  <c r="H137" i="26"/>
  <c r="N137" i="26"/>
  <c r="N134" i="26"/>
  <c r="N38" i="32"/>
  <c r="L39" i="32"/>
  <c r="L159" i="32"/>
  <c r="AE29" i="32"/>
  <c r="N39" i="32"/>
  <c r="N20" i="32"/>
  <c r="N146" i="32"/>
  <c r="I136" i="32"/>
  <c r="N136" i="32"/>
  <c r="N133" i="32"/>
  <c r="AE26" i="32"/>
  <c r="AE31" i="32"/>
  <c r="I159" i="32"/>
  <c r="N159" i="32"/>
  <c r="N18" i="32"/>
  <c r="N169" i="32"/>
  <c r="N160" i="32"/>
  <c r="N162" i="32"/>
  <c r="N438" i="32"/>
  <c r="N434" i="32"/>
  <c r="N435" i="32"/>
  <c r="N161" i="32"/>
</calcChain>
</file>

<file path=xl/comments1.xml><?xml version="1.0" encoding="utf-8"?>
<comments xmlns="http://schemas.openxmlformats.org/spreadsheetml/2006/main">
  <authors>
    <author>howard.nguyen</author>
    <author>Howard.Nguyen</author>
  </authors>
  <commentList>
    <comment ref="I2" authorId="0" shapeId="0">
      <text>
        <r>
          <rPr>
            <b/>
            <sz val="9"/>
            <color indexed="81"/>
            <rFont val="Tahoma"/>
            <family val="2"/>
          </rPr>
          <t>Supplier on AVL</t>
        </r>
        <r>
          <rPr>
            <sz val="9"/>
            <color indexed="81"/>
            <rFont val="Tahoma"/>
            <family val="2"/>
          </rPr>
          <t xml:space="preserve">: Supplier is on Owner-provided AVL.
</t>
        </r>
        <r>
          <rPr>
            <b/>
            <sz val="9"/>
            <color indexed="81"/>
            <rFont val="Tahoma"/>
            <family val="2"/>
          </rPr>
          <t>Not on AVL</t>
        </r>
        <r>
          <rPr>
            <sz val="9"/>
            <color indexed="81"/>
            <rFont val="Tahoma"/>
            <family val="2"/>
          </rPr>
          <t xml:space="preserve">: Supplier not on Owner-provided AVL.
</t>
        </r>
        <r>
          <rPr>
            <b/>
            <sz val="9"/>
            <color indexed="81"/>
            <rFont val="Tahoma"/>
            <family val="2"/>
          </rPr>
          <t>No AVL</t>
        </r>
        <r>
          <rPr>
            <sz val="9"/>
            <color indexed="81"/>
            <rFont val="Tahoma"/>
            <family val="2"/>
          </rPr>
          <t xml:space="preserve">: Owner did not provide AVL.
AVL: Approved Vendor List.
</t>
        </r>
      </text>
    </comment>
    <comment ref="J2" authorId="1" shapeId="0">
      <text>
        <r>
          <rPr>
            <b/>
            <sz val="9"/>
            <color indexed="81"/>
            <rFont val="Tahoma"/>
            <family val="2"/>
          </rPr>
          <t>Risk $</t>
        </r>
        <r>
          <rPr>
            <sz val="9"/>
            <color indexed="81"/>
            <rFont val="Tahoma"/>
            <family val="2"/>
          </rPr>
          <t>: risk money is required to carry this price/supplier. Do not add risk money to QCS. See Risk Log for amount.</t>
        </r>
      </text>
    </comment>
    <comment ref="K2" authorId="0" shapeId="0">
      <text>
        <r>
          <rPr>
            <b/>
            <sz val="9"/>
            <color indexed="81"/>
            <rFont val="Tahoma"/>
            <family val="2"/>
          </rPr>
          <t>Need Awarding</t>
        </r>
        <r>
          <rPr>
            <sz val="9"/>
            <color indexed="81"/>
            <rFont val="Tahoma"/>
            <family val="2"/>
          </rPr>
          <t xml:space="preserve">: Go to Awarding section at bottom to make your selection. Delete unneeded (empty) Bidder columns).
</t>
        </r>
        <r>
          <rPr>
            <b/>
            <sz val="9"/>
            <color indexed="81"/>
            <rFont val="Tahoma"/>
            <family val="2"/>
          </rPr>
          <t>Carried</t>
        </r>
        <r>
          <rPr>
            <sz val="9"/>
            <color indexed="81"/>
            <rFont val="Tahoma"/>
            <family val="2"/>
          </rPr>
          <t xml:space="preserve">: Price is carried in estimate or selected for purchase.
</t>
        </r>
        <r>
          <rPr>
            <b/>
            <sz val="9"/>
            <color indexed="81"/>
            <rFont val="Tahoma"/>
            <family val="2"/>
          </rPr>
          <t>Alternate</t>
        </r>
        <r>
          <rPr>
            <sz val="9"/>
            <color indexed="81"/>
            <rFont val="Tahoma"/>
            <family val="2"/>
          </rPr>
          <t xml:space="preserve">: Next best price to carry in estimate or to purchase.
</t>
        </r>
        <r>
          <rPr>
            <b/>
            <sz val="9"/>
            <color indexed="81"/>
            <rFont val="Tahoma"/>
            <family val="2"/>
          </rPr>
          <t>Carried &amp; Alternate</t>
        </r>
        <r>
          <rPr>
            <sz val="9"/>
            <color indexed="81"/>
            <rFont val="Tahoma"/>
            <family val="2"/>
          </rPr>
          <t xml:space="preserve">: Only one price is available or other prices are not feasible alternates.
</t>
        </r>
      </text>
    </comment>
    <comment ref="L2" authorId="0" shapeId="0">
      <text>
        <r>
          <rPr>
            <b/>
            <sz val="9"/>
            <color indexed="81"/>
            <rFont val="Tahoma"/>
            <family val="2"/>
          </rPr>
          <t>Supplier on AVL</t>
        </r>
        <r>
          <rPr>
            <sz val="9"/>
            <color indexed="81"/>
            <rFont val="Tahoma"/>
            <family val="2"/>
          </rPr>
          <t xml:space="preserve">: Supplier is on Owner-provided AVL.
</t>
        </r>
        <r>
          <rPr>
            <b/>
            <sz val="9"/>
            <color indexed="81"/>
            <rFont val="Tahoma"/>
            <family val="2"/>
          </rPr>
          <t>Not on AVL</t>
        </r>
        <r>
          <rPr>
            <sz val="9"/>
            <color indexed="81"/>
            <rFont val="Tahoma"/>
            <family val="2"/>
          </rPr>
          <t xml:space="preserve">: Supplier not on Owner-provided AVL.
</t>
        </r>
        <r>
          <rPr>
            <b/>
            <sz val="9"/>
            <color indexed="81"/>
            <rFont val="Tahoma"/>
            <family val="2"/>
          </rPr>
          <t>No AVL</t>
        </r>
        <r>
          <rPr>
            <sz val="9"/>
            <color indexed="81"/>
            <rFont val="Tahoma"/>
            <family val="2"/>
          </rPr>
          <t xml:space="preserve">: Owner did not provide AVL.
AVL: Approved Vendor List.
</t>
        </r>
      </text>
    </comment>
    <comment ref="M2" authorId="1" shapeId="0">
      <text>
        <r>
          <rPr>
            <b/>
            <sz val="9"/>
            <color indexed="81"/>
            <rFont val="Tahoma"/>
            <family val="2"/>
          </rPr>
          <t>Risk $</t>
        </r>
        <r>
          <rPr>
            <sz val="9"/>
            <color indexed="81"/>
            <rFont val="Tahoma"/>
            <family val="2"/>
          </rPr>
          <t>: risk money is required to carry this price/supplier. Do not add risk money to QCS. See Risk Log for amount.</t>
        </r>
      </text>
    </comment>
    <comment ref="N2" authorId="0" shapeId="0">
      <text>
        <r>
          <rPr>
            <b/>
            <sz val="9"/>
            <color indexed="81"/>
            <rFont val="Tahoma"/>
            <family val="2"/>
          </rPr>
          <t>Need Awarding</t>
        </r>
        <r>
          <rPr>
            <sz val="9"/>
            <color indexed="81"/>
            <rFont val="Tahoma"/>
            <family val="2"/>
          </rPr>
          <t xml:space="preserve">: Go to Awarding section at bottom to make your selection. Delete unneeded (empty) Bidder columns).
</t>
        </r>
        <r>
          <rPr>
            <b/>
            <sz val="9"/>
            <color indexed="81"/>
            <rFont val="Tahoma"/>
            <family val="2"/>
          </rPr>
          <t>Carried</t>
        </r>
        <r>
          <rPr>
            <sz val="9"/>
            <color indexed="81"/>
            <rFont val="Tahoma"/>
            <family val="2"/>
          </rPr>
          <t xml:space="preserve">: Price is carried in estimate or selected for purchase.
</t>
        </r>
        <r>
          <rPr>
            <b/>
            <sz val="9"/>
            <color indexed="81"/>
            <rFont val="Tahoma"/>
            <family val="2"/>
          </rPr>
          <t>Alternate</t>
        </r>
        <r>
          <rPr>
            <sz val="9"/>
            <color indexed="81"/>
            <rFont val="Tahoma"/>
            <family val="2"/>
          </rPr>
          <t xml:space="preserve">: Next best price to carry in estimate or to purchase.
</t>
        </r>
        <r>
          <rPr>
            <b/>
            <sz val="9"/>
            <color indexed="81"/>
            <rFont val="Tahoma"/>
            <family val="2"/>
          </rPr>
          <t>Carried &amp; Alternate</t>
        </r>
        <r>
          <rPr>
            <sz val="9"/>
            <color indexed="81"/>
            <rFont val="Tahoma"/>
            <family val="2"/>
          </rPr>
          <t xml:space="preserve">: Only one price is available or other prices are not feasible alternates.
</t>
        </r>
      </text>
    </comment>
    <comment ref="O2" authorId="0" shapeId="0">
      <text>
        <r>
          <rPr>
            <b/>
            <sz val="9"/>
            <color indexed="81"/>
            <rFont val="Tahoma"/>
            <family val="2"/>
          </rPr>
          <t>Supplier on AVL</t>
        </r>
        <r>
          <rPr>
            <sz val="9"/>
            <color indexed="81"/>
            <rFont val="Tahoma"/>
            <family val="2"/>
          </rPr>
          <t xml:space="preserve">: Supplier is on Owner-provided AVL.
</t>
        </r>
        <r>
          <rPr>
            <b/>
            <sz val="9"/>
            <color indexed="81"/>
            <rFont val="Tahoma"/>
            <family val="2"/>
          </rPr>
          <t>Not on AVL</t>
        </r>
        <r>
          <rPr>
            <sz val="9"/>
            <color indexed="81"/>
            <rFont val="Tahoma"/>
            <family val="2"/>
          </rPr>
          <t xml:space="preserve">: Supplier not on Owner-provided AVL.
</t>
        </r>
        <r>
          <rPr>
            <b/>
            <sz val="9"/>
            <color indexed="81"/>
            <rFont val="Tahoma"/>
            <family val="2"/>
          </rPr>
          <t>No AVL</t>
        </r>
        <r>
          <rPr>
            <sz val="9"/>
            <color indexed="81"/>
            <rFont val="Tahoma"/>
            <family val="2"/>
          </rPr>
          <t xml:space="preserve">: Owner did not provide AVL.
AVL: Approved Vendor List.
</t>
        </r>
      </text>
    </comment>
    <comment ref="P2" authorId="1" shapeId="0">
      <text>
        <r>
          <rPr>
            <b/>
            <sz val="9"/>
            <color indexed="81"/>
            <rFont val="Tahoma"/>
            <family val="2"/>
          </rPr>
          <t>Risk $</t>
        </r>
        <r>
          <rPr>
            <sz val="9"/>
            <color indexed="81"/>
            <rFont val="Tahoma"/>
            <family val="2"/>
          </rPr>
          <t>: risk money is required to carry this price/supplier. Do not add risk money to QCS. See Risk Log for amount.</t>
        </r>
      </text>
    </comment>
    <comment ref="Q2" authorId="0" shapeId="0">
      <text>
        <r>
          <rPr>
            <b/>
            <sz val="9"/>
            <color indexed="81"/>
            <rFont val="Tahoma"/>
            <family val="2"/>
          </rPr>
          <t>Need Awarding</t>
        </r>
        <r>
          <rPr>
            <sz val="9"/>
            <color indexed="81"/>
            <rFont val="Tahoma"/>
            <family val="2"/>
          </rPr>
          <t xml:space="preserve">: Go to Awarding section at bottom to make your selection. Delete unneeded (empty) Bidder columns).
</t>
        </r>
        <r>
          <rPr>
            <b/>
            <sz val="9"/>
            <color indexed="81"/>
            <rFont val="Tahoma"/>
            <family val="2"/>
          </rPr>
          <t>Carried</t>
        </r>
        <r>
          <rPr>
            <sz val="9"/>
            <color indexed="81"/>
            <rFont val="Tahoma"/>
            <family val="2"/>
          </rPr>
          <t xml:space="preserve">: Price is carried in estimate or selected for purchase.
</t>
        </r>
        <r>
          <rPr>
            <b/>
            <sz val="9"/>
            <color indexed="81"/>
            <rFont val="Tahoma"/>
            <family val="2"/>
          </rPr>
          <t>Alternate</t>
        </r>
        <r>
          <rPr>
            <sz val="9"/>
            <color indexed="81"/>
            <rFont val="Tahoma"/>
            <family val="2"/>
          </rPr>
          <t xml:space="preserve">: Next best price to carry in estimate or to purchase.
</t>
        </r>
        <r>
          <rPr>
            <b/>
            <sz val="9"/>
            <color indexed="81"/>
            <rFont val="Tahoma"/>
            <family val="2"/>
          </rPr>
          <t>Carried &amp; Alternate</t>
        </r>
        <r>
          <rPr>
            <sz val="9"/>
            <color indexed="81"/>
            <rFont val="Tahoma"/>
            <family val="2"/>
          </rPr>
          <t xml:space="preserve">: Only one price is available or other prices are not feasible alternates.
</t>
        </r>
      </text>
    </comment>
    <comment ref="R2" authorId="0" shapeId="0">
      <text>
        <r>
          <rPr>
            <b/>
            <sz val="9"/>
            <color indexed="81"/>
            <rFont val="Tahoma"/>
            <family val="2"/>
          </rPr>
          <t>Supplier on AVL</t>
        </r>
        <r>
          <rPr>
            <sz val="9"/>
            <color indexed="81"/>
            <rFont val="Tahoma"/>
            <family val="2"/>
          </rPr>
          <t xml:space="preserve">: Supplier is on Owner-provided AVL.
</t>
        </r>
        <r>
          <rPr>
            <b/>
            <sz val="9"/>
            <color indexed="81"/>
            <rFont val="Tahoma"/>
            <family val="2"/>
          </rPr>
          <t>Not on AVL</t>
        </r>
        <r>
          <rPr>
            <sz val="9"/>
            <color indexed="81"/>
            <rFont val="Tahoma"/>
            <family val="2"/>
          </rPr>
          <t xml:space="preserve">: Supplier not on Owner-provided AVL.
</t>
        </r>
        <r>
          <rPr>
            <b/>
            <sz val="9"/>
            <color indexed="81"/>
            <rFont val="Tahoma"/>
            <family val="2"/>
          </rPr>
          <t>No AVL</t>
        </r>
        <r>
          <rPr>
            <sz val="9"/>
            <color indexed="81"/>
            <rFont val="Tahoma"/>
            <family val="2"/>
          </rPr>
          <t xml:space="preserve">: Owner did not provide AVL.
AVL: Approved Vendor List.
</t>
        </r>
      </text>
    </comment>
    <comment ref="S2" authorId="1" shapeId="0">
      <text>
        <r>
          <rPr>
            <b/>
            <sz val="9"/>
            <color indexed="81"/>
            <rFont val="Tahoma"/>
            <family val="2"/>
          </rPr>
          <t>Risk $</t>
        </r>
        <r>
          <rPr>
            <sz val="9"/>
            <color indexed="81"/>
            <rFont val="Tahoma"/>
            <family val="2"/>
          </rPr>
          <t>: risk money is required to carry this price/supplier. Do not add risk money to QCS. See Risk Log for amount.</t>
        </r>
      </text>
    </comment>
    <comment ref="T2" authorId="0" shapeId="0">
      <text>
        <r>
          <rPr>
            <b/>
            <sz val="9"/>
            <color indexed="81"/>
            <rFont val="Tahoma"/>
            <family val="2"/>
          </rPr>
          <t>Need Awarding</t>
        </r>
        <r>
          <rPr>
            <sz val="9"/>
            <color indexed="81"/>
            <rFont val="Tahoma"/>
            <family val="2"/>
          </rPr>
          <t xml:space="preserve">: Go to Awarding section at bottom to make your selection. Delete unneeded (empty) Bidder columns).
</t>
        </r>
        <r>
          <rPr>
            <b/>
            <sz val="9"/>
            <color indexed="81"/>
            <rFont val="Tahoma"/>
            <family val="2"/>
          </rPr>
          <t>Carried</t>
        </r>
        <r>
          <rPr>
            <sz val="9"/>
            <color indexed="81"/>
            <rFont val="Tahoma"/>
            <family val="2"/>
          </rPr>
          <t xml:space="preserve">: Price is carried in estimate or selected for purchase.
</t>
        </r>
        <r>
          <rPr>
            <b/>
            <sz val="9"/>
            <color indexed="81"/>
            <rFont val="Tahoma"/>
            <family val="2"/>
          </rPr>
          <t>Alternate</t>
        </r>
        <r>
          <rPr>
            <sz val="9"/>
            <color indexed="81"/>
            <rFont val="Tahoma"/>
            <family val="2"/>
          </rPr>
          <t xml:space="preserve">: Next best price to carry in estimate or to purchase.
</t>
        </r>
        <r>
          <rPr>
            <b/>
            <sz val="9"/>
            <color indexed="81"/>
            <rFont val="Tahoma"/>
            <family val="2"/>
          </rPr>
          <t>Carried &amp; Alternate</t>
        </r>
        <r>
          <rPr>
            <sz val="9"/>
            <color indexed="81"/>
            <rFont val="Tahoma"/>
            <family val="2"/>
          </rPr>
          <t xml:space="preserve">: Only one price is available or other prices are not feasible alternates.
</t>
        </r>
      </text>
    </comment>
    <comment ref="U2" authorId="0" shapeId="0">
      <text>
        <r>
          <rPr>
            <b/>
            <sz val="9"/>
            <color indexed="81"/>
            <rFont val="Tahoma"/>
            <family val="2"/>
          </rPr>
          <t>Supplier on AVL</t>
        </r>
        <r>
          <rPr>
            <sz val="9"/>
            <color indexed="81"/>
            <rFont val="Tahoma"/>
            <family val="2"/>
          </rPr>
          <t xml:space="preserve">: Supplier is on Owner-provided AVL.
</t>
        </r>
        <r>
          <rPr>
            <b/>
            <sz val="9"/>
            <color indexed="81"/>
            <rFont val="Tahoma"/>
            <family val="2"/>
          </rPr>
          <t>Not on AVL</t>
        </r>
        <r>
          <rPr>
            <sz val="9"/>
            <color indexed="81"/>
            <rFont val="Tahoma"/>
            <family val="2"/>
          </rPr>
          <t xml:space="preserve">: Supplier not on Owner-provided AVL.
</t>
        </r>
        <r>
          <rPr>
            <b/>
            <sz val="9"/>
            <color indexed="81"/>
            <rFont val="Tahoma"/>
            <family val="2"/>
          </rPr>
          <t>No AVL</t>
        </r>
        <r>
          <rPr>
            <sz val="9"/>
            <color indexed="81"/>
            <rFont val="Tahoma"/>
            <family val="2"/>
          </rPr>
          <t xml:space="preserve">: Owner did not provide AVL.
AVL: Approved Vendor List.
</t>
        </r>
      </text>
    </comment>
    <comment ref="V2" authorId="1" shapeId="0">
      <text>
        <r>
          <rPr>
            <b/>
            <sz val="9"/>
            <color indexed="81"/>
            <rFont val="Tahoma"/>
            <family val="2"/>
          </rPr>
          <t>Risk $</t>
        </r>
        <r>
          <rPr>
            <sz val="9"/>
            <color indexed="81"/>
            <rFont val="Tahoma"/>
            <family val="2"/>
          </rPr>
          <t>: risk money is required to carry this price/supplier. Do not add risk money to QCS. See Risk Log for amount.</t>
        </r>
      </text>
    </comment>
    <comment ref="W2" authorId="0" shapeId="0">
      <text>
        <r>
          <rPr>
            <b/>
            <sz val="9"/>
            <color indexed="81"/>
            <rFont val="Tahoma"/>
            <family val="2"/>
          </rPr>
          <t>Need Awarding</t>
        </r>
        <r>
          <rPr>
            <sz val="9"/>
            <color indexed="81"/>
            <rFont val="Tahoma"/>
            <family val="2"/>
          </rPr>
          <t xml:space="preserve">: Go to Awarding section at bottom to make your selection. Delete unneeded (empty) Bidder columns).
</t>
        </r>
        <r>
          <rPr>
            <b/>
            <sz val="9"/>
            <color indexed="81"/>
            <rFont val="Tahoma"/>
            <family val="2"/>
          </rPr>
          <t>Carried</t>
        </r>
        <r>
          <rPr>
            <sz val="9"/>
            <color indexed="81"/>
            <rFont val="Tahoma"/>
            <family val="2"/>
          </rPr>
          <t xml:space="preserve">: Price is carried in estimate or selected for purchase.
</t>
        </r>
        <r>
          <rPr>
            <b/>
            <sz val="9"/>
            <color indexed="81"/>
            <rFont val="Tahoma"/>
            <family val="2"/>
          </rPr>
          <t>Alternate</t>
        </r>
        <r>
          <rPr>
            <sz val="9"/>
            <color indexed="81"/>
            <rFont val="Tahoma"/>
            <family val="2"/>
          </rPr>
          <t xml:space="preserve">: Next best price to carry in estimate or to purchase.
</t>
        </r>
        <r>
          <rPr>
            <b/>
            <sz val="9"/>
            <color indexed="81"/>
            <rFont val="Tahoma"/>
            <family val="2"/>
          </rPr>
          <t>Carried &amp; Alternate</t>
        </r>
        <r>
          <rPr>
            <sz val="9"/>
            <color indexed="81"/>
            <rFont val="Tahoma"/>
            <family val="2"/>
          </rPr>
          <t xml:space="preserve">: Only one price is available or other prices are not feasible alternates.
</t>
        </r>
      </text>
    </comment>
    <comment ref="L3" authorId="0" shapeId="0">
      <text>
        <r>
          <rPr>
            <sz val="9"/>
            <color indexed="81"/>
            <rFont val="Tahoma"/>
            <family val="2"/>
          </rPr>
          <t xml:space="preserve">You may enter date in mm/dd/yyyy format.
</t>
        </r>
      </text>
    </comment>
    <comment ref="O3" authorId="0" shapeId="0">
      <text>
        <r>
          <rPr>
            <sz val="9"/>
            <color indexed="81"/>
            <rFont val="Tahoma"/>
            <family val="2"/>
          </rPr>
          <t xml:space="preserve">You may enter date in mm/dd/yyyy format.
</t>
        </r>
      </text>
    </comment>
    <comment ref="R3" authorId="0" shapeId="0">
      <text>
        <r>
          <rPr>
            <sz val="9"/>
            <color indexed="81"/>
            <rFont val="Tahoma"/>
            <family val="2"/>
          </rPr>
          <t xml:space="preserve">You may enter date in mm/dd/yyyy format.
</t>
        </r>
      </text>
    </comment>
    <comment ref="U3" authorId="0" shapeId="0">
      <text>
        <r>
          <rPr>
            <sz val="9"/>
            <color indexed="81"/>
            <rFont val="Tahoma"/>
            <family val="2"/>
          </rPr>
          <t xml:space="preserve">You may enter date in mm/dd/yyyy format.
</t>
        </r>
      </text>
    </comment>
    <comment ref="L4" authorId="0" shapeId="0">
      <text>
        <r>
          <rPr>
            <sz val="9"/>
            <color indexed="81"/>
            <rFont val="Tahoma"/>
            <family val="2"/>
          </rPr>
          <t>You may enter date in mm/dd/yyyy format.</t>
        </r>
      </text>
    </comment>
    <comment ref="O4" authorId="0" shapeId="0">
      <text>
        <r>
          <rPr>
            <sz val="9"/>
            <color indexed="81"/>
            <rFont val="Tahoma"/>
            <family val="2"/>
          </rPr>
          <t>You may enter date in mm/dd/yyyy format.</t>
        </r>
      </text>
    </comment>
    <comment ref="R4" authorId="0" shapeId="0">
      <text>
        <r>
          <rPr>
            <sz val="9"/>
            <color indexed="81"/>
            <rFont val="Tahoma"/>
            <family val="2"/>
          </rPr>
          <t>You may enter date in mm/dd/yyyy format.</t>
        </r>
      </text>
    </comment>
    <comment ref="U4" authorId="0" shapeId="0">
      <text>
        <r>
          <rPr>
            <sz val="9"/>
            <color indexed="81"/>
            <rFont val="Tahoma"/>
            <family val="2"/>
          </rPr>
          <t>You may enter date in mm/dd/yyyy format.</t>
        </r>
      </text>
    </comment>
    <comment ref="I11" authorId="0" shapeId="0">
      <text>
        <r>
          <rPr>
            <sz val="9"/>
            <color indexed="81"/>
            <rFont val="Tahoma"/>
            <family val="2"/>
          </rPr>
          <t xml:space="preserve">You may enter date in mm/dd/yyyy format.
</t>
        </r>
      </text>
    </comment>
    <comment ref="L11" authorId="0" shapeId="0">
      <text>
        <r>
          <rPr>
            <sz val="9"/>
            <color indexed="81"/>
            <rFont val="Tahoma"/>
            <family val="2"/>
          </rPr>
          <t xml:space="preserve">You may enter date in mm/dd/yyyy format.
</t>
        </r>
      </text>
    </comment>
    <comment ref="O11" authorId="0" shapeId="0">
      <text>
        <r>
          <rPr>
            <sz val="9"/>
            <color indexed="81"/>
            <rFont val="Tahoma"/>
            <family val="2"/>
          </rPr>
          <t xml:space="preserve">You may enter date in mm/dd/yyyy format.
</t>
        </r>
      </text>
    </comment>
    <comment ref="R11" authorId="0" shapeId="0">
      <text>
        <r>
          <rPr>
            <sz val="9"/>
            <color indexed="81"/>
            <rFont val="Tahoma"/>
            <family val="2"/>
          </rPr>
          <t xml:space="preserve">You may enter date in mm/dd/yyyy format.
</t>
        </r>
      </text>
    </comment>
    <comment ref="U11" authorId="0" shapeId="0">
      <text>
        <r>
          <rPr>
            <sz val="9"/>
            <color indexed="81"/>
            <rFont val="Tahoma"/>
            <family val="2"/>
          </rPr>
          <t xml:space="preserve">You may enter date in mm/dd/yyyy format.
</t>
        </r>
      </text>
    </comment>
    <comment ref="I12" authorId="0" shapeId="0">
      <text>
        <r>
          <rPr>
            <sz val="9"/>
            <color indexed="81"/>
            <rFont val="Tahoma"/>
            <family val="2"/>
          </rPr>
          <t>You may enter date in mm/dd/yyyy format.</t>
        </r>
      </text>
    </comment>
    <comment ref="L12" authorId="0" shapeId="0">
      <text>
        <r>
          <rPr>
            <sz val="9"/>
            <color indexed="81"/>
            <rFont val="Tahoma"/>
            <family val="2"/>
          </rPr>
          <t>You may enter date in mm/dd/yyyy format.</t>
        </r>
      </text>
    </comment>
    <comment ref="O12" authorId="0" shapeId="0">
      <text>
        <r>
          <rPr>
            <sz val="9"/>
            <color indexed="81"/>
            <rFont val="Tahoma"/>
            <family val="2"/>
          </rPr>
          <t>You may enter date in mm/dd/yyyy format.</t>
        </r>
      </text>
    </comment>
    <comment ref="R12" authorId="0" shapeId="0">
      <text>
        <r>
          <rPr>
            <sz val="9"/>
            <color indexed="81"/>
            <rFont val="Tahoma"/>
            <family val="2"/>
          </rPr>
          <t>You may enter date in mm/dd/yyyy format.</t>
        </r>
      </text>
    </comment>
    <comment ref="U12" authorId="0" shapeId="0">
      <text>
        <r>
          <rPr>
            <sz val="9"/>
            <color indexed="81"/>
            <rFont val="Tahoma"/>
            <family val="2"/>
          </rPr>
          <t>You may enter date in mm/dd/yyyy format.</t>
        </r>
      </text>
    </comment>
    <comment ref="B191" authorId="1" shapeId="0">
      <text>
        <r>
          <rPr>
            <sz val="9"/>
            <color indexed="81"/>
            <rFont val="Tahoma"/>
            <family val="2"/>
          </rPr>
          <t xml:space="preserve">Warranty duration and Substantial Completion date came from data specified on ITB
</t>
        </r>
      </text>
    </comment>
    <comment ref="H444" authorId="1" shapeId="0">
      <text>
        <r>
          <rPr>
            <sz val="9"/>
            <color indexed="81"/>
            <rFont val="Tahoma"/>
            <family val="2"/>
          </rPr>
          <t>Individual bidder prices are not compared with "Combined Selection" price.
But "Combined Selection" price is compared with individual bidder prices.</t>
        </r>
      </text>
    </comment>
    <comment ref="H445" authorId="1" shapeId="0">
      <text>
        <r>
          <rPr>
            <sz val="9"/>
            <color indexed="81"/>
            <rFont val="Tahoma"/>
            <family val="2"/>
          </rPr>
          <t>% will show when all unused bidder columns are deleted. You may retain Bidder X for future insert.
0% indicates lowest price.</t>
        </r>
      </text>
    </comment>
  </commentList>
</comments>
</file>

<file path=xl/comments2.xml><?xml version="1.0" encoding="utf-8"?>
<comments xmlns="http://schemas.openxmlformats.org/spreadsheetml/2006/main">
  <authors>
    <author>Administrator</author>
    <author>Howard.Nguyen</author>
  </authors>
  <commentList>
    <comment ref="D33" authorId="0" shapeId="0">
      <text>
        <r>
          <rPr>
            <b/>
            <sz val="9"/>
            <color indexed="81"/>
            <rFont val="Tahoma"/>
            <family val="2"/>
          </rPr>
          <t>Administrator:</t>
        </r>
        <r>
          <rPr>
            <sz val="9"/>
            <color indexed="81"/>
            <rFont val="Tahoma"/>
            <family val="2"/>
          </rPr>
          <t xml:space="preserve">
Get the JRO from the indirect lead. Typically the JRO is 3:1</t>
        </r>
      </text>
    </comment>
    <comment ref="F33" authorId="0" shapeId="0">
      <text>
        <r>
          <rPr>
            <b/>
            <sz val="9"/>
            <color indexed="81"/>
            <rFont val="Tahoma"/>
            <family val="2"/>
          </rPr>
          <t>Administrator:</t>
        </r>
        <r>
          <rPr>
            <sz val="9"/>
            <color indexed="81"/>
            <rFont val="Tahoma"/>
            <family val="2"/>
          </rPr>
          <t xml:space="preserve">
</t>
        </r>
      </text>
    </comment>
    <comment ref="D38" authorId="0" shapeId="0">
      <text>
        <r>
          <rPr>
            <b/>
            <sz val="9"/>
            <color indexed="81"/>
            <rFont val="Tahoma"/>
            <family val="2"/>
          </rPr>
          <t>Administrator:</t>
        </r>
        <r>
          <rPr>
            <sz val="9"/>
            <color indexed="81"/>
            <rFont val="Tahoma"/>
            <family val="2"/>
          </rPr>
          <t xml:space="preserve">
Get the G&amp;A and margin  from the indirect lead.</t>
        </r>
      </text>
    </comment>
    <comment ref="B184" authorId="1" shapeId="0">
      <text>
        <r>
          <rPr>
            <sz val="9"/>
            <color indexed="81"/>
            <rFont val="Tahoma"/>
            <family val="2"/>
          </rPr>
          <t xml:space="preserve">Warranty duration and Substantial Completion date came from data specified on ITB
</t>
        </r>
      </text>
    </comment>
  </commentList>
</comments>
</file>

<file path=xl/comments3.xml><?xml version="1.0" encoding="utf-8"?>
<comments xmlns="http://schemas.openxmlformats.org/spreadsheetml/2006/main">
  <authors>
    <author>ticuser</author>
  </authors>
  <commentList>
    <comment ref="I1" authorId="0" shapeId="0">
      <text>
        <r>
          <rPr>
            <b/>
            <sz val="9"/>
            <color indexed="81"/>
            <rFont val="Tahoma"/>
            <family val="2"/>
          </rPr>
          <t xml:space="preserve">Pipe and Heater lengths are for each piece of equipment. i.e 1 ea CTG, HRSG, STG, Condenser and Aux Boiler </t>
        </r>
      </text>
    </comment>
  </commentList>
</comments>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c8f2bbd9-c0c8-41c6-a38e-79b76f1aac31">
          <x15:rangePr sourceName="_xlcn.LinkedTable_Table11"/>
        </x15:connection>
      </ext>
    </extLst>
  </connection>
  <connection id="2" name="LinkedTable_Table1_2" type="102" refreshedVersion="5" minRefreshableVersion="5">
    <extLst>
      <ext xmlns:x15="http://schemas.microsoft.com/office/spreadsheetml/2010/11/main" uri="{DE250136-89BD-433C-8126-D09CA5730AF9}">
        <x15:connection id="Table1_2-99026103-c624-425b-91ad-6027fe02eb8f">
          <x15:rangePr sourceName="_xlcn.LinkedTable_Table1_21"/>
        </x15:connection>
      </ext>
    </extLst>
  </connection>
  <connection id="3" name="LinkedTable_Table115" type="102" refreshedVersion="5" minRefreshableVersion="5">
    <extLst>
      <ext xmlns:x15="http://schemas.microsoft.com/office/spreadsheetml/2010/11/main" uri="{DE250136-89BD-433C-8126-D09CA5730AF9}">
        <x15:connection id="Table115-8ea87423-933c-4635-86e3-45617c2f87dc">
          <x15:rangePr sourceName="_xlcn.LinkedTable_Table1151"/>
        </x15:connection>
      </ext>
    </extLst>
  </connection>
  <connection id="4" name="LinkedTable_Table15" type="102" refreshedVersion="5" minRefreshableVersion="5">
    <extLst>
      <ext xmlns:x15="http://schemas.microsoft.com/office/spreadsheetml/2010/11/main" uri="{DE250136-89BD-433C-8126-D09CA5730AF9}">
        <x15:connection id="Table15-61d3d720-e830-4093-a4f4-4aaf97110a58">
          <x15:rangePr sourceName="_xlcn.LinkedTable_Table151"/>
        </x15:connection>
      </ext>
    </extLst>
  </connection>
  <connection id="5" name="LinkedTable_Table1523" type="102" refreshedVersion="5" minRefreshableVersion="5">
    <extLst>
      <ext xmlns:x15="http://schemas.microsoft.com/office/spreadsheetml/2010/11/main" uri="{DE250136-89BD-433C-8126-D09CA5730AF9}">
        <x15:connection id="Table1523-427ccec2-40d3-4c8c-b058-2e69bc89a05b">
          <x15:rangePr sourceName="_xlcn.LinkedTable_Table15231"/>
        </x15:connection>
      </ext>
    </extLst>
  </connection>
  <connection id="6" name="LinkedTable_Table17" type="102" refreshedVersion="5" minRefreshableVersion="5">
    <extLst>
      <ext xmlns:x15="http://schemas.microsoft.com/office/spreadsheetml/2010/11/main" uri="{DE250136-89BD-433C-8126-D09CA5730AF9}">
        <x15:connection id="Table17-f6d8bc73-1ea7-4829-bd30-ac5388777aae">
          <x15:rangePr sourceName="_xlcn.LinkedTable_Table171"/>
        </x15:connection>
      </ext>
    </extLst>
  </connection>
  <connection id="7" name="LinkedTable_Table21" type="102" refreshedVersion="5" minRefreshableVersion="5">
    <extLst>
      <ext xmlns:x15="http://schemas.microsoft.com/office/spreadsheetml/2010/11/main" uri="{DE250136-89BD-433C-8126-D09CA5730AF9}">
        <x15:connection id="Table21-66682c51-e884-4e11-9426-dd45af1ad4c7">
          <x15:rangePr sourceName="_xlcn.LinkedTable_Table211"/>
        </x15:connection>
      </ext>
    </extLst>
  </connection>
  <connection id="8" name="LinkedTable_Table3" type="102" refreshedVersion="5" minRefreshableVersion="5">
    <extLst>
      <ext xmlns:x15="http://schemas.microsoft.com/office/spreadsheetml/2010/11/main" uri="{DE250136-89BD-433C-8126-D09CA5730AF9}">
        <x15:connection id="Table3-709d3c42-00fb-4d0d-afdd-015796ba8994">
          <x15:rangePr sourceName="_xlcn.LinkedTable_Table31"/>
        </x15:connection>
      </ext>
    </extLst>
  </connection>
  <connection id="9" name="LinkedTable_Table35" type="102" refreshedVersion="5" minRefreshableVersion="5">
    <extLst>
      <ext xmlns:x15="http://schemas.microsoft.com/office/spreadsheetml/2010/11/main" uri="{DE250136-89BD-433C-8126-D09CA5730AF9}">
        <x15:connection id="Table35-eee0b17c-b4ea-4eae-bb66-e21342633b65">
          <x15:rangePr sourceName="_xlcn.LinkedTable_Table351"/>
        </x15:connection>
      </ext>
    </extLst>
  </connection>
  <connection id="10" name="LinkedTable_Table48" type="102" refreshedVersion="5" minRefreshableVersion="5">
    <extLst>
      <ext xmlns:x15="http://schemas.microsoft.com/office/spreadsheetml/2010/11/main" uri="{DE250136-89BD-433C-8126-D09CA5730AF9}">
        <x15:connection id="Table48-2d5bacc5-dbc1-4a15-924b-017707df4c69">
          <x15:rangePr sourceName="_xlcn.LinkedTable_Table481"/>
        </x15:connection>
      </ext>
    </extLst>
  </connection>
  <connection id="11" name="LinkedTable_Table5" type="102" refreshedVersion="5" minRefreshableVersion="5">
    <extLst>
      <ext xmlns:x15="http://schemas.microsoft.com/office/spreadsheetml/2010/11/main" uri="{DE250136-89BD-433C-8126-D09CA5730AF9}">
        <x15:connection id="Table5-10275b8b-6990-4383-b360-efc57224273e">
          <x15:rangePr sourceName="_xlcn.LinkedTable_Table51"/>
        </x15:connection>
      </ext>
    </extLst>
  </connection>
  <connection id="12" name="LinkedTable_Table6" type="102" refreshedVersion="5" minRefreshableVersion="5">
    <extLst>
      <ext xmlns:x15="http://schemas.microsoft.com/office/spreadsheetml/2010/11/main" uri="{DE250136-89BD-433C-8126-D09CA5730AF9}">
        <x15:connection id="Table6-e777ce34-ce5f-49d1-8ed8-8d09bacc434d">
          <x15:rangePr sourceName="_xlcn.LinkedTable_Table61"/>
        </x15:connection>
      </ext>
    </extLst>
  </connection>
  <connection id="13" name="LinkedTable_Table8" type="102" refreshedVersion="5" minRefreshableVersion="5">
    <extLst>
      <ext xmlns:x15="http://schemas.microsoft.com/office/spreadsheetml/2010/11/main" uri="{DE250136-89BD-433C-8126-D09CA5730AF9}">
        <x15:connection id="Table8-f17ef865-be47-4f85-b6f1-449403424cf2">
          <x15:rangePr sourceName="_xlcn.LinkedTable_Table81"/>
        </x15:connection>
      </ext>
    </extLst>
  </connection>
  <connection id="14" name="LinkedTable_Table819" type="102" refreshedVersion="5" minRefreshableVersion="5">
    <extLst>
      <ext xmlns:x15="http://schemas.microsoft.com/office/spreadsheetml/2010/11/main" uri="{DE250136-89BD-433C-8126-D09CA5730AF9}">
        <x15:connection id="Table819-30ea3ab2-8fab-4707-8f43-4d91113bf97f">
          <x15:rangePr sourceName="_xlcn.LinkedTable_Table8191"/>
        </x15:connection>
      </ext>
    </extLst>
  </connection>
  <connection id="15" keepAlive="1" name="Query - Table1" type="5" refreshedVersion="5" deleted="1" background="1" saveData="1">
    <dbPr connection="" command=""/>
  </connection>
  <connection id="16"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<sst xmlns="http://schemas.openxmlformats.org/spreadsheetml/2006/main" count="6588" uniqueCount="1072">
  <si>
    <t>Instructions and Comments</t>
  </si>
  <si>
    <t>Commercial Bid Form Tab</t>
  </si>
  <si>
    <t>1. Submit this form to Bidders for quotes</t>
  </si>
  <si>
    <t>Hard Entered Data</t>
  </si>
  <si>
    <t>2. Use these quotes and fill out the QCS page</t>
  </si>
  <si>
    <t>Drop Down</t>
  </si>
  <si>
    <t>Calculation</t>
  </si>
  <si>
    <t>Data Setup Tab</t>
  </si>
  <si>
    <t>1. Fill out Project Name and the required Project Details</t>
  </si>
  <si>
    <t>2. Per each type of equipment, select the comparable job needed to determine Vendor Pipe Heater Length</t>
  </si>
  <si>
    <t>3. From Section 1-B, input the Site Specific Ambient Temperature (°F)</t>
  </si>
  <si>
    <t>4. FIl out the circuits quantity tab with the quantity of heated enclosures, Tube bundle, safety showers e.t.c</t>
  </si>
  <si>
    <r>
      <t xml:space="preserve">5. Copy and Paste pipe data into Pipe Data Table into the corresponding columns. </t>
    </r>
    <r>
      <rPr>
        <i/>
        <sz val="10"/>
        <color rgb="FF00FF00"/>
        <rFont val="Arial Narrow"/>
        <family val="2"/>
      </rPr>
      <t>NOTE: Ambient Temp column will auto-populated with the value inputted in Step 3</t>
    </r>
  </si>
  <si>
    <t>6. Refresh Data to perform calculations needed to populate the sheet in the Quote Sheet tab</t>
  </si>
  <si>
    <t>Quote Sheet Tab - Adjustable Data (Yellow Cells)</t>
  </si>
  <si>
    <t>1. "Conduit" can be modified if necessary by changing the average linear foot of condiut assigned to each circuit</t>
  </si>
  <si>
    <r>
      <t xml:space="preserve">Default is set at 30 LF per circuit. </t>
    </r>
    <r>
      <rPr>
        <i/>
        <sz val="10"/>
        <color rgb="FF00FF00"/>
        <rFont val="Arial Narrow"/>
        <family val="2"/>
      </rPr>
      <t>NOTE: Be sure to include UOM when altering</t>
    </r>
  </si>
  <si>
    <t>2. "Wire" can be modified if necessary by changing the average linear foot of wire assigned to each circuit</t>
  </si>
  <si>
    <r>
      <t xml:space="preserve">Default is set at 40 LF per circuit, note that wire/cable length should be 10 LF longer than conduit length. </t>
    </r>
    <r>
      <rPr>
        <i/>
        <sz val="10"/>
        <color rgb="FF00FF00"/>
        <rFont val="Arial Narrow"/>
        <family val="2"/>
      </rPr>
      <t>NOTE: Be sure to include UOM when altering</t>
    </r>
  </si>
  <si>
    <t>3. "Terms" can be modified if necessary by changing the number of terms assigned to each circuit</t>
  </si>
  <si>
    <r>
      <t>Default is set at 6 EA per circuit.</t>
    </r>
    <r>
      <rPr>
        <sz val="10"/>
        <color rgb="FF00FF00"/>
        <rFont val="Arial Narrow"/>
        <family val="2"/>
      </rPr>
      <t xml:space="preserve"> </t>
    </r>
    <r>
      <rPr>
        <i/>
        <sz val="10"/>
        <color rgb="FF00FF00"/>
        <rFont val="Arial Narrow"/>
        <family val="2"/>
      </rPr>
      <t>NOTE: Be sure to include UOM when altering</t>
    </r>
  </si>
  <si>
    <t>4. DO NOT change formulas in GOLD cells</t>
  </si>
  <si>
    <t>Quote Sheet Tab - Adjustable Data (Light-Green Cells)</t>
  </si>
  <si>
    <t>1. Only update every 6 MONTHS</t>
  </si>
  <si>
    <t>2. Choose the lowest TOTAL price from Heat Trace Materials and Electrical Equipment.</t>
  </si>
  <si>
    <t>3. To select the lowest Bidder select the number 1 through 3 that corresponds with the low Bidder into the ORANGE cells</t>
  </si>
  <si>
    <t>QCS Tab</t>
  </si>
  <si>
    <t>1. Use the LDR to determine the UR and OUM for Self Perfrom Labor Pricing</t>
  </si>
  <si>
    <t>2. Use informtaion from Bidders to fill out the pricing and any other information necessary.</t>
  </si>
  <si>
    <t>Typical Heat Trace System Components</t>
  </si>
  <si>
    <t>Typical Heat Trace Cable Allowances</t>
  </si>
  <si>
    <t>Typical Heat Trace Configuration</t>
  </si>
  <si>
    <t>Heat Trace Around Flange</t>
  </si>
  <si>
    <t>Heat Trace Around Valve</t>
  </si>
  <si>
    <t>Heat Trace Around Pump</t>
  </si>
  <si>
    <t>Heat Trace Around Support</t>
  </si>
  <si>
    <t>Project Name</t>
  </si>
  <si>
    <t>Project Details</t>
  </si>
  <si>
    <t>Job Configuraiton</t>
  </si>
  <si>
    <t>2x1</t>
  </si>
  <si>
    <t>Aux Boiler QTY</t>
  </si>
  <si>
    <t>ACC Cells</t>
  </si>
  <si>
    <t>BFP QTY</t>
  </si>
  <si>
    <t>Condenser QTY</t>
  </si>
  <si>
    <t>Vendor Pipe Comparables</t>
  </si>
  <si>
    <t>Circuit QTY</t>
  </si>
  <si>
    <t>Type</t>
  </si>
  <si>
    <t>Location</t>
  </si>
  <si>
    <t>Project</t>
  </si>
  <si>
    <t>Job Configuration</t>
  </si>
  <si>
    <t>Circuits (EA)</t>
  </si>
  <si>
    <t>SR Cable QTY (LF)</t>
  </si>
  <si>
    <t>MI Cable QTY (LF)</t>
  </si>
  <si>
    <t>Total Cable (LF)</t>
  </si>
  <si>
    <t>Component</t>
  </si>
  <si>
    <t>Quantity (EA)</t>
  </si>
  <si>
    <t>ACC</t>
  </si>
  <si>
    <t>Outdoor</t>
  </si>
  <si>
    <t>Cove Point</t>
  </si>
  <si>
    <t>Vendor Pipe</t>
  </si>
  <si>
    <t>Aux Boiler</t>
  </si>
  <si>
    <t>Woodbridge</t>
  </si>
  <si>
    <t>BOP</t>
  </si>
  <si>
    <t>BFP</t>
  </si>
  <si>
    <t>Heated Enclosures</t>
  </si>
  <si>
    <t>Condenser</t>
  </si>
  <si>
    <t>Tube Bundles</t>
  </si>
  <si>
    <t>CTG</t>
  </si>
  <si>
    <t>Indoor</t>
  </si>
  <si>
    <t>Sample and Chem Feed Lines</t>
  </si>
  <si>
    <t>HRSG</t>
  </si>
  <si>
    <t>Safety Showers</t>
  </si>
  <si>
    <t>STG</t>
  </si>
  <si>
    <t>Specialty Valves</t>
  </si>
  <si>
    <t>Totals</t>
  </si>
  <si>
    <t>Condensate Pots</t>
  </si>
  <si>
    <t>Minimum Site Specific Ambient Temperature (°F)</t>
  </si>
  <si>
    <t>Pipe Data Table</t>
  </si>
  <si>
    <t>Sheet #</t>
  </si>
  <si>
    <t xml:space="preserve">Line Number </t>
  </si>
  <si>
    <t>Service</t>
  </si>
  <si>
    <t>Size NPS</t>
  </si>
  <si>
    <t>Final Schedule</t>
  </si>
  <si>
    <t>Material</t>
  </si>
  <si>
    <t>Design Temp (°F)</t>
  </si>
  <si>
    <t>Operating Temp (°F)</t>
  </si>
  <si>
    <t>System Code</t>
  </si>
  <si>
    <t>Pipe Length (LF)</t>
  </si>
  <si>
    <t>Area</t>
  </si>
  <si>
    <t>Insulation Thickness (in)</t>
  </si>
  <si>
    <t>Insulation Type</t>
  </si>
  <si>
    <t>Flanges</t>
  </si>
  <si>
    <t xml:space="preserve">Valves </t>
  </si>
  <si>
    <t>Pipe Support</t>
  </si>
  <si>
    <t>Ambient Temp (°F)</t>
  </si>
  <si>
    <t>CWT</t>
  </si>
  <si>
    <t>12"-CWT101-ABB 1"A-Y</t>
  </si>
  <si>
    <t/>
  </si>
  <si>
    <t>std wt</t>
  </si>
  <si>
    <t>CS</t>
  </si>
  <si>
    <t>14</t>
  </si>
  <si>
    <t>1</t>
  </si>
  <si>
    <t>A</t>
  </si>
  <si>
    <t>PS-020</t>
  </si>
  <si>
    <t>2"-HPS103-BHD 4.5"B-Y</t>
  </si>
  <si>
    <t>Steam</t>
  </si>
  <si>
    <t>SCH 160</t>
  </si>
  <si>
    <t>P91</t>
  </si>
  <si>
    <t>HPS</t>
  </si>
  <si>
    <t>8</t>
  </si>
  <si>
    <t>4.5</t>
  </si>
  <si>
    <t>B</t>
  </si>
  <si>
    <t>9</t>
  </si>
  <si>
    <t>2"-HPS105-BHD 4.5"B-Y</t>
  </si>
  <si>
    <t>3"-HPS103-BHD 5"B-Y</t>
  </si>
  <si>
    <t>5</t>
  </si>
  <si>
    <t>3"-HPS105-BHD 5"B-Y</t>
  </si>
  <si>
    <t>6"-HPS103-BHD 6"B-Y</t>
  </si>
  <si>
    <t>.6796</t>
  </si>
  <si>
    <t>6</t>
  </si>
  <si>
    <t>6"-HPS105-BHD 6"B-Y</t>
  </si>
  <si>
    <t>PS-021</t>
  </si>
  <si>
    <t>2"-HPS115-BHD 4.5"B-Y</t>
  </si>
  <si>
    <t>3"-HPS115-BHD 5"B-Y</t>
  </si>
  <si>
    <t>6"-HPS115-BHD 6"B-Y</t>
  </si>
  <si>
    <t>PS-032</t>
  </si>
  <si>
    <t>10"-HRH100-BED 7"B-Y</t>
  </si>
  <si>
    <t>sch 40</t>
  </si>
  <si>
    <t>HRH</t>
  </si>
  <si>
    <t>7</t>
  </si>
  <si>
    <t>10"-HRH107-BED 7"B-Y</t>
  </si>
  <si>
    <t>18"-HRH100-BED 8"B-Y</t>
  </si>
  <si>
    <t>XS</t>
  </si>
  <si>
    <t>2"-HRH100-BED 4.5"B-Y</t>
  </si>
  <si>
    <t>sch 80</t>
  </si>
  <si>
    <t>2"-HRH107-BED 4.5"B-Y</t>
  </si>
  <si>
    <t>3"-HRH100-BED 5"B-Y</t>
  </si>
  <si>
    <t>3"-HRH107-BED 5"B-Y</t>
  </si>
  <si>
    <t>PS-040</t>
  </si>
  <si>
    <t>2"-LPS103-ABA 2"B-Y</t>
  </si>
  <si>
    <t>LPS</t>
  </si>
  <si>
    <t>2</t>
  </si>
  <si>
    <t>3"-LPS103-ABA 2.5"B-Y</t>
  </si>
  <si>
    <t>2.5</t>
  </si>
  <si>
    <t>8"-LPS103-ABA 3"B-Y</t>
  </si>
  <si>
    <t>3</t>
  </si>
  <si>
    <t>PS-052</t>
  </si>
  <si>
    <t>1"-CND06-ADA 1"A-Y</t>
  </si>
  <si>
    <t>Water</t>
  </si>
  <si>
    <t>CND</t>
  </si>
  <si>
    <t>10"-CND06-ADA 1"A-Y</t>
  </si>
  <si>
    <t>2"-CND11-ADA 1"A-Y</t>
  </si>
  <si>
    <t>4"-CND06-ADA 1"A-Y</t>
  </si>
  <si>
    <t>8"-CND06-ADA 1"A-Y</t>
  </si>
  <si>
    <t>PS-060,061,062</t>
  </si>
  <si>
    <t>0.75"-BFW510-AHB 1.5"A-Y</t>
  </si>
  <si>
    <t>Water/Steam</t>
  </si>
  <si>
    <t>sch 160</t>
  </si>
  <si>
    <t>BFW</t>
  </si>
  <si>
    <t>1.5</t>
  </si>
  <si>
    <t>0.75"-BFW510-AHB 2"A-Y</t>
  </si>
  <si>
    <t>0.75"-BFW512-AHB 1.5"A-Y</t>
  </si>
  <si>
    <t>1"-BFW510-AHB 1.5"A-Y</t>
  </si>
  <si>
    <t>1"-BFW510-AHB 2"A-Y</t>
  </si>
  <si>
    <t>1"-BFW511-AHB 2"A-Y</t>
  </si>
  <si>
    <t>1"-BFW512-AHB 1.5"A-Y</t>
  </si>
  <si>
    <t>1.5"-BFW510-AHB 1.5"A-Y</t>
  </si>
  <si>
    <t>1.5"-BFW511-AHB 2"A-Y</t>
  </si>
  <si>
    <t>2"-BFW510-AHB 2"A-Y</t>
  </si>
  <si>
    <t>2"-BFW512-AHB 1.5"A-Y</t>
  </si>
  <si>
    <t>2.5"-BFW510-AHB 1.5"A-Y</t>
  </si>
  <si>
    <t>3"-BFW511-AHB 2"A-Y</t>
  </si>
  <si>
    <t>3"-BFW512-AHB 1.5"A-Y</t>
  </si>
  <si>
    <t>4"-BFW510-AHB 1.5"A-Y</t>
  </si>
  <si>
    <t>4"-BFW511-AHB 2"A-Y</t>
  </si>
  <si>
    <t>4"-BFW512-AHB 1.5"A-Y</t>
  </si>
  <si>
    <t>6"-BFW511-AHB 2"A-Y</t>
  </si>
  <si>
    <t>XXS</t>
  </si>
  <si>
    <t>8"-BFW510-AHB 2"A-Y</t>
  </si>
  <si>
    <t>.945</t>
  </si>
  <si>
    <t>PS-060,061,063</t>
  </si>
  <si>
    <t>0.75"-BFW505-AEA 1.5"A-Y</t>
  </si>
  <si>
    <t>0.75"-BFW505-AEA 2"A-Y</t>
  </si>
  <si>
    <t>1"-BFW505-AEA 1.5"A-Y</t>
  </si>
  <si>
    <t>1"-BFW505-AEA 2"A-Y</t>
  </si>
  <si>
    <t>2"-BFW505-AEA 1.5"A-Y</t>
  </si>
  <si>
    <t>3"-BFW505-AEA 2"A-Y</t>
  </si>
  <si>
    <t>4"-BFW505-AEA 1.5"A-Y</t>
  </si>
  <si>
    <t>PS-090</t>
  </si>
  <si>
    <t>2"-BDN101-ABA 1"A-Y</t>
  </si>
  <si>
    <t>BDN</t>
  </si>
  <si>
    <t>4</t>
  </si>
  <si>
    <t>2"-BDN103-ABA 1"A-Y</t>
  </si>
  <si>
    <t>2"-BDN103-ABA 1.5"B-Y</t>
  </si>
  <si>
    <t>4"-BDN103-ABA 1.5"B-Y</t>
  </si>
  <si>
    <t>PS-091</t>
  </si>
  <si>
    <t>3"-BDN105-ABA 1"A-Y</t>
  </si>
  <si>
    <t>4"-BDN105-ABA 1"A-Y</t>
  </si>
  <si>
    <t>6"-BDN105-ABA 1"A-Y</t>
  </si>
  <si>
    <t>8"-BDN102-CBA 1"A-Y</t>
  </si>
  <si>
    <t>sch 10S</t>
  </si>
  <si>
    <t>SS</t>
  </si>
  <si>
    <t>PS-095</t>
  </si>
  <si>
    <t>2"-BDN109-ABA 1"A-Y</t>
  </si>
  <si>
    <t>2"-BDN111-ABA 1"A-Y</t>
  </si>
  <si>
    <t>2"-BDN111-ABA 1.5"B-Y</t>
  </si>
  <si>
    <t>4"-BDN111-ABA 1.5"B-Y</t>
  </si>
  <si>
    <t>PS-096</t>
  </si>
  <si>
    <t>3"-BDN113-ABA 1"A-Y</t>
  </si>
  <si>
    <t>4"-BDN113-ABA 1"A-Y</t>
  </si>
  <si>
    <t>6"-BDN113-ABA 1"A-Y</t>
  </si>
  <si>
    <t>8"-BDN110-CBA 1"A-Y</t>
  </si>
  <si>
    <t>PS-120</t>
  </si>
  <si>
    <t>2"-AXS101-ADA 1.5"A-Y</t>
  </si>
  <si>
    <t>AXS</t>
  </si>
  <si>
    <t>13</t>
  </si>
  <si>
    <t>4"-AXS101-ADA 1.5"A-Y</t>
  </si>
  <si>
    <t>PS-121</t>
  </si>
  <si>
    <t>3"-CND12-ADA 1"A-Y</t>
  </si>
  <si>
    <t>PS-123</t>
  </si>
  <si>
    <t>1"-AXS122-ABA 1"A-Y</t>
  </si>
  <si>
    <t>1"-AXS124-ABA 1"A-Y</t>
  </si>
  <si>
    <t>1"-AXS125-ABA 1"A-Y</t>
  </si>
  <si>
    <t>1"-AXS127-ABA 1"A-Y</t>
  </si>
  <si>
    <t>1"-AXS128-ABA 1"A-Y</t>
  </si>
  <si>
    <t>1"-AXS130-ABA 1"A-Y</t>
  </si>
  <si>
    <t>2"-AXS122-ABA 1"A-Y</t>
  </si>
  <si>
    <t>2"-AXS124-ABA 1"A-Y</t>
  </si>
  <si>
    <t>2"-AXS125-ABA 1"A-Y</t>
  </si>
  <si>
    <t>2"-AXS127-ABA 1"A-Y</t>
  </si>
  <si>
    <t>2"-AXS128-ABA 1"A-Y</t>
  </si>
  <si>
    <t>2"-AXS130-ABA 1"A-Y</t>
  </si>
  <si>
    <t>PS-260</t>
  </si>
  <si>
    <t>2"-CWS107-AMA "-Y</t>
  </si>
  <si>
    <t>CWS</t>
  </si>
  <si>
    <t>2"-CWS108-AMA "-Y</t>
  </si>
  <si>
    <t>2"-CWS109-AMA "-Y</t>
  </si>
  <si>
    <t>2"-CWS110-AMA "-Y</t>
  </si>
  <si>
    <t>2"-CWS111-AMA "-Y</t>
  </si>
  <si>
    <t>2"-CWS112-AMA "-Y</t>
  </si>
  <si>
    <t>PS-330</t>
  </si>
  <si>
    <t>2"-CTP17-CBA 1"A-Y</t>
  </si>
  <si>
    <t>sch 40S</t>
  </si>
  <si>
    <t>CTP</t>
  </si>
  <si>
    <t>2.5"-CTP16-CBA 1"A-Y</t>
  </si>
  <si>
    <t>2.5"-CTP17-CBA 1"A-Y</t>
  </si>
  <si>
    <t>PS-332</t>
  </si>
  <si>
    <t>0.5"-TCF17-GBE 1"C-Y</t>
  </si>
  <si>
    <t>CPVC</t>
  </si>
  <si>
    <t>TCF</t>
  </si>
  <si>
    <t>C</t>
  </si>
  <si>
    <t>1"-TCF17-GBE 1"C-Y</t>
  </si>
  <si>
    <t>2"-TCF19-GBE 1"C-Y</t>
  </si>
  <si>
    <t>PS360</t>
  </si>
  <si>
    <t>12"-RWS1000-ABA 1"A-Y</t>
  </si>
  <si>
    <t>RWS</t>
  </si>
  <si>
    <t>12"-RWS2000-ABA 1"A-Y</t>
  </si>
  <si>
    <t>16"-RWS1000-ABA 1"A-Y</t>
  </si>
  <si>
    <t>16"-RWS2000-ABA 1"A-Y</t>
  </si>
  <si>
    <t>PS-400</t>
  </si>
  <si>
    <t>1.5"-PWS11-ABK 1"A-Y</t>
  </si>
  <si>
    <t>CALC</t>
  </si>
  <si>
    <t>PWS</t>
  </si>
  <si>
    <t>12</t>
  </si>
  <si>
    <t>1.5"-PWS12-ABK 1"A-Y</t>
  </si>
  <si>
    <t>1.5"-PWS15-ABK 1"A-Y</t>
  </si>
  <si>
    <t>1.5"-PWS20-ABK 1"A-Y</t>
  </si>
  <si>
    <t>1.5"-PWS21-ABK 1"A-Y</t>
  </si>
  <si>
    <t>1.5"-PWS22-ABK 1"A-Y</t>
  </si>
  <si>
    <t>2"-PWS10-ABK 1"A-Y</t>
  </si>
  <si>
    <t>10</t>
  </si>
  <si>
    <t>2.5"-PWS11-ABK 1"A-Y</t>
  </si>
  <si>
    <t>2.5"-PWS12-ABK 1"A-Y</t>
  </si>
  <si>
    <t>2.5"-PWS15-ABK 1"A-Y</t>
  </si>
  <si>
    <t>2.5"-PWS20-ABK 1"A-Y</t>
  </si>
  <si>
    <t>2.5"-PWS21-ABK 1"A-Y</t>
  </si>
  <si>
    <t>2.5"-PWS22-ABK 1"A-Y</t>
  </si>
  <si>
    <t>4"-PWS10-ABK 1"A-Y</t>
  </si>
  <si>
    <t>PS-410</t>
  </si>
  <si>
    <t>0.75"-DWS101-CBA 1.5"A-Y</t>
  </si>
  <si>
    <t>DWS</t>
  </si>
  <si>
    <t>0.75"-DWS102-CBA 1.5"A-Y</t>
  </si>
  <si>
    <t>2"-DWS101-CBA 1.5"A-Y</t>
  </si>
  <si>
    <t>2"-DWS102-CBA 1.5"A-Y</t>
  </si>
  <si>
    <t>4"-DWS103-CDA 1.5"A-Y</t>
  </si>
  <si>
    <t>4"-DWS104-CBD 1.5"A-Y</t>
  </si>
  <si>
    <t>PS-411</t>
  </si>
  <si>
    <t>0.5"-DWS104-CBD 1.5"A-Y</t>
  </si>
  <si>
    <t>0.75"-DWS104-CBD 1.5"A-Y</t>
  </si>
  <si>
    <t>1"-DWS104-CBD 1.5"A-Y</t>
  </si>
  <si>
    <t>1.5"-DWS104-CBD 1.5"A-Y</t>
  </si>
  <si>
    <t>2"-DWS104-CBD 1.5"A-Y</t>
  </si>
  <si>
    <t>3"-DWS104-CBD 1.5"A-Y</t>
  </si>
  <si>
    <t>6"-DWS104-CBD 1.5"A-Y</t>
  </si>
  <si>
    <t>PS-412</t>
  </si>
  <si>
    <t>0.5"-DWS103-CBA 1.5"A-Y</t>
  </si>
  <si>
    <t>SCH 40S</t>
  </si>
  <si>
    <t>0.75"-DWS103-CBA 1.5"A-Y</t>
  </si>
  <si>
    <t>1"-DWS103-CBA 1.5"A-Y</t>
  </si>
  <si>
    <t>2"-DWS103-CBA 1.5"A-Y</t>
  </si>
  <si>
    <t>4"-DWS103-CBA 1.5"A-Y</t>
  </si>
  <si>
    <t>PS520</t>
  </si>
  <si>
    <t>0.5"-CCF1000-CBE 1"A-Y</t>
  </si>
  <si>
    <t>CCF</t>
  </si>
  <si>
    <t>11</t>
  </si>
  <si>
    <t>0.5"-CCF2000-CBE 1"A-Y</t>
  </si>
  <si>
    <t>0.5"-CCF3000-CBE 1"A-Y</t>
  </si>
  <si>
    <t>2"-CCF1000-CBE 1"A-Y</t>
  </si>
  <si>
    <t>2"-CCF2000-CBE 1"A-Y</t>
  </si>
  <si>
    <t>2"-CCF3000-CBE 1"A-Y</t>
  </si>
  <si>
    <t>2"-CCF4000-CBA 1"A-Y</t>
  </si>
  <si>
    <t>PS-530</t>
  </si>
  <si>
    <t>0.5"-TCF03-GBE 1"C-Y</t>
  </si>
  <si>
    <t>0.5"-TCF04-GBE 1"C-Y</t>
  </si>
  <si>
    <t>0.5"-TCF05-GBE 1"C-Y</t>
  </si>
  <si>
    <t>0.5"-TCF06-GBE 1"C-Y</t>
  </si>
  <si>
    <t>0.5"-TCF30-GBE 1"C-Y</t>
  </si>
  <si>
    <t>0.5"-TCF34-GBE 1"C-Y</t>
  </si>
  <si>
    <t>0.5"-TCF35-GBE 1"C-Y</t>
  </si>
  <si>
    <t>1"-TCF03-GBE 1"C-Y</t>
  </si>
  <si>
    <t>1"-TCF05-GBE 1"C-Y</t>
  </si>
  <si>
    <t>2"-TCF01-GBE 1"C-Y</t>
  </si>
  <si>
    <t>PS-531</t>
  </si>
  <si>
    <t>0.5"-TCF09-GBE 1"C-Y</t>
  </si>
  <si>
    <t>0.5"-TCF10-GBE 1"C-Y</t>
  </si>
  <si>
    <t>0.5"-TCF11-GBE 1"C-Y</t>
  </si>
  <si>
    <t>0.5"-TCF12-GBE 1"C-Y</t>
  </si>
  <si>
    <t>0.5"-TCF28-GBE 1"C-Y</t>
  </si>
  <si>
    <t>0.5"-TCF29-GBE 1"C-Y</t>
  </si>
  <si>
    <t>2"-TCF07-GBE 1"C-Y</t>
  </si>
  <si>
    <t>2"-TCF08-GBE 1"C-Y</t>
  </si>
  <si>
    <t>2"-TCF10-GBE 1"C-Y</t>
  </si>
  <si>
    <t>2"-TCF11-GBE 1"C-Y</t>
  </si>
  <si>
    <t>2"-TCF13-GBE 1"C-Y</t>
  </si>
  <si>
    <t>PS-532</t>
  </si>
  <si>
    <t>0.5"-TCF15-GBE 1"C-Y</t>
  </si>
  <si>
    <t>0.5"-TCF16-GBE 1"C-Y</t>
  </si>
  <si>
    <t>0.5"-TCF18-GBE 1"C-Y</t>
  </si>
  <si>
    <t>0.5"-TCF31-GBE 1"C-Y</t>
  </si>
  <si>
    <t>1"-TCF15-GBE 1"C-Y</t>
  </si>
  <si>
    <t>1"-TCF16-GBE 1"C-Y</t>
  </si>
  <si>
    <t>1"-TCF18-GBE 1"C-Y</t>
  </si>
  <si>
    <t>2"-TCF14-GBE 1"C-Y</t>
  </si>
  <si>
    <t>2"-TCF20-GBE 1"C-Y</t>
  </si>
  <si>
    <t>PS-533</t>
  </si>
  <si>
    <t>0.5"-TCF22-GBE 1"C-Y</t>
  </si>
  <si>
    <t>0.5"-TCF23-GBE 1"C-Y</t>
  </si>
  <si>
    <t>0.5"-TCF24-GBE 1"C-Y</t>
  </si>
  <si>
    <t>0.5"-TCF25-GBE 1"C-Y</t>
  </si>
  <si>
    <t>0.5"-TCF32-GBE 1"C-Y</t>
  </si>
  <si>
    <t>0.5"-TCF33-GBE 1"C-Y</t>
  </si>
  <si>
    <t>1"-TCF22-GBE 1"C-Y</t>
  </si>
  <si>
    <t>1"-TCF23-GBE 1"C-Y</t>
  </si>
  <si>
    <t>1"-TCF24-GBE 1"C-Y</t>
  </si>
  <si>
    <t>1"-TCF25-GBE 1"C-Y</t>
  </si>
  <si>
    <t>2"-TCF21-GBE 1"C-Y</t>
  </si>
  <si>
    <t>2"-TCF26-GBE 1"C-Y</t>
  </si>
  <si>
    <t>2"-TCF27-GBE 1"C-Y</t>
  </si>
  <si>
    <t>PS-562A</t>
  </si>
  <si>
    <t>1"-FOL03-ABA 1.5"C-Y</t>
  </si>
  <si>
    <t>FOL</t>
  </si>
  <si>
    <t>2"-FOL03-ABA 1.5"C-Y</t>
  </si>
  <si>
    <t>3"-FOL02-ABA 1.5"C-Y</t>
  </si>
  <si>
    <t>3"-FOL03-ABA 1.5"C-Y</t>
  </si>
  <si>
    <t>4"-FOL01-ABB 1.5"C-Y</t>
  </si>
  <si>
    <t>4"-FOL02-ABA 1.5"C-Y</t>
  </si>
  <si>
    <t>4"-FOL03-ABA 1.5"C-Y</t>
  </si>
  <si>
    <t>6"-FOL01-ABB 1.5"C-Y</t>
  </si>
  <si>
    <t>6"-FOL02A-ABA 1.5"C-Y</t>
  </si>
  <si>
    <t>6"-FOL02-ABA 1.5"C-Y</t>
  </si>
  <si>
    <t>6"-FOL16-ABB 1.5"C-Y</t>
  </si>
  <si>
    <t>PS-562B</t>
  </si>
  <si>
    <t>0.75"-FOL17-ABB 1.5"C-Y</t>
  </si>
  <si>
    <t>0.75"-FOL18-ABB 1.5"C-Y</t>
  </si>
  <si>
    <t>0.75"-FOL20-ABB 1.5"C-Y</t>
  </si>
  <si>
    <t>0.75"-FOL21-ABB 1.5"C-Y</t>
  </si>
  <si>
    <t>1"-FOL17-ABB 1.5"C-Y</t>
  </si>
  <si>
    <t>1"-FOL18-ABB 1.5"C-Y</t>
  </si>
  <si>
    <t>1"-FOL20-ABB 1.5"C-Y</t>
  </si>
  <si>
    <t>1"-FOL21-ABB 1.5"C-Y</t>
  </si>
  <si>
    <t>2"-FOL17-ABB 1.5"C-Y</t>
  </si>
  <si>
    <t>2"-FOL18-ABB 1.5"C-Y</t>
  </si>
  <si>
    <t>2"-FOL21-ABB 1.5"C-Y</t>
  </si>
  <si>
    <t>2"-FOL22-ABB 1.5"C-Y</t>
  </si>
  <si>
    <t>3"-FOL17-ABB 1.5"C-Y</t>
  </si>
  <si>
    <t>3"-FOL18-ABB 1.5"C-Y</t>
  </si>
  <si>
    <t>3"-FOL20-ABB 1.5"C-Y</t>
  </si>
  <si>
    <t>3"-FOL21-ABB 1.5"C-Y</t>
  </si>
  <si>
    <t>4"-FOL17-ABB 1.5"C-Y</t>
  </si>
  <si>
    <t>4"-FOL18-ABB 1.5"C-Y</t>
  </si>
  <si>
    <t>4"-FOL20-ABB 1.5"C-Y</t>
  </si>
  <si>
    <t>4"-FOL21-ABB 1.5"C-Y</t>
  </si>
  <si>
    <t>6"-FOL18-ABB 1.5"C-Y</t>
  </si>
  <si>
    <t>6"-FOL21-ABB 1.5"C-Y</t>
  </si>
  <si>
    <t>PS-562C</t>
  </si>
  <si>
    <t>1"-FOL04-ABB 1.5"C-Y</t>
  </si>
  <si>
    <t>1"-FOL05-ABB 1.5"C-Y</t>
  </si>
  <si>
    <t>1"-FOL09-ABB 1.5"C-Y</t>
  </si>
  <si>
    <t>3"-FOL05-ABB 1.5"C-Y</t>
  </si>
  <si>
    <t>4"-FOL04-ABB 1.5"C-Y</t>
  </si>
  <si>
    <t>4"-FOL05-ABB 1.5"C-Y</t>
  </si>
  <si>
    <t>6"-FOL04-ABB 1.5"C-Y</t>
  </si>
  <si>
    <t>6"-FOL09-ABB 1.5"C-Y</t>
  </si>
  <si>
    <t>6"-FOL11-ABB 1.5"C-Y</t>
  </si>
  <si>
    <t>6"-FOL13-ABB 1.5"C-Y</t>
  </si>
  <si>
    <t>8"-FOL08-ABB 1.5"C-Y</t>
  </si>
  <si>
    <t>8"-FOL10-ABB 1.5"C-Y</t>
  </si>
  <si>
    <t>8"-FOL12-ABB 1.5"C-Y</t>
  </si>
  <si>
    <t>PS-960</t>
  </si>
  <si>
    <t>4"-WDR01-ABA 1"B-Y</t>
  </si>
  <si>
    <t>WDR</t>
  </si>
  <si>
    <t>6"-WDR01-ABA 1"B-Y</t>
  </si>
  <si>
    <t>PS-961</t>
  </si>
  <si>
    <t>4"-WDR03-ABA 1"B-Y</t>
  </si>
  <si>
    <t>6"-WDR03-ABA 1"B-Y</t>
  </si>
  <si>
    <t>SDR11</t>
  </si>
  <si>
    <t>HDPE</t>
  </si>
  <si>
    <t>1E</t>
  </si>
  <si>
    <t>1A</t>
  </si>
  <si>
    <t>1B</t>
  </si>
  <si>
    <t>SDR</t>
  </si>
  <si>
    <t>PDR</t>
  </si>
  <si>
    <t>DWT</t>
  </si>
  <si>
    <t>Insulation Thickness</t>
  </si>
  <si>
    <t xml:space="preserve"> °F</t>
  </si>
  <si>
    <t xml:space="preserve"> °C</t>
  </si>
  <si>
    <t>Pipe Diameter</t>
  </si>
  <si>
    <t>Heat Loss</t>
  </si>
  <si>
    <t>KED Spec</t>
  </si>
  <si>
    <t>Preformed Pipe Insulation</t>
  </si>
  <si>
    <t>Insulation Factor</t>
  </si>
  <si>
    <t>k Factor @ 50 Deg F</t>
  </si>
  <si>
    <t>0.25</t>
  </si>
  <si>
    <t>Calcium silicate (ASTM C533)</t>
  </si>
  <si>
    <t>0.5</t>
  </si>
  <si>
    <t>Mineral fiber blanket (ASTM C553)</t>
  </si>
  <si>
    <t>0.75</t>
  </si>
  <si>
    <t>D</t>
  </si>
  <si>
    <t>1.25</t>
  </si>
  <si>
    <t>E</t>
  </si>
  <si>
    <t>N/A</t>
  </si>
  <si>
    <t>3.5</t>
  </si>
  <si>
    <t>16</t>
  </si>
  <si>
    <t>18</t>
  </si>
  <si>
    <t>20</t>
  </si>
  <si>
    <t>24</t>
  </si>
  <si>
    <t>Self-Regulating/Power-Limiting Cables</t>
  </si>
  <si>
    <t>SR Cable Type</t>
  </si>
  <si>
    <t>UOM</t>
  </si>
  <si>
    <t>Cable Length (LF)</t>
  </si>
  <si>
    <t>Mineral-Insulated Cable</t>
  </si>
  <si>
    <t>MI Cable Type2</t>
  </si>
  <si>
    <t>QTY</t>
  </si>
  <si>
    <t>Accessories/Circuits</t>
  </si>
  <si>
    <t>End Seal Kits</t>
  </si>
  <si>
    <t>Power Kits</t>
  </si>
  <si>
    <t>Controllers</t>
  </si>
  <si>
    <t>RTD 1</t>
  </si>
  <si>
    <t>Electrical Traced Label</t>
  </si>
  <si>
    <t>10BTV1-CT</t>
  </si>
  <si>
    <t>FT</t>
  </si>
  <si>
    <t>32 Series MI</t>
  </si>
  <si>
    <t>Description</t>
  </si>
  <si>
    <t>QTY (EA)</t>
  </si>
  <si>
    <t>10QTVR1-CT</t>
  </si>
  <si>
    <t>E-100-A</t>
  </si>
  <si>
    <t>JBS-100-A</t>
  </si>
  <si>
    <t>910*E1WL*SSR2</t>
  </si>
  <si>
    <t>RTD10CS</t>
  </si>
  <si>
    <t>ETL-ENGLISH</t>
  </si>
  <si>
    <t>10VPL1-CT</t>
  </si>
  <si>
    <t>15QTVR1-CT</t>
  </si>
  <si>
    <t>Glass Tape</t>
  </si>
  <si>
    <t>Pipe Straps</t>
  </si>
  <si>
    <t>Junction Box</t>
  </si>
  <si>
    <t>RTD 2</t>
  </si>
  <si>
    <t>Circuits</t>
  </si>
  <si>
    <t>20QTVR-CT</t>
  </si>
  <si>
    <t>QTY (ROLL)</t>
  </si>
  <si>
    <t>3BTV1-CT</t>
  </si>
  <si>
    <t>GT-66</t>
  </si>
  <si>
    <t>PB 1000</t>
  </si>
  <si>
    <t>PTJB</t>
  </si>
  <si>
    <t>RTD4AL</t>
  </si>
  <si>
    <t>5BTV1-CT</t>
  </si>
  <si>
    <t>PB 2400</t>
  </si>
  <si>
    <t>5VPL1-CT</t>
  </si>
  <si>
    <t>PB 300</t>
  </si>
  <si>
    <t>8BTV1-CT</t>
  </si>
  <si>
    <t>PS-03</t>
  </si>
  <si>
    <t>PS-10</t>
  </si>
  <si>
    <t>PS-20</t>
  </si>
  <si>
    <t>Pricing Breakdown</t>
  </si>
  <si>
    <t>Cat. Number</t>
  </si>
  <si>
    <t>Qty</t>
  </si>
  <si>
    <t>Unit</t>
  </si>
  <si>
    <t>Self Perform</t>
  </si>
  <si>
    <t>Pentair</t>
  </si>
  <si>
    <t>Thermon</t>
  </si>
  <si>
    <t>Chromalax</t>
  </si>
  <si>
    <t>Heat Trace Materials</t>
  </si>
  <si>
    <t>Required</t>
  </si>
  <si>
    <t>User Input</t>
  </si>
  <si>
    <t>Unit Rate</t>
  </si>
  <si>
    <t>Total</t>
  </si>
  <si>
    <t>Heat Trace Control Panel - 16 circuit</t>
  </si>
  <si>
    <t>N</t>
  </si>
  <si>
    <t>EA</t>
  </si>
  <si>
    <t>Heat Trace Control Panel - 42 circuit</t>
  </si>
  <si>
    <t>Y</t>
  </si>
  <si>
    <t>Heat Trace Line Sensing Control Panel - 36 circuit</t>
  </si>
  <si>
    <t>Heat Trace Line Sensing Control Panel - 72 circuit</t>
  </si>
  <si>
    <t>Heat Trace Control Panels Sub-Total</t>
  </si>
  <si>
    <t>Heat Trace Transformer 30 kVA</t>
  </si>
  <si>
    <t>Heat Trace Transformer 45 kVA</t>
  </si>
  <si>
    <t>Heat Trace Transformer 75 kVA</t>
  </si>
  <si>
    <t>Heat Trace Transformers Sub-Total</t>
  </si>
  <si>
    <t>10 W/ft, 120V Self-Reg Heating Cable</t>
  </si>
  <si>
    <t>10XTV1-CT-T3</t>
  </si>
  <si>
    <t>5 W/ft, 120V Self-Reg Heating Cable</t>
  </si>
  <si>
    <t>5XTVR1-CT-T2</t>
  </si>
  <si>
    <t>15 W/ft, 120V Self-Reg Heating Cable</t>
  </si>
  <si>
    <t>15XTVR1-CT-T3</t>
  </si>
  <si>
    <t>20 W/ft, 120V Self-Reg Heating Cable</t>
  </si>
  <si>
    <t>3 W/ft, 120V Self-Reg Heating Cable</t>
  </si>
  <si>
    <t>8 W/ft, 120V Self-Reg Heating Cable</t>
  </si>
  <si>
    <t>15VPL1-CT</t>
  </si>
  <si>
    <t>20VPL1-CT</t>
  </si>
  <si>
    <t>300V Pyrotenax Dual Conductor MI Heating Cable</t>
  </si>
  <si>
    <t>600V Pyrotenax Dual Conductor MI Heating Cable</t>
  </si>
  <si>
    <t>62 Series MI</t>
  </si>
  <si>
    <t>HTXR Cable Sub-Total</t>
  </si>
  <si>
    <t>Above-Insulation End Seal Kit</t>
  </si>
  <si>
    <t>Single Entry Power Kit with J. Box</t>
  </si>
  <si>
    <t>DigiTrace 910 1pt Controller, 2 pole 30A 277V SSR</t>
  </si>
  <si>
    <t>DigiTrace RTD with 10 foot S/S Corrugated Shield</t>
  </si>
  <si>
    <t>Electrical Traced Label for traced pipes and tanks</t>
  </si>
  <si>
    <t>Glass Tape (66ft/roll) (Not for Stainless-Steel Pipe)</t>
  </si>
  <si>
    <t>ROLL</t>
  </si>
  <si>
    <t>Pipe strap 1-3 in.</t>
  </si>
  <si>
    <t>Pipe strap 3-10 in.</t>
  </si>
  <si>
    <t>Pipe strap 10-20 in.</t>
  </si>
  <si>
    <t>Pipe Straps for MI Cables - 1 to 3 in. (package of 35 pc)</t>
  </si>
  <si>
    <t>BAG</t>
  </si>
  <si>
    <t>Pipe Straps for MI Cables - 3 to 6 in. (package of 25 pc)</t>
  </si>
  <si>
    <t>PB 600</t>
  </si>
  <si>
    <t xml:space="preserve">Pipe Straps for MI Cables - 8 to 10 in. </t>
  </si>
  <si>
    <t xml:space="preserve">Pipe Straps for MI Cables - 10 to 12 in. </t>
  </si>
  <si>
    <t>PB 1200</t>
  </si>
  <si>
    <t>Pipe Straps for MI Cables - 12 in. &amp; above</t>
  </si>
  <si>
    <t>Ferralloy Junction Box, CID1, 3 Hubs</t>
  </si>
  <si>
    <t>DigiTrace RTD, -100F to 900F, Pipe Mount</t>
  </si>
  <si>
    <t>Stainless Steel Tags</t>
  </si>
  <si>
    <t>Heat Trace Accessories Sub-Total</t>
  </si>
  <si>
    <t>PLS</t>
  </si>
  <si>
    <t>Heat Trace (Self Regulating Cable, MI Cable. Accessories Included) Sub-Total</t>
  </si>
  <si>
    <t>LF</t>
  </si>
  <si>
    <t>Vendor Pipe Sub-Total</t>
  </si>
  <si>
    <t>Heat Trace Sub-Total</t>
  </si>
  <si>
    <t>Electrical Materials</t>
  </si>
  <si>
    <t>QTY per Circuit</t>
  </si>
  <si>
    <t>Size</t>
  </si>
  <si>
    <t>Conduit (LF)</t>
  </si>
  <si>
    <t>3/4" RGS</t>
  </si>
  <si>
    <t>Wire (LF)</t>
  </si>
  <si>
    <t>3/c-10</t>
  </si>
  <si>
    <t>RTD Wire (LF)</t>
  </si>
  <si>
    <t>1 pr 16 KX</t>
  </si>
  <si>
    <t>Terminations (EA)</t>
  </si>
  <si>
    <t>Electrical Materials Sub-Total</t>
  </si>
  <si>
    <t>QUOTE COMPARISON SHEET - SUBCONTRACT</t>
  </si>
  <si>
    <t>Primary DOR: Technical Staff pink sections, Procurement Staff everything else.</t>
  </si>
  <si>
    <t>Status:</t>
  </si>
  <si>
    <t>Not on AVL</t>
  </si>
  <si>
    <t>Supplier On AVL</t>
  </si>
  <si>
    <t>BID DUE:</t>
  </si>
  <si>
    <t>Use this column when a combination of</t>
  </si>
  <si>
    <t>RFP SENT:</t>
  </si>
  <si>
    <t>selections from more than one bid is</t>
  </si>
  <si>
    <t>BID DURATION:</t>
  </si>
  <si>
    <t>necessary or yields the best option.</t>
  </si>
  <si>
    <t>Days</t>
  </si>
  <si>
    <t>Project No.:</t>
  </si>
  <si>
    <t>COMBINED SELECTION</t>
  </si>
  <si>
    <t>BIDDER 1</t>
  </si>
  <si>
    <t>BIDDER 2</t>
  </si>
  <si>
    <t>BIDDER 3</t>
  </si>
  <si>
    <t>BIDDER X</t>
  </si>
  <si>
    <t xml:space="preserve"> Project Name:</t>
  </si>
  <si>
    <t>Bidder Legal Name:</t>
  </si>
  <si>
    <t>Thermon Heat Tracing Services-I, Inc.</t>
  </si>
  <si>
    <t>Chromalox Inc</t>
  </si>
  <si>
    <t>Kiewit Self-Perform</t>
  </si>
  <si>
    <t>(Keep BIDDER X columns blank)</t>
  </si>
  <si>
    <t>Owner:</t>
  </si>
  <si>
    <t>Advanced Power</t>
  </si>
  <si>
    <t>Bidder Contact Name:</t>
  </si>
  <si>
    <t>Clint Tyler</t>
  </si>
  <si>
    <t>Larry Kapalin</t>
  </si>
  <si>
    <t>(To add another bidder, copy BIDDER X</t>
  </si>
  <si>
    <t>Job Site:</t>
  </si>
  <si>
    <t>Bidder Contact Email:</t>
  </si>
  <si>
    <t>clint.tyler@thermon.com</t>
  </si>
  <si>
    <t>larry.kapalin@chromalox.com</t>
  </si>
  <si>
    <t>and insert in front of at least one Bidder</t>
  </si>
  <si>
    <t>RFP Description:</t>
  </si>
  <si>
    <t>Heat Tracing</t>
  </si>
  <si>
    <t>Bidder Phone:</t>
  </si>
  <si>
    <t>713-799-4300</t>
  </si>
  <si>
    <t>815-355-5863</t>
  </si>
  <si>
    <t>before BIDDER X)</t>
  </si>
  <si>
    <t>Spec:</t>
  </si>
  <si>
    <t>Bid Date or "No Bid":</t>
  </si>
  <si>
    <t>HD Quote Group Tag:</t>
  </si>
  <si>
    <t>Bid Valid Until Date:</t>
  </si>
  <si>
    <t>Engineering:</t>
  </si>
  <si>
    <t>Eric Fohrenck</t>
  </si>
  <si>
    <t>Bid Validity Duration (Days):</t>
  </si>
  <si>
    <t>Procurement:</t>
  </si>
  <si>
    <t>Grant Bunch</t>
  </si>
  <si>
    <t>Firm or Budgetary Bid:</t>
  </si>
  <si>
    <t>Budgetary Bid</t>
  </si>
  <si>
    <t>Reviewer:</t>
  </si>
  <si>
    <t>Brian Roser</t>
  </si>
  <si>
    <t>Bidder Proposal Reference No.:</t>
  </si>
  <si>
    <t>TH-14017</t>
  </si>
  <si>
    <t>EQ # 265386</t>
  </si>
  <si>
    <t>(Do NOT delete BIDDER X)</t>
  </si>
  <si>
    <t>QCS Revision #/ Date:</t>
  </si>
  <si>
    <t>Original</t>
  </si>
  <si>
    <t>Quoted Currency:</t>
  </si>
  <si>
    <t>USD $ - US Dollar</t>
  </si>
  <si>
    <t>Project Currency:</t>
  </si>
  <si>
    <t>TOTAL PROPOSAL PRICE</t>
  </si>
  <si>
    <t>-</t>
  </si>
  <si>
    <t>Qty.</t>
  </si>
  <si>
    <t>Definition</t>
  </si>
  <si>
    <t>Pricing for Labor / Material</t>
  </si>
  <si>
    <t>USD - US Dollar, CAD - Canadian Dollar, AUD - Australian Dollar, EUR - Euro, GBP - British Pound, MXN - Mexican Peso, JPY - Japanese Yen, KRW - Korea Won, CNY - Chinese Yuan, INR - Indian Rupee</t>
  </si>
  <si>
    <t>Heat Trace Design/Engineering</t>
  </si>
  <si>
    <t>LOT</t>
  </si>
  <si>
    <t>COST</t>
  </si>
  <si>
    <t>PLUG</t>
  </si>
  <si>
    <t>Equipment / Facilities / Safey</t>
  </si>
  <si>
    <t>Heat Trace Material Cost</t>
  </si>
  <si>
    <t>Low-Temp Self-Regulating Heater Cable</t>
  </si>
  <si>
    <t>ft</t>
  </si>
  <si>
    <t>High-Temp Self-Regulating Heater Cable</t>
  </si>
  <si>
    <t>MI Heater Cable</t>
  </si>
  <si>
    <t>MI Heater Cable Cold Lead</t>
  </si>
  <si>
    <t>Power Connection Enclosure w/ LED Light</t>
  </si>
  <si>
    <t>MI Power Connection Enclosure</t>
  </si>
  <si>
    <t>Power Connection Enclosure w/o LED Light</t>
  </si>
  <si>
    <t>End of circuit Termination w/ LED Light</t>
  </si>
  <si>
    <t>Power Termination Kit</t>
  </si>
  <si>
    <t>PKG</t>
  </si>
  <si>
    <t>Caution Labels (25 per pack)</t>
  </si>
  <si>
    <t>Fixing Tape (36 yd roll)</t>
  </si>
  <si>
    <t>Hi Temp Fixing Tape (36 yd roll)</t>
  </si>
  <si>
    <t>Pipe Straps 10"</t>
  </si>
  <si>
    <t>Pipe Straps 20"</t>
  </si>
  <si>
    <t>Stainless Steel Circuit ID Tags</t>
  </si>
  <si>
    <t>Ambient Sensing RTD</t>
  </si>
  <si>
    <t>Line Sensing RTD</t>
  </si>
  <si>
    <t>Control and monitoring module</t>
  </si>
  <si>
    <t>480-120/208V wye 75KVA Transformer</t>
  </si>
  <si>
    <t>480-120/208V wye 45KVA Transformer</t>
  </si>
  <si>
    <t>480-120/208V wye 30KVA Transformer</t>
  </si>
  <si>
    <t>480-120/208V wye 15KVA Transformer</t>
  </si>
  <si>
    <t>Heat Trace Installation Labor</t>
  </si>
  <si>
    <t>EXCL</t>
  </si>
  <si>
    <r>
      <t xml:space="preserve">Heat Trace Materials  </t>
    </r>
    <r>
      <rPr>
        <b/>
        <sz val="10"/>
        <rFont val="Calibri"/>
        <family val="2"/>
        <scheme val="minor"/>
      </rPr>
      <t>(Labor Only)</t>
    </r>
  </si>
  <si>
    <t>Control Panels  (UR from Homer City)</t>
  </si>
  <si>
    <t>Transformers (UR from La Cygne)</t>
  </si>
  <si>
    <t>Heat Trace (Self Regulating Cable, MI Cable. Accessories Included)  (UR from Homer City)</t>
  </si>
  <si>
    <t>Conduit (UR from La Cygne)</t>
  </si>
  <si>
    <t>Wire and Cable (UR from La Cygne)</t>
  </si>
  <si>
    <t>Terminations (UR from La Cygne)</t>
  </si>
  <si>
    <t>MH STS</t>
  </si>
  <si>
    <t>MH</t>
  </si>
  <si>
    <t>Pricing for Options Requested or Offered</t>
  </si>
  <si>
    <t xml:space="preserve">Unit Adjusting Prices </t>
  </si>
  <si>
    <t>Price per Foot MI/ Cable</t>
  </si>
  <si>
    <t>$/LF</t>
  </si>
  <si>
    <t>Price per Foot Low Temp Self Regulating Cable</t>
  </si>
  <si>
    <t>Price per Foot High Temp Self Regulating Cable</t>
  </si>
  <si>
    <t>Cold Lead</t>
  </si>
  <si>
    <t>$/EA</t>
  </si>
  <si>
    <t>Splice Kit</t>
  </si>
  <si>
    <t>End of Circuit Light</t>
  </si>
  <si>
    <t>Pricing for Standard Commercial Items</t>
  </si>
  <si>
    <t>Sales/ Use Tax</t>
  </si>
  <si>
    <t>Freight (DDP Jobsite - Incoterms 2010)</t>
  </si>
  <si>
    <t>Warranty - Standard (See 2.0 Below)</t>
  </si>
  <si>
    <t>Warranty - Adder to meet Owner's Terms (See 2.0 Below)</t>
  </si>
  <si>
    <t>Not Required</t>
  </si>
  <si>
    <t>TFA - Startup &amp; Erection Assistance Duration (Bidder to specify quantity)</t>
  </si>
  <si>
    <t>DAY</t>
  </si>
  <si>
    <t>TFA - Startup &amp; Erection Assistance Round Trip (Bidder to specify quantity)</t>
  </si>
  <si>
    <t>RT</t>
  </si>
  <si>
    <t>TFA - Training Duration (Bidder to specify quantity)</t>
  </si>
  <si>
    <t>TFA - Training Round Trip (Bidder to specify quantity)</t>
  </si>
  <si>
    <t>Spares - Startup &amp; Commissioning - (Bidder to provide detailed list)</t>
  </si>
  <si>
    <t>Spares - Construction - (Bidder to provide detailed list)</t>
  </si>
  <si>
    <t>Spares - Special Tools - (Bidder to provide detailed list)</t>
  </si>
  <si>
    <t>Spares - 2-Year Operating - (Bidder to provide detailed list)</t>
  </si>
  <si>
    <t>Security Cost (Bond for full contract price, Letter of Credit, Etc.)</t>
  </si>
  <si>
    <t>Commercial Adjustments</t>
  </si>
  <si>
    <t>Technical Adjustments</t>
  </si>
  <si>
    <t>Boiler Feed Water Pump HT (Based on Woodbridge)</t>
  </si>
  <si>
    <t>TOTAL PROPOSAL PRICE (Not Including Security)</t>
  </si>
  <si>
    <t>TOTAL UNIT PRICE  (Not Including Security) - Enter In Hard Dollar</t>
  </si>
  <si>
    <t>Security Cost Per $1000 - Enter In Hard Dollar</t>
  </si>
  <si>
    <t>Per $1000</t>
  </si>
  <si>
    <t>Evaluation Factors (constructability, past performance, etc.)</t>
  </si>
  <si>
    <t>TOTAL EVALUATED PRICE</t>
  </si>
  <si>
    <t>Options Excluded</t>
  </si>
  <si>
    <t>Commercial Requirements</t>
  </si>
  <si>
    <t>1.0  Financial Security</t>
  </si>
  <si>
    <t>Specify type of security instrument provided (select from drop-down list)</t>
  </si>
  <si>
    <t>100% Payment &amp; Performance Bond</t>
  </si>
  <si>
    <t>100% Supply Bond</t>
  </si>
  <si>
    <t>Rate per $1,000 of coverage:</t>
  </si>
  <si>
    <t>Bidder's Surety Firm:</t>
  </si>
  <si>
    <t>Argonaut Ins. Company</t>
  </si>
  <si>
    <t>Zurich</t>
  </si>
  <si>
    <t>Bonding Capacity:</t>
  </si>
  <si>
    <t>Not Provided</t>
  </si>
  <si>
    <t>2.0  Warranty</t>
  </si>
  <si>
    <t>Specify Bidder's Standard Warranty terms included in Bidder's Base Price</t>
  </si>
  <si>
    <t>Yes</t>
  </si>
  <si>
    <t>Confirmed</t>
  </si>
  <si>
    <t>Completion of:</t>
  </si>
  <si>
    <t>12 Months</t>
  </si>
  <si>
    <t>24 Months from substantial completion</t>
  </si>
  <si>
    <t>3.0  Site Specific Requirements</t>
  </si>
  <si>
    <t>Is Safety training and orientation included in your proposal? (select from drop-down list)</t>
  </si>
  <si>
    <t>No</t>
  </si>
  <si>
    <t xml:space="preserve">Are background checks included in your proposal? </t>
  </si>
  <si>
    <t xml:space="preserve">Are employee drug testing costs included in your proposal? </t>
  </si>
  <si>
    <t>4.0  Lead Time and Schedule of Work</t>
  </si>
  <si>
    <t>Lead Time - Drawings ARO (Include 2 Weeks for Drawing Approval)</t>
  </si>
  <si>
    <t>14 Weeks</t>
  </si>
  <si>
    <t>4 Weeks</t>
  </si>
  <si>
    <t>Lead Time - Equipment/Material to Jobsite ARAD</t>
  </si>
  <si>
    <t>10 Weeks</t>
  </si>
  <si>
    <t>6 Weeks</t>
  </si>
  <si>
    <t>Lead Time - Installation / Erection (mobilization to demobilization)</t>
  </si>
  <si>
    <t>Schedule - Number of Craft Workers required</t>
  </si>
  <si>
    <t>Schedule - Hours worked per day</t>
  </si>
  <si>
    <t>Schedule - Number of days worked per week</t>
  </si>
  <si>
    <t>Schedule - Total estimated man-hours</t>
  </si>
  <si>
    <t>Labor - Union or Non-Union</t>
  </si>
  <si>
    <t>Non-Union</t>
  </si>
  <si>
    <t>5.0  Bidder Certification - Technical, Business, Diversity, Etc.</t>
  </si>
  <si>
    <t>Bidder's Primary Certification (select from drop-down list)</t>
  </si>
  <si>
    <t>Additional Certification (select from drop-down list)</t>
  </si>
  <si>
    <t>6.0  Proposal Requirements - Insurance, Safety, Quality, and Licensing</t>
  </si>
  <si>
    <t>Can Bidder meet Insurance requirements as specified in RFP? (select from drop-down list)</t>
  </si>
  <si>
    <t>Does Bidder have written Quality Assurance program? (select from drop-down list)</t>
  </si>
  <si>
    <t>Does Bidder have written Safety Program? (select from drop-down list)</t>
  </si>
  <si>
    <t>EMR and Frequency/Severity Rates for last 3 years</t>
  </si>
  <si>
    <t>Current Year</t>
  </si>
  <si>
    <t>Year 2</t>
  </si>
  <si>
    <t>Year 3</t>
  </si>
  <si>
    <t>EMR Rates:</t>
  </si>
  <si>
    <t>Frequency / Severity Rates:</t>
  </si>
  <si>
    <t>Is your Company currently licensed in the State where Project is located?</t>
  </si>
  <si>
    <t>7.0  Proposal Exception</t>
  </si>
  <si>
    <t>Does Bidder Proposal comply with Instructions to Bidders? (select from drop-down list)</t>
  </si>
  <si>
    <t>8.0  Proposed Progress Payment Milestones</t>
  </si>
  <si>
    <t>Description of Milestone</t>
  </si>
  <si>
    <t>% of Contract Price</t>
  </si>
  <si>
    <t>1st Milestone</t>
  </si>
  <si>
    <t>with purchase order</t>
  </si>
  <si>
    <t>2nd Milestone</t>
  </si>
  <si>
    <t>substantial eng completion</t>
  </si>
  <si>
    <t>3rd Milestone</t>
  </si>
  <si>
    <t>at time of shipment</t>
  </si>
  <si>
    <t>4th Milestone</t>
  </si>
  <si>
    <t>5th Milestone</t>
  </si>
  <si>
    <t>6th Milestone</t>
  </si>
  <si>
    <t>7th Milestone</t>
  </si>
  <si>
    <t>8th Milestone</t>
  </si>
  <si>
    <t>9th Milestone</t>
  </si>
  <si>
    <t>10th Milestone</t>
  </si>
  <si>
    <t>Technical Design Conditions</t>
  </si>
  <si>
    <t>Per RFP/ EPC Contract</t>
  </si>
  <si>
    <t>Additional Technical and Commercial Information/Clarifications/Exceptions</t>
  </si>
  <si>
    <t>Pricing Reliability Indicator (Low Plug = High Reliability)</t>
  </si>
  <si>
    <t>Plug $</t>
  </si>
  <si>
    <t>Plug %</t>
  </si>
  <si>
    <t>Total Price</t>
  </si>
  <si>
    <t>Amount and % of plugs:</t>
  </si>
  <si>
    <t>Total Proposal Price Comparison</t>
  </si>
  <si>
    <t>Amount above minimum bid:</t>
  </si>
  <si>
    <t>Percent above minimum bid:</t>
  </si>
  <si>
    <t>Awarding</t>
  </si>
  <si>
    <t xml:space="preserve"> </t>
  </si>
  <si>
    <t>Technically Acceptable ("Yes"/"No")</t>
  </si>
  <si>
    <t>If No, Explain…</t>
  </si>
  <si>
    <t>Commercially Acceptable ("Yes"/"No")</t>
  </si>
  <si>
    <t>NO</t>
  </si>
  <si>
    <t>YES</t>
  </si>
  <si>
    <t>Price Carried In Estimate ("Yes"/"No")</t>
  </si>
  <si>
    <r>
      <t xml:space="preserve">If technically and commercially acceptable but </t>
    </r>
    <r>
      <rPr>
        <i/>
        <u/>
        <sz val="10"/>
        <color theme="1"/>
        <rFont val="Calibri"/>
        <family val="2"/>
        <scheme val="minor"/>
      </rPr>
      <t>low price is not carried</t>
    </r>
    <r>
      <rPr>
        <i/>
        <sz val="10"/>
        <color theme="1"/>
        <rFont val="Calibri"/>
        <family val="2"/>
        <scheme val="minor"/>
      </rPr>
      <t>, Explain…</t>
    </r>
  </si>
  <si>
    <t>Alternate Price ("Yes"/"No")</t>
  </si>
  <si>
    <r>
      <t xml:space="preserve">If technically and commercially acceptable but </t>
    </r>
    <r>
      <rPr>
        <i/>
        <u/>
        <sz val="10"/>
        <color theme="1"/>
        <rFont val="Calibri"/>
        <family val="2"/>
        <scheme val="minor"/>
      </rPr>
      <t>next low price is not an alternate</t>
    </r>
    <r>
      <rPr>
        <i/>
        <sz val="10"/>
        <color theme="1"/>
        <rFont val="Calibri"/>
        <family val="2"/>
        <scheme val="minor"/>
      </rPr>
      <t>, Explain…</t>
    </r>
  </si>
  <si>
    <t>IMPORTANT: Enter additional notes that will help others (now and many monthss into the future) understand fully the team's evaluation, observation and reasoning (without having to track someone down or relying on one's memories)</t>
  </si>
  <si>
    <t>Plugged Kiewit Self Perform Labor</t>
  </si>
  <si>
    <t>***NO Labor***    Total Bid $216,580</t>
  </si>
  <si>
    <t xml:space="preserve">Plugged Thermons Material Cost </t>
  </si>
  <si>
    <t>SALES/ USE TAX CALCULATOR:</t>
  </si>
  <si>
    <t>(Indirect Lead will use this information to determine sales/ use tax adjustment)</t>
  </si>
  <si>
    <t>Material Cost:</t>
  </si>
  <si>
    <t>Sales/ Use Tax $:</t>
  </si>
  <si>
    <t>Sales/Use Tax % (Calculated):</t>
  </si>
  <si>
    <t>Kiewit %:</t>
  </si>
  <si>
    <t>Kiewit Sales/ Use Tax $ (Cal.):</t>
  </si>
  <si>
    <t>DO NOT DELETE - USED FOR BID FORM - KEEP AT LINE 599 FOR MACROS</t>
  </si>
  <si>
    <t xml:space="preserve">The undersigned agrees, if this bid is accepted, to enter into a contract with Contractor in accordance with the terms and conditions outlined in the attached sample contract for the work described in the Instructions to Bidders and any subsequent addenda.  Any and all deviations and/or exceptions taken by bidder to the terms, conditions, plans, specifications, codes, standards or this request for quote shall be clearly stated in writing and included as an attachment to the bid form. </t>
  </si>
  <si>
    <t>Name/ Title</t>
  </si>
  <si>
    <t>Date</t>
  </si>
  <si>
    <t>Company Name</t>
  </si>
  <si>
    <t>Contact Phone</t>
  </si>
  <si>
    <t>Address</t>
  </si>
  <si>
    <t>Email</t>
  </si>
  <si>
    <t>Owner AVL Status:</t>
  </si>
  <si>
    <t>KIEWIT DESIGN AND INSTALL</t>
  </si>
  <si>
    <t>Self Performed</t>
  </si>
  <si>
    <t>HISTORICAL</t>
  </si>
  <si>
    <t>Heat Trace</t>
  </si>
  <si>
    <t>SUB</t>
  </si>
  <si>
    <t>USD - US Dollar</t>
  </si>
  <si>
    <t>Manhours</t>
  </si>
  <si>
    <t>$/MH</t>
  </si>
  <si>
    <t>Labor Total</t>
  </si>
  <si>
    <t>Unit Cost</t>
  </si>
  <si>
    <t>Material Total</t>
  </si>
  <si>
    <t>Labor / Material Quoted</t>
  </si>
  <si>
    <t xml:space="preserve">Heat Trace Design/Engineering </t>
  </si>
  <si>
    <t>Equipment / Facilities / Safety</t>
  </si>
  <si>
    <t xml:space="preserve">Heat Trace Material Cost </t>
  </si>
  <si>
    <r>
      <t>Control Panels</t>
    </r>
    <r>
      <rPr>
        <i/>
        <sz val="10"/>
        <rFont val="Calibri"/>
        <family val="2"/>
        <scheme val="minor"/>
      </rPr>
      <t xml:space="preserve">  (UR from Homer City)</t>
    </r>
  </si>
  <si>
    <t>Heat Trace Installation Labor Cost</t>
  </si>
  <si>
    <r>
      <t>Transformers</t>
    </r>
    <r>
      <rPr>
        <i/>
        <sz val="10"/>
        <rFont val="Calibri"/>
        <family val="2"/>
        <scheme val="minor"/>
      </rPr>
      <t xml:space="preserve"> (UR from La Cygne)</t>
    </r>
  </si>
  <si>
    <t>Total Cost</t>
  </si>
  <si>
    <r>
      <t xml:space="preserve">Heat Trace (Self Regulating Cable, MI Cable. Accessories Included)  </t>
    </r>
    <r>
      <rPr>
        <i/>
        <sz val="10"/>
        <rFont val="Calibri"/>
        <family val="2"/>
        <scheme val="minor"/>
      </rPr>
      <t>(UR from Homer City)</t>
    </r>
  </si>
  <si>
    <t>Heat Trace Accessories - Vendor Pipe</t>
  </si>
  <si>
    <r>
      <t xml:space="preserve">Conduit </t>
    </r>
    <r>
      <rPr>
        <i/>
        <sz val="10"/>
        <rFont val="Calibri"/>
        <family val="2"/>
        <scheme val="minor"/>
      </rPr>
      <t>(UR from La Cygne)</t>
    </r>
  </si>
  <si>
    <r>
      <t>Wire and Cable</t>
    </r>
    <r>
      <rPr>
        <i/>
        <sz val="10"/>
        <rFont val="Calibri"/>
        <family val="2"/>
        <scheme val="minor"/>
      </rPr>
      <t xml:space="preserve"> (UR from La Cygne)</t>
    </r>
  </si>
  <si>
    <r>
      <t xml:space="preserve">Wire and Cable RTD </t>
    </r>
    <r>
      <rPr>
        <i/>
        <sz val="10"/>
        <rFont val="Calibri"/>
        <family val="2"/>
        <scheme val="minor"/>
      </rPr>
      <t xml:space="preserve"> (UR from La Cygne)</t>
    </r>
  </si>
  <si>
    <r>
      <t>Terminations</t>
    </r>
    <r>
      <rPr>
        <i/>
        <sz val="10"/>
        <rFont val="Calibri"/>
        <family val="2"/>
        <scheme val="minor"/>
      </rPr>
      <t xml:space="preserve"> (UR from La Cygne)</t>
    </r>
  </si>
  <si>
    <t>Options Requested or Offered</t>
  </si>
  <si>
    <t>Warranty  - for 1 Year beyond Owner's Requirement</t>
  </si>
  <si>
    <t>Cost (included above) of HRSG Heat Trace Scope of Work ONLY:</t>
  </si>
  <si>
    <t>Turn Key Adder per proposal - Conduit, cable, and supports</t>
  </si>
  <si>
    <t>Standard Commercial Items</t>
  </si>
  <si>
    <t>Freight (DDP Jobsite - Incoterms 2010) (5% of Material $)</t>
  </si>
  <si>
    <t>Warranty - Standard (See 2.0 Below) (2% of total $)</t>
  </si>
  <si>
    <t>Security Cost (Bond for full contract price, Letter of Credit, Etc.) (1.5% of total $)</t>
  </si>
  <si>
    <t>Commercial Items Requirements</t>
  </si>
  <si>
    <t>Not Provided - Plugged 1.5% for 100% Bond</t>
  </si>
  <si>
    <t>Not Provided in Proposal</t>
  </si>
  <si>
    <t>12 mo. From delivery / plug 2% for add'l yr</t>
  </si>
  <si>
    <t>Confirm Standard Warranty with price Adder above will meet Owner's terms of 12 months from Substantial</t>
  </si>
  <si>
    <t>Summer 2017</t>
  </si>
  <si>
    <t>No - see attached comments</t>
  </si>
  <si>
    <t>Supply Only</t>
  </si>
  <si>
    <t>4.0  Shipping and Schedule of Work</t>
  </si>
  <si>
    <t>6-8 weeks</t>
  </si>
  <si>
    <t>10-12 weeks</t>
  </si>
  <si>
    <t>16-20 weeks</t>
  </si>
  <si>
    <t>Year 1</t>
  </si>
  <si>
    <t>Percentage of Contract Total</t>
  </si>
  <si>
    <t>15th Milestone</t>
  </si>
  <si>
    <t>Westmoreland:</t>
  </si>
  <si>
    <t>Total LF Pipe:</t>
  </si>
  <si>
    <t>Total $/LF:</t>
  </si>
  <si>
    <t>St. Joe</t>
  </si>
  <si>
    <t>Proposal Price:</t>
  </si>
  <si>
    <t>Comparison of Total Proposal Prices</t>
  </si>
  <si>
    <t>Dollar and % of Amount Plugged</t>
  </si>
  <si>
    <t>Enter any additional notes that might help others (now and many years into the future) understand fully the team's evaluation, observation and reasoning (without having to track someone down or relying on one's memories)</t>
  </si>
  <si>
    <t>System</t>
  </si>
  <si>
    <t>Maintain Temp</t>
  </si>
  <si>
    <t>ACW</t>
  </si>
  <si>
    <t>AQA</t>
  </si>
  <si>
    <t>ARM</t>
  </si>
  <si>
    <t>ARR</t>
  </si>
  <si>
    <t>CCW</t>
  </si>
  <si>
    <t>CDN</t>
  </si>
  <si>
    <t>CMG</t>
  </si>
  <si>
    <t>CPS</t>
  </si>
  <si>
    <t>CRH</t>
  </si>
  <si>
    <t>FGA</t>
  </si>
  <si>
    <t>FGS</t>
  </si>
  <si>
    <t>FPA</t>
  </si>
  <si>
    <t>FPS</t>
  </si>
  <si>
    <t>HOS</t>
  </si>
  <si>
    <t>INA</t>
  </si>
  <si>
    <t>LOS</t>
  </si>
  <si>
    <t>RHS</t>
  </si>
  <si>
    <t>SMP</t>
  </si>
  <si>
    <t>SOS</t>
  </si>
  <si>
    <t>STP</t>
  </si>
  <si>
    <t>SVA</t>
  </si>
  <si>
    <t>SWS</t>
  </si>
  <si>
    <t>SWT</t>
  </si>
  <si>
    <t>WCF</t>
  </si>
  <si>
    <t>WWT</t>
  </si>
  <si>
    <t xml:space="preserve">Cat Number </t>
  </si>
  <si>
    <t>Power Output</t>
  </si>
  <si>
    <t>Heating Cable Family</t>
  </si>
  <si>
    <t>Design Temperature</t>
  </si>
  <si>
    <t>Max Circuit Length</t>
  </si>
  <si>
    <t xml:space="preserve">Start Up Temperature </t>
  </si>
  <si>
    <t>Breaker Size</t>
  </si>
  <si>
    <t>Cable Family</t>
  </si>
  <si>
    <t>Max Power Output</t>
  </si>
  <si>
    <t>Design Temp</t>
  </si>
  <si>
    <t>BTV</t>
  </si>
  <si>
    <t>XTV</t>
  </si>
  <si>
    <t>QTVR</t>
  </si>
  <si>
    <t>VPL</t>
  </si>
  <si>
    <t>Min Power Output</t>
  </si>
  <si>
    <t>20XTV-CT</t>
  </si>
  <si>
    <t>Cable</t>
  </si>
  <si>
    <t>Resistance (Ω/ft)</t>
  </si>
  <si>
    <t>Cable Diameter (in)</t>
  </si>
  <si>
    <t>Max Circuit Length (LF)</t>
  </si>
  <si>
    <t>Nominal Weight (lb/1000 ft)</t>
  </si>
  <si>
    <t>32SF1110</t>
  </si>
  <si>
    <t>62SF1110</t>
  </si>
  <si>
    <t>32SF2900</t>
  </si>
  <si>
    <t>62SF2900</t>
  </si>
  <si>
    <t>32SF2750</t>
  </si>
  <si>
    <t>62SF2600</t>
  </si>
  <si>
    <t>32SA2600</t>
  </si>
  <si>
    <t>62SA2414</t>
  </si>
  <si>
    <t>32SA2400</t>
  </si>
  <si>
    <t>62SF2200</t>
  </si>
  <si>
    <t>32SA2275</t>
  </si>
  <si>
    <t>62ST2115</t>
  </si>
  <si>
    <t>32SA2200</t>
  </si>
  <si>
    <t>62SB3700</t>
  </si>
  <si>
    <t>32SA2170</t>
  </si>
  <si>
    <t>62ST3505</t>
  </si>
  <si>
    <t>32SB2114</t>
  </si>
  <si>
    <t>62SQ3286</t>
  </si>
  <si>
    <t>32SB3700</t>
  </si>
  <si>
    <t>62SQ3200</t>
  </si>
  <si>
    <t>32SQ3472</t>
  </si>
  <si>
    <t>62SQ3150</t>
  </si>
  <si>
    <t>32SQ3374</t>
  </si>
  <si>
    <t>62SQ3100</t>
  </si>
  <si>
    <t>32SQ3293</t>
  </si>
  <si>
    <t>62SP4775</t>
  </si>
  <si>
    <t>32SQ3200</t>
  </si>
  <si>
    <t>62SP4561</t>
  </si>
  <si>
    <t>32SQ3150</t>
  </si>
  <si>
    <t>62SP4402</t>
  </si>
  <si>
    <t>32SQ3100</t>
  </si>
  <si>
    <t>62SP4281</t>
  </si>
  <si>
    <t>32SP4734</t>
  </si>
  <si>
    <t>62SC4200</t>
  </si>
  <si>
    <t>32SP4583</t>
  </si>
  <si>
    <t>62SC4130</t>
  </si>
  <si>
    <t>32SP4458</t>
  </si>
  <si>
    <t>62SC5818</t>
  </si>
  <si>
    <t>32SC4324</t>
  </si>
  <si>
    <t>62SC5516</t>
  </si>
  <si>
    <t>62SC5324</t>
  </si>
  <si>
    <t>62SC5204</t>
  </si>
  <si>
    <t>62SC5128</t>
  </si>
  <si>
    <t>Recommended Valve Allowance</t>
  </si>
  <si>
    <t>Recommended Flange Allowance</t>
  </si>
  <si>
    <t>Heating Cable Feet</t>
  </si>
  <si>
    <t>Light valve (flanged)</t>
  </si>
  <si>
    <t>Light valve (threaded or welded)</t>
  </si>
  <si>
    <t>Heavy valve (flanged)</t>
  </si>
  <si>
    <t>Heavy valve (threaded or welded)</t>
  </si>
  <si>
    <t>Typical Pipe Shoe</t>
  </si>
  <si>
    <t>Flange (pair)</t>
  </si>
  <si>
    <t>Field variance</t>
  </si>
  <si>
    <t>Catalog Number</t>
  </si>
  <si>
    <t>Quantity Breakdown</t>
  </si>
  <si>
    <t>Power Connection (single heating cable)</t>
  </si>
  <si>
    <t>1 per circuit</t>
  </si>
  <si>
    <t>End Seal (above insulation)</t>
  </si>
  <si>
    <t>E-100</t>
  </si>
  <si>
    <t>1 per power connection plus one per tee</t>
  </si>
  <si>
    <t>Controller</t>
  </si>
  <si>
    <t>1 per circuit (system specific)</t>
  </si>
  <si>
    <t>RTD1</t>
  </si>
  <si>
    <t>RTD2</t>
  </si>
  <si>
    <t>GT-66 Attachment Tape Requirements</t>
  </si>
  <si>
    <t>ETL (Electric Traced Label)</t>
  </si>
  <si>
    <t>Rolls/100ft of Cable</t>
  </si>
  <si>
    <t>ETL/foot</t>
  </si>
  <si>
    <t>One label every 10 feet</t>
  </si>
  <si>
    <t>SR Cable Pipe Strap Selection</t>
  </si>
  <si>
    <t>MI Cable Pipe Strap Selection</t>
  </si>
  <si>
    <t>Pipe Size</t>
  </si>
  <si>
    <t>Package QTY</t>
  </si>
  <si>
    <t>PB 125</t>
  </si>
  <si>
    <t>Cable Description</t>
  </si>
  <si>
    <t>690+</t>
  </si>
  <si>
    <t>800+</t>
  </si>
  <si>
    <t>Accessory Description</t>
  </si>
  <si>
    <t>PS-3</t>
  </si>
  <si>
    <t>PB300</t>
  </si>
  <si>
    <t>PB600</t>
  </si>
  <si>
    <t>PB1000</t>
  </si>
  <si>
    <t>PB1200</t>
  </si>
  <si>
    <t>Heat Trace Sub</t>
  </si>
  <si>
    <t>UR/UOM</t>
  </si>
  <si>
    <t>Cost</t>
  </si>
  <si>
    <t>OEM Manuals</t>
  </si>
  <si>
    <t>Control Panels</t>
  </si>
  <si>
    <t>Transformers</t>
  </si>
  <si>
    <t>Heat Trace (Self Regulating Cable, MI Cable. Accessories Included)</t>
  </si>
  <si>
    <t xml:space="preserve">Standard Commercial Items </t>
  </si>
  <si>
    <t>Indirect Cost</t>
  </si>
  <si>
    <t>Conduit</t>
  </si>
  <si>
    <t>G &amp; A</t>
  </si>
  <si>
    <t>Wire and Cable</t>
  </si>
  <si>
    <t>Margin</t>
  </si>
  <si>
    <t>Terminations</t>
  </si>
  <si>
    <t>ST&amp;S</t>
  </si>
  <si>
    <t xml:space="preserve">Total Cost </t>
  </si>
  <si>
    <t xml:space="preserve">Craft </t>
  </si>
  <si>
    <t>Staff</t>
  </si>
  <si>
    <t>Craft to Staff  Ratio</t>
  </si>
  <si>
    <t xml:space="preserve">OEM Type </t>
  </si>
  <si>
    <t>Vendor</t>
  </si>
  <si>
    <t>Class</t>
  </si>
  <si>
    <t>Job</t>
  </si>
  <si>
    <t>Code</t>
  </si>
  <si>
    <t>Status</t>
  </si>
  <si>
    <t>Configuration</t>
  </si>
  <si>
    <t>Pipe LF</t>
  </si>
  <si>
    <t>Circuit QTY (EA)</t>
  </si>
  <si>
    <t>SR Cable LF</t>
  </si>
  <si>
    <t>MI Cable LF</t>
  </si>
  <si>
    <t>Heater LF/Pipe LF</t>
  </si>
  <si>
    <t>GE</t>
  </si>
  <si>
    <t>7FA.05</t>
  </si>
  <si>
    <t xml:space="preserve">Production </t>
  </si>
  <si>
    <t>Allen</t>
  </si>
  <si>
    <t>7HA.02</t>
  </si>
  <si>
    <t>Cherokee</t>
  </si>
  <si>
    <t>Lackawanna</t>
  </si>
  <si>
    <t>3x1</t>
  </si>
  <si>
    <t>Paradise</t>
  </si>
  <si>
    <t>Mattawoman</t>
  </si>
  <si>
    <t xml:space="preserve">CTG </t>
  </si>
  <si>
    <t>Siemens</t>
  </si>
  <si>
    <t>Estimate</t>
  </si>
  <si>
    <t>CMI</t>
  </si>
  <si>
    <t>2x2</t>
  </si>
  <si>
    <t>Vogt</t>
  </si>
  <si>
    <t>North Battleford</t>
  </si>
  <si>
    <t>1x1</t>
  </si>
  <si>
    <t>NEM</t>
  </si>
  <si>
    <t>Nebraska</t>
  </si>
  <si>
    <t xml:space="preserve">Indoor </t>
  </si>
  <si>
    <t>Toshiba</t>
  </si>
  <si>
    <t>Siemes</t>
  </si>
  <si>
    <t xml:space="preserve">Outdoor </t>
  </si>
  <si>
    <t>SPX</t>
  </si>
  <si>
    <t>Heater Cable Length (LF)</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</si>
</sst>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000"/>
    <numFmt numFmtId="166" formatCode="&quot;$&quot;#,##0.00"/>
    <numFmt numFmtId="167" formatCode="[$-409]d\-mmm\-yyyy;@"/>
    <numFmt numFmtId="168" formatCode="[&lt;=9999999]###\-####;###\-###\-####"/>
    <numFmt numFmtId="169" formatCode="[$-409]d\-mmm\-yy;@"/>
    <numFmt numFmtId="170" formatCode="mm/dd/yy"/>
    <numFmt numFmtId="171" formatCode="_(&quot;$&quot;* #,##0_);_(&quot;$&quot;* \(#,##0\);_(&quot;$&quot;* &quot;-&quot;??_);_(@_)"/>
    <numFmt numFmtId="172" formatCode="0.000"/>
    <numFmt numFmtId="173" formatCode="&quot;$&quot;#,##0"/>
    <numFmt numFmtId="174" formatCode="0.0%"/>
  </numFmts>
  <fonts count="87">
    <font>
      <sz val="10"/>
      <color indexed="8"/>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Narrow"/>
      <family val="2"/>
    </font>
    <font>
      <b/>
      <sz val="10"/>
      <color indexed="8"/>
      <name val="Arial Narrow"/>
      <family val="2"/>
    </font>
    <font>
      <sz val="10"/>
      <name val="Arial Narrow"/>
      <family val="2"/>
    </font>
    <font>
      <b/>
      <sz val="10"/>
      <name val="Arial Narrow"/>
      <family val="2"/>
    </font>
    <font>
      <b/>
      <sz val="10"/>
      <color indexed="63"/>
      <name val="Arial Narrow"/>
      <family val="2"/>
    </font>
    <font>
      <b/>
      <sz val="10"/>
      <color rgb="FFFFFF00"/>
      <name val="Arial Narrow"/>
      <family val="2"/>
    </font>
    <font>
      <sz val="14"/>
      <name val="Arial"/>
      <family val="2"/>
    </font>
    <font>
      <b/>
      <sz val="11"/>
      <color theme="1"/>
      <name val="Arial Narrow"/>
      <family val="2"/>
    </font>
    <font>
      <sz val="18"/>
      <color theme="1"/>
      <name val="Calibri"/>
      <family val="2"/>
      <scheme val="minor"/>
    </font>
    <font>
      <b/>
      <sz val="18"/>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0"/>
      <color rgb="FFFF0000"/>
      <name val="Calibri"/>
      <family val="2"/>
      <scheme val="minor"/>
    </font>
    <font>
      <sz val="8"/>
      <color indexed="8"/>
      <name val="Arial Narrow"/>
      <family val="2"/>
    </font>
    <font>
      <b/>
      <sz val="8"/>
      <name val="Arial Narrow"/>
      <family val="2"/>
    </font>
    <font>
      <b/>
      <sz val="8"/>
      <color theme="1"/>
      <name val="Arial Narrow"/>
      <family val="2"/>
    </font>
    <font>
      <b/>
      <sz val="8"/>
      <color indexed="8"/>
      <name val="Arial Narrow"/>
      <family val="2"/>
    </font>
    <font>
      <b/>
      <sz val="11"/>
      <color theme="0"/>
      <name val="Calibri"/>
      <family val="2"/>
      <scheme val="minor"/>
    </font>
    <font>
      <b/>
      <sz val="11"/>
      <color theme="1"/>
      <name val="Calibri"/>
      <family val="2"/>
      <scheme val="minor"/>
    </font>
    <font>
      <sz val="10"/>
      <color theme="1"/>
      <name val="Arial Narrow"/>
      <family val="2"/>
    </font>
    <font>
      <sz val="9"/>
      <color indexed="81"/>
      <name val="Tahoma"/>
      <family val="2"/>
    </font>
    <font>
      <b/>
      <sz val="9"/>
      <color indexed="81"/>
      <name val="Tahoma"/>
      <family val="2"/>
    </font>
    <font>
      <sz val="10"/>
      <color rgb="FF000000"/>
      <name val="Arial"/>
      <family val="2"/>
    </font>
    <font>
      <b/>
      <sz val="10"/>
      <color theme="1"/>
      <name val="Arial Narrow"/>
      <family val="2"/>
    </font>
    <font>
      <b/>
      <sz val="16"/>
      <color indexed="8"/>
      <name val="Arial Narrow"/>
      <family val="2"/>
    </font>
    <font>
      <sz val="10"/>
      <color theme="7"/>
      <name val="Arial Narrow"/>
      <family val="2"/>
    </font>
    <font>
      <b/>
      <sz val="12"/>
      <color theme="7"/>
      <name val="Arial Narrow"/>
      <family val="2"/>
    </font>
    <font>
      <b/>
      <sz val="10"/>
      <color theme="7"/>
      <name val="Arial Narrow"/>
      <family val="2"/>
    </font>
    <font>
      <b/>
      <sz val="16"/>
      <name val="Arial Narrow"/>
      <family val="2"/>
    </font>
    <font>
      <b/>
      <sz val="16"/>
      <color theme="1"/>
      <name val="Arial Narrow"/>
      <family val="2"/>
    </font>
    <font>
      <sz val="20"/>
      <color theme="7"/>
      <name val="Arial Narrow"/>
      <family val="2"/>
    </font>
    <font>
      <b/>
      <sz val="11"/>
      <color theme="7"/>
      <name val="Arial Narrow"/>
      <family val="2"/>
    </font>
    <font>
      <i/>
      <sz val="10"/>
      <color rgb="FF00FF00"/>
      <name val="Arial Narrow"/>
      <family val="2"/>
    </font>
    <font>
      <sz val="10"/>
      <color rgb="FF00FF00"/>
      <name val="Arial Narrow"/>
      <family val="2"/>
    </font>
    <font>
      <b/>
      <sz val="8"/>
      <color theme="7"/>
      <name val="Arial Narrow"/>
      <family val="2"/>
    </font>
    <font>
      <b/>
      <u/>
      <sz val="10"/>
      <color theme="7"/>
      <name val="Arial Narrow"/>
      <family val="2"/>
    </font>
    <font>
      <b/>
      <sz val="10"/>
      <color rgb="FF00FF00"/>
      <name val="Arial Narrow"/>
      <family val="2"/>
    </font>
    <font>
      <sz val="16"/>
      <color rgb="FF00FF00"/>
      <name val="Arial Narrow"/>
      <family val="2"/>
    </font>
    <font>
      <sz val="10"/>
      <color rgb="FF000000"/>
      <name val="Calibri"/>
      <family val="2"/>
    </font>
    <font>
      <b/>
      <sz val="18"/>
      <name val="Arial Black"/>
      <family val="2"/>
    </font>
    <font>
      <b/>
      <i/>
      <sz val="10"/>
      <color rgb="FF0070C0"/>
      <name val="Calibri"/>
      <family val="2"/>
      <scheme val="minor"/>
    </font>
    <font>
      <b/>
      <sz val="10"/>
      <color rgb="FF0070C0"/>
      <name val="Calibri"/>
      <family val="2"/>
      <scheme val="minor"/>
    </font>
    <font>
      <b/>
      <sz val="13"/>
      <color rgb="FFFF0000"/>
      <name val="Calibri"/>
      <family val="2"/>
      <scheme val="minor"/>
    </font>
    <font>
      <b/>
      <sz val="13"/>
      <color theme="1"/>
      <name val="Calibri"/>
      <family val="2"/>
      <scheme val="minor"/>
    </font>
    <font>
      <sz val="12"/>
      <name val="Century Schoolbook"/>
      <family val="1"/>
    </font>
    <font>
      <u/>
      <sz val="11"/>
      <color theme="10"/>
      <name val="Calibri"/>
      <family val="2"/>
    </font>
    <font>
      <b/>
      <sz val="10"/>
      <color theme="1" tint="0.499984740745262"/>
      <name val="Calibri"/>
      <family val="2"/>
      <scheme val="minor"/>
    </font>
    <font>
      <b/>
      <sz val="12"/>
      <color theme="1"/>
      <name val="Calibri"/>
      <family val="2"/>
      <scheme val="minor"/>
    </font>
    <font>
      <b/>
      <sz val="10"/>
      <name val="Calibri"/>
      <family val="2"/>
    </font>
    <font>
      <sz val="10"/>
      <name val="Calibri"/>
      <family val="2"/>
    </font>
    <font>
      <sz val="10"/>
      <color rgb="FFFF0000"/>
      <name val="Calibri"/>
      <family val="2"/>
    </font>
    <font>
      <sz val="12"/>
      <color theme="1"/>
      <name val="Calibri"/>
      <family val="2"/>
      <scheme val="minor"/>
    </font>
    <font>
      <sz val="11"/>
      <color rgb="FF000000"/>
      <name val="Calibri"/>
      <family val="2"/>
      <scheme val="minor"/>
    </font>
    <font>
      <i/>
      <sz val="10"/>
      <color theme="1"/>
      <name val="Calibri"/>
      <family val="2"/>
      <scheme val="minor"/>
    </font>
    <font>
      <b/>
      <sz val="12"/>
      <color theme="0"/>
      <name val="Calibri"/>
      <family val="2"/>
      <scheme val="minor"/>
    </font>
    <font>
      <i/>
      <u/>
      <sz val="10"/>
      <color theme="1"/>
      <name val="Calibri"/>
      <family val="2"/>
      <scheme val="minor"/>
    </font>
    <font>
      <b/>
      <sz val="10"/>
      <color rgb="FFFF0000"/>
      <name val="Calibri"/>
      <family val="2"/>
      <scheme val="minor"/>
    </font>
    <font>
      <sz val="10"/>
      <color rgb="FF3399FF"/>
      <name val="Calibri"/>
      <family val="2"/>
      <scheme val="minor"/>
    </font>
    <font>
      <b/>
      <sz val="10"/>
      <color rgb="FF000000"/>
      <name val="Calibri"/>
      <family val="2"/>
    </font>
    <font>
      <b/>
      <sz val="12"/>
      <color rgb="FF00B0F0"/>
      <name val="Calibri"/>
      <family val="2"/>
    </font>
    <font>
      <b/>
      <sz val="12"/>
      <color rgb="FF00B0F0"/>
      <name val="Calibri"/>
      <family val="2"/>
      <scheme val="minor"/>
    </font>
    <font>
      <sz val="10"/>
      <color rgb="FF00B0F0"/>
      <name val="Calibri"/>
      <family val="2"/>
      <scheme val="minor"/>
    </font>
    <font>
      <sz val="12"/>
      <color rgb="FF00B0F0"/>
      <name val="Calibri"/>
      <family val="2"/>
      <scheme val="minor"/>
    </font>
    <font>
      <i/>
      <sz val="10"/>
      <color rgb="FF000000"/>
      <name val="Calibri"/>
      <family val="2"/>
    </font>
    <font>
      <sz val="12"/>
      <color rgb="FF00B0F0"/>
      <name val="Calibri"/>
      <family val="2"/>
    </font>
    <font>
      <b/>
      <u/>
      <sz val="12"/>
      <color rgb="FF00B0F0"/>
      <name val="Calibri"/>
      <family val="2"/>
    </font>
    <font>
      <sz val="10"/>
      <color indexed="8"/>
      <name val="Arial"/>
      <family val="2"/>
    </font>
    <font>
      <sz val="10"/>
      <color rgb="FFFFC000"/>
      <name val="Arial Narrow"/>
      <family val="2"/>
    </font>
    <font>
      <i/>
      <sz val="10"/>
      <name val="Calibri"/>
      <family val="2"/>
      <scheme val="minor"/>
    </font>
    <font>
      <sz val="14"/>
      <color theme="7" tint="0.59999389629810485"/>
      <name val="Arial Narrow"/>
      <family val="2"/>
    </font>
    <font>
      <b/>
      <sz val="10"/>
      <color indexed="8"/>
      <name val="Arial"/>
      <family val="2"/>
    </font>
    <font>
      <sz val="10"/>
      <color indexed="8"/>
      <name val="Calibri"/>
      <family val="2"/>
      <scheme val="minor"/>
    </font>
    <font>
      <sz val="10"/>
      <color rgb="FF000000"/>
      <name val="Times New Roman"/>
      <family val="1"/>
    </font>
    <font>
      <sz val="10"/>
      <name val="Arial"/>
      <family val="2"/>
    </font>
    <font>
      <sz val="8"/>
      <color rgb="FFFF0000"/>
      <name val="Arial Narrow"/>
      <family val="2"/>
    </font>
    <font>
      <sz val="8"/>
      <name val="Arial Narrow"/>
      <family val="2"/>
    </font>
    <font>
      <sz val="8"/>
      <color theme="7" tint="0.59999389629810485"/>
      <name val="Arial Narrow"/>
      <family val="2"/>
    </font>
    <font>
      <sz val="8"/>
      <color theme="0"/>
      <name val="Arial Narrow"/>
      <family val="2"/>
    </font>
    <font>
      <sz val="7"/>
      <color rgb="FFFF0000"/>
      <name val="Calibri"/>
      <family val="2"/>
      <scheme val="minor"/>
    </font>
  </fonts>
  <fills count="28">
    <fill>
      <patternFill patternType="none"/>
    </fill>
    <fill>
      <patternFill patternType="gray125"/>
    </fill>
    <fill>
      <patternFill patternType="solid">
        <fgColor rgb="FFFFC000"/>
        <bgColor indexed="64"/>
      </patternFill>
    </fill>
    <fill>
      <patternFill patternType="solid">
        <fgColor theme="1"/>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0" tint="-4.9989318521683403E-2"/>
        <bgColor indexed="64"/>
      </patternFill>
    </fill>
    <fill>
      <patternFill patternType="solid">
        <fgColor rgb="FFDDDDDD"/>
        <bgColor indexed="64"/>
      </patternFill>
    </fill>
    <fill>
      <patternFill patternType="solid">
        <fgColor rgb="FFFF66FF"/>
        <bgColor indexed="64"/>
      </patternFill>
    </fill>
    <fill>
      <patternFill patternType="solid">
        <fgColor rgb="FF66FF33"/>
        <bgColor indexed="64"/>
      </patternFill>
    </fill>
    <fill>
      <patternFill patternType="solid">
        <fgColor rgb="FF99FF99"/>
        <bgColor indexed="64"/>
      </patternFill>
    </fill>
    <fill>
      <patternFill patternType="solid">
        <fgColor rgb="FFFFCC00"/>
        <bgColor indexed="64"/>
      </patternFill>
    </fill>
    <fill>
      <patternFill patternType="solid">
        <fgColor rgb="FF3366FF"/>
        <bgColor indexed="64"/>
      </patternFill>
    </fill>
    <fill>
      <patternFill patternType="solid">
        <fgColor rgb="FFFFFFFF"/>
        <bgColor rgb="FF000000"/>
      </patternFill>
    </fill>
    <fill>
      <patternFill patternType="solid">
        <fgColor theme="2" tint="-0.89999084444715716"/>
        <bgColor indexed="64"/>
      </patternFill>
    </fill>
    <fill>
      <patternFill patternType="solid">
        <fgColor rgb="FFFFFF97"/>
        <bgColor indexed="64"/>
      </patternFill>
    </fill>
    <fill>
      <patternFill patternType="solid">
        <fgColor rgb="FF00CCFF"/>
        <bgColor indexed="64"/>
      </patternFill>
    </fill>
    <fill>
      <patternFill patternType="solid">
        <fgColor rgb="FF9999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39997558519241921"/>
        <bgColor indexed="64"/>
      </patternFill>
    </fill>
  </fills>
  <borders count="15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rgb="FF231F20"/>
      </bottom>
      <diagonal/>
    </border>
    <border>
      <left/>
      <right/>
      <top style="thin">
        <color rgb="FF58595B"/>
      </top>
      <bottom style="thin">
        <color rgb="FF231F20"/>
      </bottom>
      <diagonal/>
    </border>
    <border>
      <left/>
      <right/>
      <top/>
      <bottom style="thin">
        <color indexed="64"/>
      </bottom>
      <diagonal/>
    </border>
    <border>
      <left/>
      <right/>
      <top style="thin">
        <color theme="7" tint="0.39997558519241921"/>
      </top>
      <bottom/>
      <diagonal/>
    </border>
    <border>
      <left style="thick">
        <color auto="1"/>
      </left>
      <right style="thick">
        <color auto="1"/>
      </right>
      <top style="thin">
        <color indexed="64"/>
      </top>
      <bottom style="thin">
        <color indexed="64"/>
      </bottom>
      <diagonal/>
    </border>
    <border>
      <left style="thick">
        <color auto="1"/>
      </left>
      <right style="thick">
        <color auto="1"/>
      </right>
      <top style="thin">
        <color indexed="64"/>
      </top>
      <bottom/>
      <diagonal/>
    </border>
    <border>
      <left style="thick">
        <color auto="1"/>
      </left>
      <right style="thick">
        <color auto="1"/>
      </right>
      <top/>
      <bottom style="thin">
        <color indexed="64"/>
      </bottom>
      <diagonal/>
    </border>
    <border>
      <left/>
      <right/>
      <top/>
      <bottom style="thick">
        <color indexed="64"/>
      </bottom>
      <diagonal/>
    </border>
    <border>
      <left style="double">
        <color auto="1"/>
      </left>
      <right/>
      <top style="thick">
        <color auto="1"/>
      </top>
      <bottom style="thick">
        <color auto="1"/>
      </bottom>
      <diagonal/>
    </border>
    <border>
      <left/>
      <right/>
      <top style="thick">
        <color auto="1"/>
      </top>
      <bottom style="thick">
        <color auto="1"/>
      </bottom>
      <diagonal/>
    </border>
    <border>
      <left/>
      <right style="thick">
        <color auto="1"/>
      </right>
      <top style="thick">
        <color indexed="64"/>
      </top>
      <bottom style="thick">
        <color auto="1"/>
      </bottom>
      <diagonal/>
    </border>
    <border>
      <left style="thick">
        <color auto="1"/>
      </left>
      <right/>
      <top style="thick">
        <color auto="1"/>
      </top>
      <bottom style="thick">
        <color auto="1"/>
      </bottom>
      <diagonal/>
    </border>
    <border>
      <left style="double">
        <color indexed="64"/>
      </left>
      <right/>
      <top style="thick">
        <color auto="1"/>
      </top>
      <bottom style="thin">
        <color auto="1"/>
      </bottom>
      <diagonal/>
    </border>
    <border>
      <left/>
      <right/>
      <top style="thick">
        <color indexed="64"/>
      </top>
      <bottom/>
      <diagonal/>
    </border>
    <border>
      <left/>
      <right style="thick">
        <color auto="1"/>
      </right>
      <top style="thick">
        <color indexed="64"/>
      </top>
      <bottom/>
      <diagonal/>
    </border>
    <border>
      <left style="thick">
        <color auto="1"/>
      </left>
      <right style="thick">
        <color auto="1"/>
      </right>
      <top style="thick">
        <color auto="1"/>
      </top>
      <bottom style="thin">
        <color indexed="64"/>
      </bottom>
      <diagonal/>
    </border>
    <border>
      <left style="thick">
        <color auto="1"/>
      </left>
      <right style="thick">
        <color auto="1"/>
      </right>
      <top style="thick">
        <color auto="1"/>
      </top>
      <bottom/>
      <diagonal/>
    </border>
    <border>
      <left style="double">
        <color indexed="64"/>
      </left>
      <right/>
      <top/>
      <bottom style="thin">
        <color indexed="64"/>
      </bottom>
      <diagonal/>
    </border>
    <border>
      <left/>
      <right/>
      <top style="thin">
        <color indexed="64"/>
      </top>
      <bottom style="thin">
        <color indexed="64"/>
      </bottom>
      <diagonal/>
    </border>
    <border>
      <left style="thick">
        <color auto="1"/>
      </left>
      <right style="thick">
        <color auto="1"/>
      </right>
      <top style="thick">
        <color indexed="64"/>
      </top>
      <bottom style="thick">
        <color indexed="64"/>
      </bottom>
      <diagonal/>
    </border>
    <border>
      <left/>
      <right/>
      <top style="thin">
        <color indexed="64"/>
      </top>
      <bottom/>
      <diagonal/>
    </border>
    <border>
      <left/>
      <right style="thick">
        <color auto="1"/>
      </right>
      <top style="thin">
        <color indexed="64"/>
      </top>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auto="1"/>
      </right>
      <top style="thin">
        <color indexed="64"/>
      </top>
      <bottom style="thick">
        <color indexed="64"/>
      </bottom>
      <diagonal/>
    </border>
    <border>
      <left style="thick">
        <color auto="1"/>
      </left>
      <right style="thick">
        <color auto="1"/>
      </right>
      <top style="thin">
        <color indexed="64"/>
      </top>
      <bottom style="thick">
        <color indexed="64"/>
      </bottom>
      <diagonal/>
    </border>
    <border>
      <left/>
      <right style="thick">
        <color auto="1"/>
      </right>
      <top/>
      <bottom style="thin">
        <color indexed="64"/>
      </bottom>
      <diagonal/>
    </border>
    <border>
      <left/>
      <right style="thick">
        <color auto="1"/>
      </right>
      <top style="thin">
        <color indexed="64"/>
      </top>
      <bottom style="thin">
        <color indexed="64"/>
      </bottom>
      <diagonal/>
    </border>
    <border>
      <left style="double">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right/>
      <top style="thick">
        <color auto="1"/>
      </top>
      <bottom style="thin">
        <color indexed="64"/>
      </bottom>
      <diagonal/>
    </border>
    <border>
      <left/>
      <right style="thick">
        <color auto="1"/>
      </right>
      <top style="thick">
        <color auto="1"/>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medium">
        <color indexed="64"/>
      </top>
      <bottom style="thin">
        <color indexed="64"/>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indexed="64"/>
      </left>
      <right/>
      <top style="double">
        <color indexed="64"/>
      </top>
      <bottom/>
      <diagonal/>
    </border>
    <border>
      <left/>
      <right/>
      <top style="double">
        <color auto="1"/>
      </top>
      <bottom/>
      <diagonal/>
    </border>
    <border>
      <left/>
      <right style="double">
        <color indexed="64"/>
      </right>
      <top style="double">
        <color indexed="64"/>
      </top>
      <bottom/>
      <diagonal/>
    </border>
    <border>
      <left/>
      <right style="double">
        <color indexed="64"/>
      </right>
      <top/>
      <bottom/>
      <diagonal/>
    </border>
    <border>
      <left style="double">
        <color indexed="64"/>
      </left>
      <right/>
      <top/>
      <bottom style="double">
        <color indexed="64"/>
      </bottom>
      <diagonal/>
    </border>
    <border>
      <left/>
      <right/>
      <top/>
      <bottom style="double">
        <color auto="1"/>
      </bottom>
      <diagonal/>
    </border>
    <border>
      <left/>
      <right style="double">
        <color indexed="64"/>
      </right>
      <top/>
      <bottom style="double">
        <color indexed="64"/>
      </bottom>
      <diagonal/>
    </border>
    <border>
      <left style="hair">
        <color indexed="64"/>
      </left>
      <right/>
      <top style="double">
        <color auto="1"/>
      </top>
      <bottom style="hair">
        <color indexed="64"/>
      </bottom>
      <diagonal/>
    </border>
    <border>
      <left/>
      <right style="hair">
        <color indexed="64"/>
      </right>
      <top style="double">
        <color auto="1"/>
      </top>
      <bottom style="hair">
        <color indexed="64"/>
      </bottom>
      <diagonal/>
    </border>
    <border>
      <left/>
      <right style="medium">
        <color auto="1"/>
      </right>
      <top style="double">
        <color auto="1"/>
      </top>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double">
        <color theme="0"/>
      </right>
      <top style="double">
        <color indexed="64"/>
      </top>
      <bottom style="thin">
        <color indexed="64"/>
      </bottom>
      <diagonal/>
    </border>
    <border>
      <left style="double">
        <color theme="0"/>
      </left>
      <right/>
      <top style="double">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thick">
        <color auto="1"/>
      </bottom>
      <diagonal/>
    </border>
    <border>
      <left/>
      <right style="hair">
        <color indexed="64"/>
      </right>
      <top style="hair">
        <color indexed="64"/>
      </top>
      <bottom style="thick">
        <color auto="1"/>
      </bottom>
      <diagonal/>
    </border>
    <border>
      <left/>
      <right style="double">
        <color indexed="64"/>
      </right>
      <top/>
      <bottom style="thick">
        <color indexed="64"/>
      </bottom>
      <diagonal/>
    </border>
    <border>
      <left style="double">
        <color auto="1"/>
      </left>
      <right/>
      <top style="thin">
        <color indexed="64"/>
      </top>
      <bottom style="thick">
        <color auto="1"/>
      </bottom>
      <diagonal/>
    </border>
    <border>
      <left/>
      <right style="double">
        <color indexed="64"/>
      </right>
      <top style="thin">
        <color indexed="64"/>
      </top>
      <bottom style="thick">
        <color auto="1"/>
      </bottom>
      <diagonal/>
    </border>
    <border>
      <left/>
      <right style="double">
        <color auto="1"/>
      </right>
      <top style="thick">
        <color auto="1"/>
      </top>
      <bottom style="thick">
        <color auto="1"/>
      </bottom>
      <diagonal/>
    </border>
    <border>
      <left style="double">
        <color auto="1"/>
      </left>
      <right style="thick">
        <color auto="1"/>
      </right>
      <top style="thick">
        <color auto="1"/>
      </top>
      <bottom style="thick">
        <color auto="1"/>
      </bottom>
      <diagonal/>
    </border>
    <border>
      <left style="thick">
        <color auto="1"/>
      </left>
      <right/>
      <top style="thick">
        <color auto="1"/>
      </top>
      <bottom style="thin">
        <color indexed="64"/>
      </bottom>
      <diagonal/>
    </border>
    <border>
      <left/>
      <right style="double">
        <color indexed="64"/>
      </right>
      <top style="thick">
        <color auto="1"/>
      </top>
      <bottom style="thin">
        <color auto="1"/>
      </bottom>
      <diagonal/>
    </border>
    <border>
      <left style="thick">
        <color auto="1"/>
      </left>
      <right/>
      <top/>
      <bottom style="thin">
        <color indexed="64"/>
      </bottom>
      <diagonal/>
    </border>
    <border>
      <left/>
      <right style="double">
        <color indexed="64"/>
      </right>
      <top/>
      <bottom style="thin">
        <color indexed="64"/>
      </bottom>
      <diagonal/>
    </border>
    <border>
      <left style="thick">
        <color auto="1"/>
      </left>
      <right/>
      <top style="thin">
        <color auto="1"/>
      </top>
      <bottom style="thin">
        <color auto="1"/>
      </bottom>
      <diagonal/>
    </border>
    <border>
      <left style="double">
        <color indexed="64"/>
      </left>
      <right style="thin">
        <color indexed="64"/>
      </right>
      <top style="thin">
        <color auto="1"/>
      </top>
      <bottom style="thin">
        <color indexed="64"/>
      </bottom>
      <diagonal/>
    </border>
    <border>
      <left style="thick">
        <color auto="1"/>
      </left>
      <right/>
      <top style="thick">
        <color auto="1"/>
      </top>
      <bottom/>
      <diagonal/>
    </border>
    <border>
      <left style="double">
        <color indexed="64"/>
      </left>
      <right style="thick">
        <color auto="1"/>
      </right>
      <top style="thick">
        <color indexed="64"/>
      </top>
      <bottom/>
      <diagonal/>
    </border>
    <border>
      <left style="thick">
        <color auto="1"/>
      </left>
      <right style="double">
        <color indexed="64"/>
      </right>
      <top style="thick">
        <color auto="1"/>
      </top>
      <bottom/>
      <diagonal/>
    </border>
    <border>
      <left style="double">
        <color indexed="64"/>
      </left>
      <right style="double">
        <color auto="1"/>
      </right>
      <top style="thick">
        <color indexed="64"/>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style="thin">
        <color indexed="64"/>
      </left>
      <right style="double">
        <color indexed="64"/>
      </right>
      <top style="thin">
        <color indexed="64"/>
      </top>
      <bottom style="thin">
        <color indexed="64"/>
      </bottom>
      <diagonal/>
    </border>
    <border>
      <left style="double">
        <color auto="1"/>
      </left>
      <right/>
      <top style="thin">
        <color indexed="64"/>
      </top>
      <bottom style="medium">
        <color indexed="64"/>
      </bottom>
      <diagonal/>
    </border>
    <border>
      <left/>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double">
        <color auto="1"/>
      </right>
      <top style="medium">
        <color indexed="64"/>
      </top>
      <bottom style="thin">
        <color indexed="64"/>
      </bottom>
      <diagonal/>
    </border>
    <border>
      <left style="double">
        <color indexed="64"/>
      </left>
      <right style="double">
        <color auto="1"/>
      </right>
      <top/>
      <bottom style="thin">
        <color indexed="64"/>
      </bottom>
      <diagonal/>
    </border>
    <border>
      <left style="double">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double">
        <color auto="1"/>
      </right>
      <top style="medium">
        <color indexed="64"/>
      </top>
      <bottom style="thin">
        <color indexed="64"/>
      </bottom>
      <diagonal/>
    </border>
    <border>
      <left style="double">
        <color indexed="64"/>
      </left>
      <right style="thin">
        <color indexed="64"/>
      </right>
      <top/>
      <bottom style="thick">
        <color auto="1"/>
      </bottom>
      <diagonal/>
    </border>
    <border>
      <left style="thin">
        <color indexed="64"/>
      </left>
      <right/>
      <top/>
      <bottom style="thick">
        <color indexed="64"/>
      </bottom>
      <diagonal/>
    </border>
    <border>
      <left style="double">
        <color indexed="64"/>
      </left>
      <right style="thin">
        <color indexed="64"/>
      </right>
      <top/>
      <bottom/>
      <diagonal/>
    </border>
    <border>
      <left style="thin">
        <color indexed="64"/>
      </left>
      <right style="thin">
        <color indexed="64"/>
      </right>
      <top/>
      <bottom/>
      <diagonal/>
    </border>
    <border>
      <left style="double">
        <color indexed="64"/>
      </left>
      <right/>
      <top/>
      <bottom style="thick">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top/>
      <bottom/>
      <diagonal/>
    </border>
    <border>
      <left style="thin">
        <color auto="1"/>
      </left>
      <right style="double">
        <color indexed="64"/>
      </right>
      <top style="thick">
        <color auto="1"/>
      </top>
      <bottom style="thin">
        <color auto="1"/>
      </bottom>
      <diagonal/>
    </border>
    <border>
      <left style="thin">
        <color auto="1"/>
      </left>
      <right style="double">
        <color indexed="64"/>
      </right>
      <top/>
      <bottom style="thin">
        <color indexed="64"/>
      </bottom>
      <diagonal/>
    </border>
    <border>
      <left style="double">
        <color indexed="64"/>
      </left>
      <right style="medium">
        <color indexed="64"/>
      </right>
      <top style="hair">
        <color indexed="64"/>
      </top>
      <bottom style="hair">
        <color indexed="64"/>
      </bottom>
      <diagonal/>
    </border>
    <border>
      <left style="double">
        <color indexed="64"/>
      </left>
      <right/>
      <top style="thick">
        <color indexed="64"/>
      </top>
      <bottom/>
      <diagonal/>
    </border>
    <border>
      <left style="medium">
        <color indexed="64"/>
      </left>
      <right style="thin">
        <color indexed="64"/>
      </right>
      <top style="hair">
        <color indexed="64"/>
      </top>
      <bottom/>
      <diagonal/>
    </border>
    <border>
      <left/>
      <right style="thin">
        <color indexed="64"/>
      </right>
      <top style="hair">
        <color indexed="64"/>
      </top>
      <bottom/>
      <diagonal/>
    </border>
    <border>
      <left/>
      <right style="medium">
        <color indexed="64"/>
      </right>
      <top style="hair">
        <color indexed="64"/>
      </top>
      <bottom/>
      <diagonal/>
    </border>
    <border>
      <left style="medium">
        <color indexed="64"/>
      </left>
      <right style="medium">
        <color indexed="64"/>
      </right>
      <top style="hair">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bottom style="hair">
        <color indexed="64"/>
      </bottom>
      <diagonal/>
    </border>
    <border>
      <left style="thin">
        <color auto="1"/>
      </left>
      <right style="double">
        <color indexed="64"/>
      </right>
      <top style="thin">
        <color indexed="64"/>
      </top>
      <bottom style="thick">
        <color auto="1"/>
      </bottom>
      <diagonal/>
    </border>
    <border>
      <left style="medium">
        <color indexed="64"/>
      </left>
      <right style="thin">
        <color indexed="64"/>
      </right>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hair">
        <color indexed="64"/>
      </top>
      <bottom/>
      <diagonal/>
    </border>
  </borders>
  <cellStyleXfs count="27">
    <xf numFmtId="0" fontId="0" fillId="0" borderId="0"/>
    <xf numFmtId="0" fontId="5" fillId="0" borderId="0"/>
    <xf numFmtId="0" fontId="12" fillId="0" borderId="0"/>
    <xf numFmtId="0" fontId="4" fillId="0" borderId="0"/>
    <xf numFmtId="0" fontId="52" fillId="0" borderId="0"/>
    <xf numFmtId="0" fontId="53" fillId="0" borderId="0" applyNumberFormat="0" applyFill="0" applyBorder="0" applyAlignment="0" applyProtection="0">
      <alignment vertical="top"/>
      <protection locked="0"/>
    </xf>
    <xf numFmtId="44" fontId="4" fillId="0" borderId="0" applyFont="0" applyFill="0" applyBorder="0" applyAlignment="0" applyProtection="0"/>
    <xf numFmtId="9" fontId="4" fillId="0" borderId="0" applyFont="0" applyFill="0" applyBorder="0" applyAlignment="0" applyProtection="0"/>
    <xf numFmtId="43" fontId="74" fillId="0" borderId="0" applyFont="0" applyFill="0" applyBorder="0" applyAlignment="0" applyProtection="0"/>
    <xf numFmtId="44" fontId="74" fillId="0" borderId="0" applyFont="0" applyFill="0" applyBorder="0" applyAlignment="0" applyProtection="0"/>
    <xf numFmtId="9" fontId="74"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2" fillId="0" borderId="0"/>
    <xf numFmtId="0" fontId="80" fillId="0" borderId="0"/>
    <xf numFmtId="44" fontId="80" fillId="0" borderId="0" applyFont="0" applyFill="0" applyBorder="0" applyAlignment="0" applyProtection="0"/>
    <xf numFmtId="0" fontId="81" fillId="0" borderId="0"/>
    <xf numFmtId="0" fontId="2" fillId="0" borderId="0"/>
    <xf numFmtId="0" fontId="2" fillId="0" borderId="0"/>
    <xf numFmtId="0" fontId="2" fillId="0" borderId="0"/>
    <xf numFmtId="0" fontId="2" fillId="0" borderId="0"/>
    <xf numFmtId="0" fontId="81" fillId="0" borderId="0"/>
    <xf numFmtId="0" fontId="81" fillId="0" borderId="0"/>
    <xf numFmtId="0" fontId="1" fillId="0" borderId="0"/>
  </cellStyleXfs>
  <cellXfs count="1529">
    <xf numFmtId="0" fontId="0" fillId="0" borderId="0" xfId="0"/>
    <xf numFmtId="0" fontId="6" fillId="0" borderId="0" xfId="0" applyFont="1"/>
    <xf numFmtId="0" fontId="6" fillId="0" borderId="1" xfId="0" applyFont="1" applyBorder="1" applyAlignment="1">
      <alignment horizontal="center"/>
    </xf>
    <xf numFmtId="0" fontId="6" fillId="0" borderId="2" xfId="0" applyFont="1" applyBorder="1"/>
    <xf numFmtId="0" fontId="6" fillId="0" borderId="3" xfId="0" applyFont="1" applyBorder="1" applyAlignment="1">
      <alignment horizontal="center"/>
    </xf>
    <xf numFmtId="0" fontId="7" fillId="0" borderId="4" xfId="0" applyFont="1" applyBorder="1"/>
    <xf numFmtId="0" fontId="7" fillId="0" borderId="5" xfId="0" applyFont="1" applyBorder="1" applyAlignment="1">
      <alignment horizontal="center"/>
    </xf>
    <xf numFmtId="0" fontId="7" fillId="0" borderId="6" xfId="0" applyFont="1" applyBorder="1" applyAlignment="1">
      <alignment horizontal="center"/>
    </xf>
    <xf numFmtId="0" fontId="8" fillId="0" borderId="4"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0" xfId="1" applyNumberFormat="1" applyFont="1" applyAlignment="1">
      <alignment horizontal="center"/>
    </xf>
    <xf numFmtId="0" fontId="8" fillId="0" borderId="0" xfId="1" applyNumberFormat="1" applyFont="1" applyAlignment="1"/>
    <xf numFmtId="0" fontId="8" fillId="0" borderId="0" xfId="1" quotePrefix="1" applyNumberFormat="1" applyFont="1" applyAlignment="1"/>
    <xf numFmtId="0" fontId="8" fillId="0" borderId="0" xfId="1" applyNumberFormat="1" applyFont="1"/>
    <xf numFmtId="0" fontId="8" fillId="0" borderId="0" xfId="0" applyFont="1" applyAlignment="1">
      <alignment horizontal="center"/>
    </xf>
    <xf numFmtId="0" fontId="9" fillId="0" borderId="0" xfId="0" applyFont="1" applyAlignment="1">
      <alignment horizontal="center"/>
    </xf>
    <xf numFmtId="0" fontId="10" fillId="0" borderId="10" xfId="0" applyFont="1" applyBorder="1" applyAlignment="1">
      <alignment horizontal="center" vertical="center" wrapText="1"/>
    </xf>
    <xf numFmtId="0" fontId="5" fillId="0" borderId="0" xfId="0" applyFont="1"/>
    <xf numFmtId="0" fontId="9" fillId="0" borderId="11" xfId="0" applyFont="1" applyFill="1" applyBorder="1" applyAlignment="1">
      <alignment horizontal="center" wrapText="1"/>
    </xf>
    <xf numFmtId="0" fontId="9" fillId="0" borderId="10" xfId="0" applyFont="1" applyFill="1" applyBorder="1" applyAlignment="1">
      <alignment horizontal="center" vertical="top" wrapText="1"/>
    </xf>
    <xf numFmtId="0" fontId="8" fillId="0" borderId="11" xfId="0" applyFont="1" applyFill="1" applyBorder="1" applyAlignment="1">
      <alignment horizontal="center" vertical="top" wrapText="1"/>
    </xf>
    <xf numFmtId="0" fontId="9" fillId="0" borderId="11" xfId="0" applyFont="1" applyFill="1" applyBorder="1" applyAlignment="1">
      <alignment horizontal="center" vertical="top" wrapText="1"/>
    </xf>
    <xf numFmtId="0" fontId="9" fillId="0" borderId="10" xfId="0" applyFont="1" applyFill="1" applyBorder="1" applyAlignment="1">
      <alignment horizontal="center" wrapText="1"/>
    </xf>
    <xf numFmtId="0" fontId="8" fillId="0" borderId="11" xfId="0" applyFont="1" applyFill="1" applyBorder="1" applyAlignment="1">
      <alignment horizontal="center" wrapText="1"/>
    </xf>
    <xf numFmtId="165" fontId="8" fillId="0" borderId="1" xfId="0" applyNumberFormat="1" applyFont="1" applyFill="1" applyBorder="1" applyAlignment="1">
      <alignment horizontal="center" vertical="center"/>
    </xf>
    <xf numFmtId="164" fontId="8" fillId="0" borderId="1" xfId="0" applyNumberFormat="1" applyFont="1" applyFill="1" applyBorder="1" applyAlignment="1">
      <alignment horizontal="center" vertical="center"/>
    </xf>
    <xf numFmtId="0" fontId="8" fillId="0" borderId="7" xfId="0" applyFont="1" applyFill="1" applyBorder="1" applyAlignment="1">
      <alignment horizontal="center" vertical="center"/>
    </xf>
    <xf numFmtId="0" fontId="8" fillId="0" borderId="0" xfId="0" applyFont="1"/>
    <xf numFmtId="0" fontId="8" fillId="5" borderId="13" xfId="0" applyFont="1" applyFill="1" applyBorder="1" applyAlignment="1">
      <alignment horizontal="center"/>
    </xf>
    <xf numFmtId="0" fontId="8" fillId="0" borderId="13" xfId="0" applyFont="1" applyBorder="1" applyAlignment="1">
      <alignment horizontal="center"/>
    </xf>
    <xf numFmtId="0" fontId="9" fillId="4" borderId="0" xfId="0" applyFont="1" applyFill="1" applyBorder="1" applyAlignment="1">
      <alignment horizontal="center"/>
    </xf>
    <xf numFmtId="0" fontId="8" fillId="0" borderId="0" xfId="0" applyFont="1" applyBorder="1" applyAlignment="1">
      <alignment horizontal="center"/>
    </xf>
    <xf numFmtId="0" fontId="0" fillId="0" borderId="0" xfId="0" applyNumberFormat="1"/>
    <xf numFmtId="0" fontId="8" fillId="0" borderId="14" xfId="0" applyFont="1" applyBorder="1" applyAlignment="1">
      <alignment horizontal="left" vertical="center"/>
    </xf>
    <xf numFmtId="0" fontId="8" fillId="0" borderId="3" xfId="0" applyFont="1" applyBorder="1" applyAlignment="1">
      <alignment horizontal="left" vertical="center"/>
    </xf>
    <xf numFmtId="0" fontId="8" fillId="0" borderId="15" xfId="2" applyFont="1" applyBorder="1" applyAlignment="1">
      <alignment horizontal="left" vertical="center"/>
    </xf>
    <xf numFmtId="0" fontId="6" fillId="0" borderId="12" xfId="0" applyFont="1" applyBorder="1" applyAlignment="1">
      <alignment horizontal="center"/>
    </xf>
    <xf numFmtId="0" fontId="8" fillId="0" borderId="9" xfId="2" applyFont="1" applyBorder="1" applyAlignment="1">
      <alignment vertical="center"/>
    </xf>
    <xf numFmtId="0" fontId="8" fillId="0" borderId="16" xfId="2" applyFont="1" applyBorder="1" applyAlignment="1">
      <alignment horizontal="left" vertical="center"/>
    </xf>
    <xf numFmtId="0" fontId="8" fillId="0" borderId="3" xfId="2" applyFont="1" applyBorder="1" applyAlignment="1">
      <alignment vertical="center"/>
    </xf>
    <xf numFmtId="0" fontId="8" fillId="0" borderId="14" xfId="2" applyFont="1" applyBorder="1" applyAlignment="1">
      <alignment horizontal="left" vertical="center"/>
    </xf>
    <xf numFmtId="0" fontId="13" fillId="0" borderId="0" xfId="0" applyFont="1" applyAlignment="1">
      <alignment horizontal="center"/>
    </xf>
    <xf numFmtId="0" fontId="6" fillId="0" borderId="0" xfId="0" applyFont="1" applyAlignment="1">
      <alignment horizontal="center"/>
    </xf>
    <xf numFmtId="0" fontId="13" fillId="0" borderId="0" xfId="0" applyFont="1"/>
    <xf numFmtId="0" fontId="21" fillId="0" borderId="0" xfId="0" applyFont="1"/>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3" fillId="2" borderId="5" xfId="0" applyFont="1" applyFill="1" applyBorder="1" applyAlignment="1">
      <alignment horizontal="center" vertical="center"/>
    </xf>
    <xf numFmtId="0" fontId="22" fillId="2" borderId="5" xfId="0" applyFont="1" applyFill="1" applyBorder="1" applyAlignment="1">
      <alignment horizontal="center" vertical="center" wrapText="1"/>
    </xf>
    <xf numFmtId="0" fontId="22" fillId="2" borderId="6" xfId="0" applyFont="1" applyFill="1" applyBorder="1" applyAlignment="1">
      <alignment horizontal="center" vertical="center"/>
    </xf>
    <xf numFmtId="0" fontId="21" fillId="0" borderId="2" xfId="0" applyFont="1" applyFill="1" applyBorder="1" applyAlignment="1">
      <alignment vertical="center" wrapText="1"/>
    </xf>
    <xf numFmtId="0" fontId="21" fillId="0" borderId="1" xfId="0" applyFont="1" applyFill="1" applyBorder="1" applyAlignment="1">
      <alignment vertical="center" wrapText="1"/>
    </xf>
    <xf numFmtId="0" fontId="21" fillId="0" borderId="1" xfId="0" applyFont="1" applyFill="1" applyBorder="1" applyAlignment="1">
      <alignment horizontal="center" vertical="center" wrapText="1"/>
    </xf>
    <xf numFmtId="0" fontId="21" fillId="0" borderId="1" xfId="0" applyFont="1" applyBorder="1" applyAlignment="1">
      <alignment horizontal="center"/>
    </xf>
    <xf numFmtId="0" fontId="21" fillId="0" borderId="1" xfId="0" applyFont="1" applyBorder="1"/>
    <xf numFmtId="0" fontId="21" fillId="0" borderId="7" xfId="0" applyFont="1" applyFill="1" applyBorder="1" applyAlignment="1">
      <alignment vertical="center" wrapText="1"/>
    </xf>
    <xf numFmtId="0" fontId="21" fillId="0" borderId="8" xfId="0" applyFont="1" applyFill="1" applyBorder="1" applyAlignment="1">
      <alignment vertical="center" wrapText="1"/>
    </xf>
    <xf numFmtId="0" fontId="21" fillId="0" borderId="8" xfId="0" applyFont="1" applyFill="1" applyBorder="1" applyAlignment="1">
      <alignment horizontal="center" vertical="center" wrapText="1"/>
    </xf>
    <xf numFmtId="0" fontId="21" fillId="0" borderId="8" xfId="0" applyFont="1" applyBorder="1" applyAlignment="1">
      <alignment horizontal="center"/>
    </xf>
    <xf numFmtId="0" fontId="21" fillId="0" borderId="1" xfId="0" applyFont="1" applyFill="1" applyBorder="1" applyAlignment="1">
      <alignment horizontal="center"/>
    </xf>
    <xf numFmtId="0" fontId="21" fillId="0" borderId="0" xfId="0" applyFont="1" applyBorder="1"/>
    <xf numFmtId="0" fontId="21" fillId="0" borderId="3" xfId="0" applyFont="1" applyBorder="1" applyAlignment="1">
      <alignment horizontal="center"/>
    </xf>
    <xf numFmtId="0" fontId="21" fillId="0" borderId="9" xfId="0" applyFont="1" applyBorder="1" applyAlignment="1">
      <alignment horizontal="center"/>
    </xf>
    <xf numFmtId="0" fontId="21" fillId="0" borderId="0" xfId="0" applyFont="1" applyBorder="1" applyAlignment="1">
      <alignment horizontal="center"/>
    </xf>
    <xf numFmtId="0" fontId="21" fillId="0" borderId="0" xfId="0" applyFont="1" applyFill="1" applyBorder="1" applyAlignment="1">
      <alignment horizontal="center"/>
    </xf>
    <xf numFmtId="0" fontId="21" fillId="8" borderId="49" xfId="0" applyFont="1" applyFill="1" applyBorder="1" applyAlignment="1">
      <alignment horizontal="center"/>
    </xf>
    <xf numFmtId="0" fontId="21" fillId="8" borderId="52" xfId="0" applyFont="1" applyFill="1" applyBorder="1" applyAlignment="1">
      <alignment horizontal="center"/>
    </xf>
    <xf numFmtId="0" fontId="21" fillId="8" borderId="54" xfId="0" applyFont="1" applyFill="1" applyBorder="1" applyAlignment="1">
      <alignment horizontal="center"/>
    </xf>
    <xf numFmtId="0" fontId="18" fillId="2" borderId="45" xfId="2" applyFont="1" applyFill="1" applyBorder="1" applyAlignment="1">
      <alignment horizontal="center" vertical="center"/>
    </xf>
    <xf numFmtId="0" fontId="24" fillId="7" borderId="49" xfId="0" applyFont="1" applyFill="1" applyBorder="1" applyAlignment="1">
      <alignment horizontal="center"/>
    </xf>
    <xf numFmtId="0" fontId="21" fillId="11" borderId="51" xfId="0" applyFont="1" applyFill="1" applyBorder="1" applyAlignment="1">
      <alignment horizontal="center"/>
    </xf>
    <xf numFmtId="0" fontId="21" fillId="11" borderId="53" xfId="0" applyFont="1" applyFill="1" applyBorder="1" applyAlignment="1">
      <alignment horizontal="center"/>
    </xf>
    <xf numFmtId="0" fontId="21" fillId="11" borderId="55" xfId="0" applyFont="1" applyFill="1" applyBorder="1" applyAlignment="1">
      <alignment horizontal="center"/>
    </xf>
    <xf numFmtId="0" fontId="24" fillId="7" borderId="59" xfId="0" applyFont="1" applyFill="1" applyBorder="1" applyAlignment="1">
      <alignment horizontal="center"/>
    </xf>
    <xf numFmtId="0" fontId="24" fillId="7" borderId="63" xfId="0" applyFont="1" applyFill="1" applyBorder="1" applyAlignment="1">
      <alignment horizontal="center"/>
    </xf>
    <xf numFmtId="0" fontId="21" fillId="2" borderId="64" xfId="0" applyFont="1" applyFill="1" applyBorder="1" applyAlignment="1">
      <alignment horizontal="center"/>
    </xf>
    <xf numFmtId="0" fontId="21" fillId="2" borderId="65" xfId="0" applyFont="1" applyFill="1" applyBorder="1" applyAlignment="1">
      <alignment horizontal="center"/>
    </xf>
    <xf numFmtId="0" fontId="21" fillId="2" borderId="66" xfId="0" applyFont="1" applyFill="1" applyBorder="1" applyAlignment="1">
      <alignment horizontal="center"/>
    </xf>
    <xf numFmtId="0" fontId="21" fillId="11" borderId="64" xfId="0" applyFont="1" applyFill="1" applyBorder="1" applyAlignment="1">
      <alignment horizontal="center"/>
    </xf>
    <xf numFmtId="0" fontId="21" fillId="11" borderId="65" xfId="0" applyFont="1" applyFill="1" applyBorder="1" applyAlignment="1">
      <alignment horizontal="center"/>
    </xf>
    <xf numFmtId="0" fontId="21" fillId="11" borderId="66" xfId="0" applyFont="1" applyFill="1" applyBorder="1" applyAlignment="1">
      <alignment horizontal="center"/>
    </xf>
    <xf numFmtId="0" fontId="6" fillId="0" borderId="0" xfId="1" applyFont="1"/>
    <xf numFmtId="0" fontId="27" fillId="0" borderId="0" xfId="1" applyFont="1" applyAlignment="1">
      <alignment vertical="center"/>
    </xf>
    <xf numFmtId="0" fontId="31" fillId="0" borderId="0" xfId="1" applyFont="1" applyAlignment="1">
      <alignment vertical="center"/>
    </xf>
    <xf numFmtId="0" fontId="31" fillId="7" borderId="25" xfId="1" applyFont="1" applyFill="1" applyBorder="1" applyAlignment="1">
      <alignment horizontal="center" vertical="center"/>
    </xf>
    <xf numFmtId="0" fontId="31" fillId="7" borderId="26" xfId="1" applyFont="1" applyFill="1" applyBorder="1" applyAlignment="1">
      <alignment horizontal="center" vertical="center"/>
    </xf>
    <xf numFmtId="0" fontId="8" fillId="0" borderId="14" xfId="1" applyFont="1" applyBorder="1" applyAlignment="1">
      <alignment horizontal="left" vertical="center"/>
    </xf>
    <xf numFmtId="0" fontId="8" fillId="0" borderId="14" xfId="1" applyFont="1" applyBorder="1" applyAlignment="1">
      <alignment horizontal="center" vertical="center"/>
    </xf>
    <xf numFmtId="0" fontId="8" fillId="0" borderId="3" xfId="2" applyFont="1" applyBorder="1" applyAlignment="1">
      <alignment horizontal="center" vertical="center"/>
    </xf>
    <xf numFmtId="0" fontId="8" fillId="0" borderId="16" xfId="1" applyFont="1" applyBorder="1" applyAlignment="1">
      <alignment horizontal="center" vertical="center"/>
    </xf>
    <xf numFmtId="166" fontId="8" fillId="10" borderId="14" xfId="2" applyNumberFormat="1" applyFont="1" applyFill="1" applyBorder="1" applyAlignment="1">
      <alignment horizontal="center" vertical="center"/>
    </xf>
    <xf numFmtId="166" fontId="8" fillId="10" borderId="14" xfId="1" applyNumberFormat="1" applyFont="1" applyFill="1" applyBorder="1" applyAlignment="1">
      <alignment horizontal="center" vertical="center"/>
    </xf>
    <xf numFmtId="0" fontId="27" fillId="7" borderId="21" xfId="1" applyFont="1" applyFill="1" applyBorder="1" applyAlignment="1">
      <alignment horizontal="center" vertical="center"/>
    </xf>
    <xf numFmtId="0" fontId="8" fillId="7" borderId="19" xfId="2" applyFont="1" applyFill="1" applyBorder="1" applyAlignment="1">
      <alignment horizontal="left" vertical="center"/>
    </xf>
    <xf numFmtId="0" fontId="8" fillId="7" borderId="19" xfId="2" applyFont="1" applyFill="1" applyBorder="1" applyAlignment="1">
      <alignment horizontal="center" vertical="center"/>
    </xf>
    <xf numFmtId="166" fontId="9" fillId="7" borderId="20" xfId="2" applyNumberFormat="1" applyFont="1" applyFill="1" applyBorder="1" applyAlignment="1">
      <alignment horizontal="center" vertical="center"/>
    </xf>
    <xf numFmtId="166" fontId="8" fillId="7" borderId="14" xfId="2" applyNumberFormat="1" applyFont="1" applyFill="1" applyBorder="1" applyAlignment="1">
      <alignment horizontal="center" vertical="center"/>
    </xf>
    <xf numFmtId="166" fontId="8" fillId="7" borderId="14" xfId="1" applyNumberFormat="1" applyFont="1" applyFill="1" applyBorder="1" applyAlignment="1">
      <alignment horizontal="center" vertical="center"/>
    </xf>
    <xf numFmtId="0" fontId="8" fillId="11" borderId="14" xfId="1" applyFont="1" applyFill="1" applyBorder="1" applyAlignment="1">
      <alignment horizontal="center" vertical="center"/>
    </xf>
    <xf numFmtId="166" fontId="8" fillId="11" borderId="14" xfId="1" applyNumberFormat="1" applyFont="1" applyFill="1" applyBorder="1" applyAlignment="1">
      <alignment horizontal="center" vertical="center"/>
    </xf>
    <xf numFmtId="0" fontId="8" fillId="0" borderId="15" xfId="1" applyFont="1" applyBorder="1" applyAlignment="1">
      <alignment horizontal="center" vertical="center"/>
    </xf>
    <xf numFmtId="166" fontId="9" fillId="7" borderId="29" xfId="1" applyNumberFormat="1" applyFont="1" applyFill="1" applyBorder="1" applyAlignment="1">
      <alignment horizontal="center" vertical="center"/>
    </xf>
    <xf numFmtId="0" fontId="8" fillId="11" borderId="16" xfId="2" applyFont="1" applyFill="1" applyBorder="1" applyAlignment="1">
      <alignment horizontal="center" vertical="center"/>
    </xf>
    <xf numFmtId="0" fontId="8" fillId="0" borderId="16" xfId="2" applyFont="1" applyBorder="1" applyAlignment="1">
      <alignment horizontal="center" vertical="center"/>
    </xf>
    <xf numFmtId="166" fontId="8" fillId="11" borderId="16" xfId="2" applyNumberFormat="1" applyFont="1" applyFill="1" applyBorder="1" applyAlignment="1">
      <alignment horizontal="center" vertical="center"/>
    </xf>
    <xf numFmtId="166" fontId="8" fillId="10" borderId="16" xfId="2" applyNumberFormat="1" applyFont="1" applyFill="1" applyBorder="1" applyAlignment="1">
      <alignment horizontal="center" vertical="center"/>
    </xf>
    <xf numFmtId="166" fontId="8" fillId="10" borderId="16" xfId="1" applyNumberFormat="1" applyFont="1" applyFill="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11" borderId="15" xfId="2" applyFont="1" applyFill="1" applyBorder="1" applyAlignment="1">
      <alignment horizontal="center" vertical="center"/>
    </xf>
    <xf numFmtId="166" fontId="8" fillId="10" borderId="35" xfId="2" applyNumberFormat="1" applyFont="1" applyFill="1" applyBorder="1" applyAlignment="1">
      <alignment horizontal="center" vertical="center"/>
    </xf>
    <xf numFmtId="166" fontId="8" fillId="10" borderId="35" xfId="1" applyNumberFormat="1" applyFont="1" applyFill="1" applyBorder="1" applyAlignment="1">
      <alignment horizontal="center" vertical="center"/>
    </xf>
    <xf numFmtId="0" fontId="27" fillId="0" borderId="0" xfId="1" applyFont="1" applyBorder="1" applyAlignment="1">
      <alignment vertical="center"/>
    </xf>
    <xf numFmtId="0" fontId="27" fillId="0" borderId="0" xfId="1" applyFont="1" applyBorder="1" applyAlignment="1">
      <alignment horizontal="center" vertical="center"/>
    </xf>
    <xf numFmtId="0" fontId="8" fillId="0" borderId="0" xfId="1" applyFont="1" applyBorder="1" applyAlignment="1">
      <alignment horizontal="left" vertical="center"/>
    </xf>
    <xf numFmtId="0" fontId="8" fillId="0" borderId="0" xfId="1" applyFont="1" applyBorder="1" applyAlignment="1">
      <alignment horizontal="center" vertical="center"/>
    </xf>
    <xf numFmtId="0" fontId="6" fillId="0" borderId="0" xfId="1" applyFont="1" applyBorder="1"/>
    <xf numFmtId="0" fontId="8" fillId="9" borderId="16" xfId="1" applyFont="1" applyFill="1" applyBorder="1" applyAlignment="1">
      <alignment horizontal="left" vertical="center"/>
    </xf>
    <xf numFmtId="0" fontId="8" fillId="9" borderId="5" xfId="2" applyFont="1" applyFill="1" applyBorder="1" applyAlignment="1">
      <alignment horizontal="center" vertical="center"/>
    </xf>
    <xf numFmtId="0" fontId="8" fillId="9" borderId="16" xfId="1" applyFont="1" applyFill="1" applyBorder="1" applyAlignment="1">
      <alignment horizontal="center" vertical="center"/>
    </xf>
    <xf numFmtId="0" fontId="8" fillId="9" borderId="6" xfId="2" applyFont="1" applyFill="1" applyBorder="1" applyAlignment="1">
      <alignment horizontal="center" vertical="center"/>
    </xf>
    <xf numFmtId="0" fontId="8" fillId="8" borderId="15" xfId="2" applyFont="1" applyFill="1" applyBorder="1" applyAlignment="1">
      <alignment horizontal="center" vertical="center"/>
    </xf>
    <xf numFmtId="4" fontId="8" fillId="11" borderId="15" xfId="2" applyNumberFormat="1" applyFont="1" applyFill="1" applyBorder="1" applyAlignment="1">
      <alignment horizontal="center" vertical="center"/>
    </xf>
    <xf numFmtId="0" fontId="8" fillId="11" borderId="25" xfId="1" applyFont="1" applyFill="1" applyBorder="1" applyAlignment="1">
      <alignment horizontal="center" vertical="center"/>
    </xf>
    <xf numFmtId="0" fontId="8" fillId="9" borderId="35" xfId="1" applyFont="1" applyFill="1" applyBorder="1" applyAlignment="1">
      <alignment horizontal="center" vertical="center"/>
    </xf>
    <xf numFmtId="166" fontId="9" fillId="11" borderId="29" xfId="2" applyNumberFormat="1" applyFont="1" applyFill="1" applyBorder="1" applyAlignment="1">
      <alignment horizontal="center" vertical="center"/>
    </xf>
    <xf numFmtId="0" fontId="32" fillId="7" borderId="69" xfId="1" applyFont="1" applyFill="1" applyBorder="1"/>
    <xf numFmtId="0" fontId="6" fillId="0" borderId="39" xfId="1" applyFont="1" applyBorder="1"/>
    <xf numFmtId="0" fontId="6" fillId="0" borderId="58" xfId="1" applyFont="1" applyBorder="1"/>
    <xf numFmtId="0" fontId="6" fillId="0" borderId="41" xfId="1" applyFont="1" applyBorder="1"/>
    <xf numFmtId="0" fontId="7" fillId="0" borderId="0" xfId="1" applyFont="1" applyFill="1" applyBorder="1"/>
    <xf numFmtId="0" fontId="6" fillId="0" borderId="0" xfId="1" applyFont="1" applyFill="1" applyBorder="1"/>
    <xf numFmtId="0" fontId="7" fillId="0" borderId="0" xfId="1" applyFont="1"/>
    <xf numFmtId="0" fontId="24" fillId="0" borderId="0" xfId="0" applyFont="1" applyFill="1" applyBorder="1"/>
    <xf numFmtId="0" fontId="24" fillId="0" borderId="0" xfId="0" applyFont="1" applyFill="1" applyBorder="1" applyAlignment="1">
      <alignment horizontal="center"/>
    </xf>
    <xf numFmtId="0" fontId="0" fillId="3" borderId="0" xfId="0" applyFill="1" applyAlignment="1"/>
    <xf numFmtId="0" fontId="0" fillId="3" borderId="57" xfId="0" applyFill="1" applyBorder="1" applyAlignment="1"/>
    <xf numFmtId="0" fontId="0" fillId="3" borderId="39" xfId="0" applyFill="1" applyBorder="1" applyAlignment="1"/>
    <xf numFmtId="0" fontId="0" fillId="3" borderId="41" xfId="0" applyFill="1" applyBorder="1" applyAlignment="1"/>
    <xf numFmtId="0" fontId="0" fillId="3" borderId="0" xfId="0" applyFill="1" applyBorder="1" applyAlignment="1"/>
    <xf numFmtId="0" fontId="0" fillId="3" borderId="42" xfId="0" applyFill="1" applyBorder="1" applyAlignment="1"/>
    <xf numFmtId="0" fontId="37" fillId="12" borderId="46" xfId="1" applyFont="1" applyFill="1" applyBorder="1" applyAlignment="1">
      <alignment horizontal="center"/>
    </xf>
    <xf numFmtId="0" fontId="38" fillId="3" borderId="46" xfId="1" applyFont="1" applyFill="1" applyBorder="1"/>
    <xf numFmtId="0" fontId="39" fillId="3" borderId="46" xfId="1" applyFont="1" applyFill="1" applyBorder="1" applyAlignment="1">
      <alignment horizontal="left" indent="2"/>
    </xf>
    <xf numFmtId="0" fontId="33" fillId="3" borderId="46" xfId="1" applyFont="1" applyFill="1" applyBorder="1" applyAlignment="1">
      <alignment horizontal="left" indent="4"/>
    </xf>
    <xf numFmtId="0" fontId="33" fillId="3" borderId="46" xfId="1" applyFont="1" applyFill="1" applyBorder="1" applyAlignment="1">
      <alignment horizontal="left" wrapText="1" indent="4"/>
    </xf>
    <xf numFmtId="0" fontId="33" fillId="3" borderId="46" xfId="1" applyFont="1" applyFill="1" applyBorder="1" applyAlignment="1">
      <alignment horizontal="left" wrapText="1" indent="12"/>
    </xf>
    <xf numFmtId="0" fontId="33" fillId="3" borderId="46" xfId="1" applyFont="1" applyFill="1" applyBorder="1" applyAlignment="1">
      <alignment horizontal="left" wrapText="1" indent="7"/>
    </xf>
    <xf numFmtId="0" fontId="33" fillId="3" borderId="46" xfId="1" applyFont="1" applyFill="1" applyBorder="1" applyAlignment="1">
      <alignment horizontal="left" wrapText="1" indent="2"/>
    </xf>
    <xf numFmtId="0" fontId="33" fillId="3" borderId="47" xfId="1" applyFont="1" applyFill="1" applyBorder="1"/>
    <xf numFmtId="0" fontId="42" fillId="3" borderId="50" xfId="0" applyFont="1" applyFill="1" applyBorder="1"/>
    <xf numFmtId="0" fontId="42" fillId="3" borderId="52" xfId="0" applyFont="1" applyFill="1" applyBorder="1"/>
    <xf numFmtId="0" fontId="42" fillId="3" borderId="54" xfId="0" applyFont="1" applyFill="1" applyBorder="1"/>
    <xf numFmtId="0" fontId="42" fillId="3" borderId="60" xfId="0" applyFont="1" applyFill="1" applyBorder="1"/>
    <xf numFmtId="0" fontId="42" fillId="3" borderId="61" xfId="0" applyFont="1" applyFill="1" applyBorder="1"/>
    <xf numFmtId="0" fontId="42" fillId="3" borderId="62" xfId="0" applyFont="1" applyFill="1" applyBorder="1"/>
    <xf numFmtId="0" fontId="34" fillId="3" borderId="0" xfId="0" applyFont="1" applyFill="1" applyBorder="1"/>
    <xf numFmtId="0" fontId="8" fillId="0" borderId="14" xfId="2" applyFont="1" applyFill="1" applyBorder="1" applyAlignment="1">
      <alignment horizontal="center" vertical="center"/>
    </xf>
    <xf numFmtId="0" fontId="8" fillId="7" borderId="29" xfId="2" applyFont="1" applyFill="1" applyBorder="1" applyAlignment="1">
      <alignment horizontal="center" vertical="center"/>
    </xf>
    <xf numFmtId="0" fontId="35" fillId="3" borderId="19" xfId="2" applyFont="1" applyFill="1" applyBorder="1" applyAlignment="1">
      <alignment vertical="center"/>
    </xf>
    <xf numFmtId="0" fontId="8" fillId="3" borderId="19" xfId="1" applyFont="1" applyFill="1" applyBorder="1" applyAlignment="1">
      <alignment horizontal="center" vertical="center"/>
    </xf>
    <xf numFmtId="0" fontId="35" fillId="3" borderId="20" xfId="2" applyFont="1" applyFill="1" applyBorder="1" applyAlignment="1">
      <alignment vertical="center"/>
    </xf>
    <xf numFmtId="166" fontId="44" fillId="3" borderId="29" xfId="1" applyNumberFormat="1" applyFont="1" applyFill="1" applyBorder="1" applyAlignment="1">
      <alignment horizontal="center" vertical="center"/>
    </xf>
    <xf numFmtId="166" fontId="44" fillId="3" borderId="20" xfId="2" applyNumberFormat="1" applyFont="1" applyFill="1" applyBorder="1" applyAlignment="1">
      <alignment horizontal="center" vertical="center"/>
    </xf>
    <xf numFmtId="166" fontId="45" fillId="3" borderId="70" xfId="1" applyNumberFormat="1" applyFont="1" applyFill="1" applyBorder="1" applyAlignment="1">
      <alignment horizontal="center"/>
    </xf>
    <xf numFmtId="166" fontId="44" fillId="3" borderId="29" xfId="2" applyNumberFormat="1" applyFont="1" applyFill="1" applyBorder="1" applyAlignment="1">
      <alignment horizontal="center" vertical="center"/>
    </xf>
    <xf numFmtId="0" fontId="15" fillId="0" borderId="0" xfId="3" applyFont="1" applyAlignment="1" applyProtection="1">
      <alignment vertical="center"/>
    </xf>
    <xf numFmtId="0" fontId="47" fillId="0" borderId="0" xfId="3" applyFont="1" applyAlignment="1" applyProtection="1">
      <alignment vertical="top"/>
    </xf>
    <xf numFmtId="0" fontId="14" fillId="0" borderId="0" xfId="3" applyFont="1" applyAlignment="1" applyProtection="1">
      <alignment vertical="center"/>
    </xf>
    <xf numFmtId="0" fontId="14" fillId="0" borderId="0" xfId="3" applyFont="1" applyAlignment="1" applyProtection="1">
      <alignment horizontal="center" vertical="center"/>
    </xf>
    <xf numFmtId="0" fontId="14" fillId="0" borderId="0" xfId="3" applyFont="1" applyAlignment="1" applyProtection="1">
      <alignment horizontal="right" vertical="center"/>
    </xf>
    <xf numFmtId="0" fontId="16" fillId="0" borderId="0" xfId="3" applyFont="1" applyAlignment="1" applyProtection="1">
      <alignment vertical="center"/>
    </xf>
    <xf numFmtId="0" fontId="48" fillId="0" borderId="0" xfId="3" applyFont="1" applyAlignment="1" applyProtection="1">
      <alignment vertical="center"/>
    </xf>
    <xf numFmtId="0" fontId="16" fillId="0" borderId="0" xfId="3" applyFont="1" applyAlignment="1" applyProtection="1">
      <alignment horizontal="center" vertical="center"/>
    </xf>
    <xf numFmtId="0" fontId="17" fillId="0" borderId="0" xfId="3" applyFont="1" applyAlignment="1" applyProtection="1">
      <alignment horizontal="right" vertical="center"/>
    </xf>
    <xf numFmtId="0" fontId="16" fillId="0" borderId="72" xfId="3" applyFont="1" applyFill="1" applyBorder="1" applyAlignment="1" applyProtection="1">
      <alignment horizontal="center" vertical="center"/>
    </xf>
    <xf numFmtId="0" fontId="17" fillId="0" borderId="73" xfId="3" applyFont="1" applyFill="1" applyBorder="1" applyAlignment="1" applyProtection="1">
      <alignment horizontal="center" vertical="center"/>
    </xf>
    <xf numFmtId="0" fontId="16" fillId="0" borderId="74" xfId="3" applyFont="1" applyFill="1" applyBorder="1" applyAlignment="1" applyProtection="1">
      <alignment horizontal="center" vertical="center"/>
    </xf>
    <xf numFmtId="0" fontId="15" fillId="13" borderId="75" xfId="3" applyFont="1" applyFill="1" applyBorder="1" applyAlignment="1" applyProtection="1">
      <alignment vertical="center"/>
    </xf>
    <xf numFmtId="0" fontId="14" fillId="13" borderId="76" xfId="3" applyFont="1" applyFill="1" applyBorder="1" applyAlignment="1" applyProtection="1">
      <alignment vertical="center"/>
    </xf>
    <xf numFmtId="0" fontId="14" fillId="13" borderId="76" xfId="3" applyFont="1" applyFill="1" applyBorder="1" applyAlignment="1" applyProtection="1">
      <alignment horizontal="center" vertical="center"/>
    </xf>
    <xf numFmtId="0" fontId="17" fillId="13" borderId="77" xfId="3" applyFont="1" applyFill="1" applyBorder="1" applyAlignment="1" applyProtection="1">
      <alignment horizontal="right" vertical="center"/>
    </xf>
    <xf numFmtId="0" fontId="15" fillId="13" borderId="38" xfId="3" applyFont="1" applyFill="1" applyBorder="1" applyAlignment="1" applyProtection="1">
      <alignment vertical="center"/>
    </xf>
    <xf numFmtId="0" fontId="14" fillId="13" borderId="0" xfId="3" applyFont="1" applyFill="1" applyBorder="1" applyAlignment="1" applyProtection="1">
      <alignment vertical="center"/>
    </xf>
    <xf numFmtId="0" fontId="14" fillId="13" borderId="0" xfId="3" applyFont="1" applyFill="1" applyBorder="1" applyAlignment="1" applyProtection="1">
      <alignment horizontal="center" vertical="center"/>
    </xf>
    <xf numFmtId="0" fontId="17" fillId="13" borderId="78" xfId="3" applyFont="1" applyFill="1" applyBorder="1" applyAlignment="1" applyProtection="1">
      <alignment horizontal="right" vertical="center"/>
    </xf>
    <xf numFmtId="0" fontId="15" fillId="13" borderId="79" xfId="3" applyFont="1" applyFill="1" applyBorder="1" applyAlignment="1" applyProtection="1">
      <alignment vertical="center"/>
    </xf>
    <xf numFmtId="0" fontId="14" fillId="13" borderId="80" xfId="3" applyFont="1" applyFill="1" applyBorder="1" applyAlignment="1" applyProtection="1">
      <alignment vertical="center"/>
    </xf>
    <xf numFmtId="0" fontId="14" fillId="13" borderId="80" xfId="3" applyFont="1" applyFill="1" applyBorder="1" applyAlignment="1" applyProtection="1">
      <alignment horizontal="center" vertical="center"/>
    </xf>
    <xf numFmtId="0" fontId="17" fillId="13" borderId="81" xfId="3" applyFont="1" applyFill="1" applyBorder="1" applyAlignment="1" applyProtection="1">
      <alignment horizontal="right" vertical="center"/>
    </xf>
    <xf numFmtId="0" fontId="51" fillId="13" borderId="79" xfId="3" applyNumberFormat="1" applyFont="1" applyFill="1" applyBorder="1" applyAlignment="1" applyProtection="1">
      <alignment horizontal="right" vertical="center"/>
    </xf>
    <xf numFmtId="0" fontId="51" fillId="13" borderId="80" xfId="3" applyNumberFormat="1" applyFont="1" applyFill="1" applyBorder="1" applyAlignment="1" applyProtection="1">
      <alignment horizontal="center" vertical="center"/>
    </xf>
    <xf numFmtId="0" fontId="51" fillId="13" borderId="81" xfId="3" applyNumberFormat="1" applyFont="1" applyFill="1" applyBorder="1" applyAlignment="1" applyProtection="1">
      <alignment horizontal="left" vertical="center"/>
    </xf>
    <xf numFmtId="0" fontId="51" fillId="13" borderId="80" xfId="3" applyNumberFormat="1" applyFont="1" applyFill="1" applyBorder="1" applyAlignment="1" applyProtection="1">
      <alignment horizontal="right" vertical="center"/>
    </xf>
    <xf numFmtId="0" fontId="51" fillId="13" borderId="80" xfId="3" applyNumberFormat="1" applyFont="1" applyFill="1" applyBorder="1" applyAlignment="1" applyProtection="1">
      <alignment horizontal="left" vertical="center"/>
    </xf>
    <xf numFmtId="0" fontId="16" fillId="14" borderId="75" xfId="3" applyFont="1" applyFill="1" applyBorder="1" applyAlignment="1" applyProtection="1">
      <alignment vertical="center"/>
    </xf>
    <xf numFmtId="0" fontId="17" fillId="14" borderId="0" xfId="4" applyFont="1" applyFill="1" applyBorder="1" applyAlignment="1" applyProtection="1">
      <alignment horizontal="right" vertical="center"/>
    </xf>
    <xf numFmtId="0" fontId="16" fillId="0" borderId="82" xfId="3" applyFont="1" applyBorder="1" applyAlignment="1" applyProtection="1">
      <alignment horizontal="left" vertical="center"/>
    </xf>
    <xf numFmtId="0" fontId="16" fillId="0" borderId="83" xfId="3" applyFont="1" applyBorder="1" applyAlignment="1" applyProtection="1">
      <alignment horizontal="left" vertical="center"/>
    </xf>
    <xf numFmtId="0" fontId="16" fillId="14" borderId="76" xfId="3" applyFont="1" applyFill="1" applyBorder="1" applyAlignment="1" applyProtection="1">
      <alignment vertical="center"/>
    </xf>
    <xf numFmtId="0" fontId="16" fillId="14" borderId="76" xfId="3" applyFont="1" applyFill="1" applyBorder="1" applyAlignment="1" applyProtection="1">
      <alignment horizontal="center" vertical="center"/>
    </xf>
    <xf numFmtId="0" fontId="16" fillId="14" borderId="84" xfId="3" applyFont="1" applyFill="1" applyBorder="1" applyAlignment="1" applyProtection="1">
      <alignment horizontal="center" vertical="center"/>
    </xf>
    <xf numFmtId="0" fontId="16" fillId="14" borderId="38" xfId="3" applyFont="1" applyFill="1" applyBorder="1" applyAlignment="1" applyProtection="1">
      <alignment vertical="center"/>
    </xf>
    <xf numFmtId="0" fontId="16" fillId="0" borderId="90" xfId="3" applyFont="1" applyBorder="1" applyAlignment="1" applyProtection="1">
      <alignment horizontal="left" vertical="center"/>
    </xf>
    <xf numFmtId="0" fontId="16" fillId="0" borderId="91" xfId="3" applyFont="1" applyBorder="1" applyAlignment="1" applyProtection="1">
      <alignment horizontal="left" vertical="center"/>
    </xf>
    <xf numFmtId="0" fontId="16" fillId="14" borderId="0" xfId="3" applyFont="1" applyFill="1" applyBorder="1" applyAlignment="1" applyProtection="1">
      <alignment vertical="center"/>
    </xf>
    <xf numFmtId="0" fontId="19" fillId="14" borderId="0" xfId="4" applyFont="1" applyFill="1" applyBorder="1" applyAlignment="1" applyProtection="1">
      <alignment horizontal="center" vertical="center"/>
    </xf>
    <xf numFmtId="0" fontId="19" fillId="14" borderId="78" xfId="4" applyFont="1" applyFill="1" applyBorder="1" applyAlignment="1" applyProtection="1">
      <alignment horizontal="right" vertical="center"/>
    </xf>
    <xf numFmtId="0" fontId="54" fillId="14" borderId="0" xfId="4" applyFont="1" applyFill="1" applyBorder="1" applyAlignment="1" applyProtection="1">
      <alignment horizontal="right" vertical="center"/>
    </xf>
    <xf numFmtId="0" fontId="18" fillId="14" borderId="78" xfId="4" applyFont="1" applyFill="1" applyBorder="1" applyAlignment="1" applyProtection="1">
      <alignment horizontal="right" vertical="center"/>
    </xf>
    <xf numFmtId="49" fontId="16" fillId="0" borderId="90" xfId="3" applyNumberFormat="1" applyFont="1" applyBorder="1" applyAlignment="1" applyProtection="1">
      <alignment horizontal="left" vertical="center"/>
    </xf>
    <xf numFmtId="49" fontId="16" fillId="0" borderId="91" xfId="3" applyNumberFormat="1" applyFont="1" applyBorder="1" applyAlignment="1" applyProtection="1">
      <alignment horizontal="left" vertical="center"/>
    </xf>
    <xf numFmtId="167" fontId="16" fillId="6" borderId="94" xfId="3" applyNumberFormat="1" applyFont="1" applyFill="1" applyBorder="1" applyAlignment="1" applyProtection="1">
      <alignment horizontal="left" vertical="center"/>
    </xf>
    <xf numFmtId="170" fontId="19" fillId="14" borderId="0" xfId="4" applyNumberFormat="1" applyFont="1" applyFill="1" applyBorder="1" applyAlignment="1" applyProtection="1">
      <alignment horizontal="center" vertical="center"/>
    </xf>
    <xf numFmtId="170" fontId="19" fillId="14" borderId="78" xfId="4" applyNumberFormat="1" applyFont="1" applyFill="1" applyBorder="1" applyAlignment="1" applyProtection="1">
      <alignment horizontal="right" vertical="center"/>
    </xf>
    <xf numFmtId="0" fontId="17" fillId="14" borderId="38" xfId="3" applyFont="1" applyFill="1" applyBorder="1" applyAlignment="1" applyProtection="1">
      <alignment vertical="center"/>
    </xf>
    <xf numFmtId="0" fontId="17" fillId="14" borderId="0" xfId="3" applyFont="1" applyFill="1" applyBorder="1" applyAlignment="1" applyProtection="1">
      <alignment horizontal="right" vertical="center"/>
    </xf>
    <xf numFmtId="0" fontId="16" fillId="0" borderId="95" xfId="3" applyFont="1" applyFill="1" applyBorder="1" applyAlignment="1" applyProtection="1">
      <alignment horizontal="left" vertical="center"/>
    </xf>
    <xf numFmtId="0" fontId="16" fillId="0" borderId="96" xfId="3" applyFont="1" applyFill="1" applyBorder="1" applyAlignment="1" applyProtection="1">
      <alignment horizontal="left" vertical="center"/>
    </xf>
    <xf numFmtId="0" fontId="19" fillId="14" borderId="97" xfId="4" applyFont="1" applyFill="1" applyBorder="1" applyAlignment="1" applyProtection="1">
      <alignment horizontal="right" vertical="center"/>
    </xf>
    <xf numFmtId="0" fontId="17" fillId="0" borderId="0" xfId="3" applyFont="1" applyAlignment="1" applyProtection="1">
      <alignment vertical="center"/>
    </xf>
    <xf numFmtId="0" fontId="55" fillId="8" borderId="18" xfId="3" applyFont="1" applyFill="1" applyBorder="1" applyAlignment="1" applyProtection="1">
      <alignment vertical="center"/>
    </xf>
    <xf numFmtId="0" fontId="55" fillId="8" borderId="19" xfId="3" applyFont="1" applyFill="1" applyBorder="1" applyAlignment="1" applyProtection="1">
      <alignment vertical="center"/>
    </xf>
    <xf numFmtId="0" fontId="55" fillId="8" borderId="20" xfId="3" applyFont="1" applyFill="1" applyBorder="1" applyAlignment="1" applyProtection="1">
      <alignment horizontal="right" vertical="center"/>
    </xf>
    <xf numFmtId="0" fontId="55" fillId="8" borderId="29" xfId="3" applyFont="1" applyFill="1" applyBorder="1" applyAlignment="1" applyProtection="1">
      <alignment horizontal="center" vertical="center"/>
    </xf>
    <xf numFmtId="0" fontId="55" fillId="8" borderId="21" xfId="3" applyFont="1" applyFill="1" applyBorder="1" applyAlignment="1" applyProtection="1">
      <alignment horizontal="center" vertical="center"/>
    </xf>
    <xf numFmtId="0" fontId="55" fillId="8" borderId="18" xfId="3" applyFont="1" applyFill="1" applyBorder="1" applyAlignment="1" applyProtection="1">
      <alignment horizontal="center" vertical="center"/>
    </xf>
    <xf numFmtId="171" fontId="55" fillId="8" borderId="100" xfId="6" applyNumberFormat="1" applyFont="1" applyFill="1" applyBorder="1" applyAlignment="1" applyProtection="1">
      <alignment horizontal="right" vertical="center"/>
    </xf>
    <xf numFmtId="171" fontId="55" fillId="0" borderId="0" xfId="3" applyNumberFormat="1" applyFont="1" applyAlignment="1" applyProtection="1">
      <alignment vertical="center"/>
    </xf>
    <xf numFmtId="0" fontId="55" fillId="0" borderId="0" xfId="3" applyFont="1" applyAlignment="1" applyProtection="1">
      <alignment vertical="center"/>
    </xf>
    <xf numFmtId="0" fontId="17" fillId="13" borderId="18" xfId="3" applyFont="1" applyFill="1" applyBorder="1" applyAlignment="1" applyProtection="1">
      <alignment vertical="center"/>
    </xf>
    <xf numFmtId="0" fontId="17" fillId="13" borderId="19" xfId="3" applyFont="1" applyFill="1" applyBorder="1" applyAlignment="1" applyProtection="1">
      <alignment vertical="center"/>
    </xf>
    <xf numFmtId="0" fontId="17" fillId="13" borderId="19" xfId="3" applyFont="1" applyFill="1" applyBorder="1" applyAlignment="1" applyProtection="1">
      <alignment horizontal="right" vertical="center"/>
    </xf>
    <xf numFmtId="0" fontId="17" fillId="13" borderId="20" xfId="3" applyFont="1" applyFill="1" applyBorder="1" applyAlignment="1" applyProtection="1">
      <alignment vertical="center"/>
    </xf>
    <xf numFmtId="0" fontId="17" fillId="13" borderId="29" xfId="3" applyFont="1" applyFill="1" applyBorder="1" applyAlignment="1" applyProtection="1">
      <alignment horizontal="center" vertical="center"/>
    </xf>
    <xf numFmtId="0" fontId="17" fillId="13" borderId="21" xfId="3" applyFont="1" applyFill="1" applyBorder="1" applyAlignment="1" applyProtection="1">
      <alignment horizontal="center" vertical="center"/>
    </xf>
    <xf numFmtId="0" fontId="17" fillId="13" borderId="101" xfId="3" applyFont="1" applyFill="1" applyBorder="1" applyAlignment="1" applyProtection="1">
      <alignment horizontal="center" vertical="center" wrapText="1"/>
    </xf>
    <xf numFmtId="0" fontId="17" fillId="13" borderId="20" xfId="3" applyFont="1" applyFill="1" applyBorder="1" applyAlignment="1" applyProtection="1">
      <alignment horizontal="center" vertical="center"/>
    </xf>
    <xf numFmtId="171" fontId="17" fillId="13" borderId="100" xfId="6" applyNumberFormat="1" applyFont="1" applyFill="1" applyBorder="1" applyAlignment="1" applyProtection="1">
      <alignment horizontal="center" vertical="center" wrapText="1"/>
    </xf>
    <xf numFmtId="0" fontId="55" fillId="7" borderId="22" xfId="3" applyFont="1" applyFill="1" applyBorder="1" applyAlignment="1" applyProtection="1">
      <alignment vertical="center"/>
    </xf>
    <xf numFmtId="0" fontId="55" fillId="7" borderId="67" xfId="3" applyFont="1" applyFill="1" applyBorder="1" applyAlignment="1" applyProtection="1">
      <alignment vertical="center"/>
    </xf>
    <xf numFmtId="0" fontId="55" fillId="7" borderId="68" xfId="3" applyFont="1" applyFill="1" applyBorder="1" applyAlignment="1" applyProtection="1">
      <alignment vertical="center"/>
    </xf>
    <xf numFmtId="0" fontId="17" fillId="7" borderId="25" xfId="3" applyFont="1" applyFill="1" applyBorder="1" applyAlignment="1" applyProtection="1">
      <alignment horizontal="center" vertical="center"/>
    </xf>
    <xf numFmtId="0" fontId="17" fillId="7" borderId="102" xfId="3" applyFont="1" applyFill="1" applyBorder="1" applyAlignment="1" applyProtection="1">
      <alignment horizontal="center" vertical="center"/>
    </xf>
    <xf numFmtId="0" fontId="17" fillId="7" borderId="22" xfId="3" applyFont="1" applyFill="1" applyBorder="1" applyAlignment="1" applyProtection="1">
      <alignment horizontal="center" vertical="center"/>
    </xf>
    <xf numFmtId="171" fontId="17" fillId="7" borderId="103" xfId="6" applyNumberFormat="1" applyFont="1" applyFill="1" applyBorder="1" applyAlignment="1" applyProtection="1">
      <alignment horizontal="right" vertical="center"/>
    </xf>
    <xf numFmtId="0" fontId="16" fillId="7" borderId="27" xfId="3" applyFont="1" applyFill="1" applyBorder="1" applyAlignment="1" applyProtection="1">
      <alignment horizontal="center" vertical="center"/>
    </xf>
    <xf numFmtId="0" fontId="16" fillId="0" borderId="36" xfId="3" applyFont="1" applyBorder="1" applyAlignment="1" applyProtection="1">
      <alignment horizontal="center" vertical="center"/>
    </xf>
    <xf numFmtId="0" fontId="16" fillId="0" borderId="104" xfId="3" applyFont="1" applyBorder="1" applyAlignment="1" applyProtection="1">
      <alignment horizontal="center" vertical="center"/>
    </xf>
    <xf numFmtId="166" fontId="16" fillId="0" borderId="27" xfId="3" applyNumberFormat="1" applyFont="1" applyFill="1" applyBorder="1" applyAlignment="1" applyProtection="1">
      <alignment horizontal="right" vertical="center"/>
    </xf>
    <xf numFmtId="0" fontId="16" fillId="0" borderId="16" xfId="3" applyFont="1" applyFill="1" applyBorder="1" applyAlignment="1" applyProtection="1">
      <alignment horizontal="center" vertical="center"/>
    </xf>
    <xf numFmtId="171" fontId="16" fillId="7" borderId="105" xfId="6" applyNumberFormat="1" applyFont="1" applyFill="1" applyBorder="1" applyAlignment="1" applyProtection="1">
      <alignment horizontal="right" vertical="center"/>
    </xf>
    <xf numFmtId="166" fontId="16" fillId="0" borderId="27" xfId="3" applyNumberFormat="1" applyFont="1" applyFill="1" applyBorder="1" applyAlignment="1" applyProtection="1">
      <alignment horizontal="right" vertical="center"/>
      <protection locked="0"/>
    </xf>
    <xf numFmtId="171" fontId="16" fillId="7" borderId="93" xfId="6" applyNumberFormat="1" applyFont="1" applyFill="1" applyBorder="1" applyAlignment="1" applyProtection="1">
      <alignment horizontal="right" vertical="center"/>
    </xf>
    <xf numFmtId="0" fontId="16" fillId="0" borderId="37" xfId="3" applyFont="1" applyBorder="1" applyAlignment="1" applyProtection="1">
      <alignment horizontal="center" vertical="center"/>
    </xf>
    <xf numFmtId="0" fontId="16" fillId="0" borderId="106" xfId="3" applyFont="1" applyBorder="1" applyAlignment="1" applyProtection="1">
      <alignment horizontal="center" vertical="center"/>
    </xf>
    <xf numFmtId="0" fontId="16" fillId="0" borderId="14" xfId="3" applyFont="1" applyBorder="1" applyAlignment="1" applyProtection="1">
      <alignment horizontal="center" vertical="center"/>
    </xf>
    <xf numFmtId="166" fontId="16" fillId="0" borderId="92" xfId="3" applyNumberFormat="1" applyFont="1" applyFill="1" applyBorder="1" applyAlignment="1" applyProtection="1">
      <alignment horizontal="right" vertical="center"/>
    </xf>
    <xf numFmtId="0" fontId="16" fillId="0" borderId="14" xfId="3" applyFont="1" applyFill="1" applyBorder="1" applyAlignment="1" applyProtection="1">
      <alignment horizontal="center" vertical="center"/>
    </xf>
    <xf numFmtId="166" fontId="16" fillId="0" borderId="92" xfId="3" applyNumberFormat="1" applyFont="1" applyFill="1" applyBorder="1" applyAlignment="1" applyProtection="1">
      <alignment horizontal="right" vertical="center"/>
      <protection locked="0"/>
    </xf>
    <xf numFmtId="0" fontId="18" fillId="6" borderId="3" xfId="3" applyFont="1" applyFill="1" applyBorder="1" applyAlignment="1" applyProtection="1">
      <alignment horizontal="left" vertical="center"/>
    </xf>
    <xf numFmtId="0" fontId="18" fillId="6" borderId="28" xfId="2" applyFont="1" applyFill="1" applyBorder="1" applyAlignment="1" applyProtection="1">
      <alignment horizontal="left" vertical="center"/>
    </xf>
    <xf numFmtId="0" fontId="18" fillId="6" borderId="37" xfId="2" applyFont="1" applyFill="1" applyBorder="1" applyAlignment="1" applyProtection="1">
      <alignment horizontal="left" vertical="center"/>
    </xf>
    <xf numFmtId="0" fontId="18" fillId="0" borderId="3" xfId="3" applyFont="1" applyBorder="1" applyAlignment="1" applyProtection="1">
      <alignment horizontal="left" vertical="center" indent="2"/>
    </xf>
    <xf numFmtId="1" fontId="16" fillId="0" borderId="37" xfId="3" applyNumberFormat="1" applyFont="1" applyBorder="1" applyAlignment="1" applyProtection="1">
      <alignment horizontal="center" vertical="center"/>
    </xf>
    <xf numFmtId="0" fontId="18" fillId="0" borderId="32" xfId="2" applyFont="1" applyBorder="1" applyAlignment="1" applyProtection="1">
      <alignment horizontal="left" vertical="center"/>
    </xf>
    <xf numFmtId="0" fontId="18" fillId="0" borderId="33" xfId="2" applyFont="1" applyBorder="1" applyAlignment="1" applyProtection="1">
      <alignment horizontal="left" vertical="center"/>
    </xf>
    <xf numFmtId="0" fontId="18" fillId="0" borderId="34" xfId="2" applyFont="1" applyBorder="1" applyAlignment="1" applyProtection="1">
      <alignment horizontal="left" vertical="center"/>
    </xf>
    <xf numFmtId="0" fontId="16" fillId="7" borderId="107" xfId="3" applyFont="1" applyFill="1" applyBorder="1" applyAlignment="1" applyProtection="1">
      <alignment horizontal="center" vertical="center"/>
    </xf>
    <xf numFmtId="0" fontId="56" fillId="0" borderId="3" xfId="3" applyFont="1" applyFill="1" applyBorder="1" applyAlignment="1" applyProtection="1">
      <alignment horizontal="left" vertical="center" wrapText="1"/>
    </xf>
    <xf numFmtId="0" fontId="56" fillId="0" borderId="28" xfId="3" applyFont="1" applyFill="1" applyBorder="1" applyAlignment="1" applyProtection="1">
      <alignment horizontal="left" vertical="center" wrapText="1"/>
    </xf>
    <xf numFmtId="0" fontId="56" fillId="0" borderId="37" xfId="3" applyFont="1" applyFill="1" applyBorder="1" applyAlignment="1" applyProtection="1">
      <alignment horizontal="left" vertical="center" wrapText="1"/>
    </xf>
    <xf numFmtId="0" fontId="57" fillId="0" borderId="16" xfId="3" applyFont="1" applyFill="1" applyBorder="1" applyAlignment="1" applyProtection="1">
      <alignment horizontal="center" vertical="center"/>
    </xf>
    <xf numFmtId="0" fontId="57" fillId="0" borderId="104" xfId="3" applyFont="1" applyFill="1" applyBorder="1" applyAlignment="1" applyProtection="1">
      <alignment horizontal="center" vertical="center"/>
    </xf>
    <xf numFmtId="0" fontId="57" fillId="0" borderId="3" xfId="3" applyFont="1" applyFill="1" applyBorder="1" applyAlignment="1" applyProtection="1">
      <alignment horizontal="left" vertical="center"/>
    </xf>
    <xf numFmtId="0" fontId="57" fillId="0" borderId="28" xfId="3" applyFont="1" applyFill="1" applyBorder="1" applyAlignment="1" applyProtection="1">
      <alignment horizontal="left" vertical="center"/>
    </xf>
    <xf numFmtId="0" fontId="57" fillId="0" borderId="37" xfId="3" applyFont="1" applyFill="1" applyBorder="1" applyAlignment="1" applyProtection="1">
      <alignment horizontal="left" vertical="center"/>
    </xf>
    <xf numFmtId="0" fontId="57" fillId="0" borderId="14" xfId="3" applyFont="1" applyFill="1" applyBorder="1" applyAlignment="1" applyProtection="1">
      <alignment horizontal="center" vertical="center"/>
    </xf>
    <xf numFmtId="0" fontId="57" fillId="0" borderId="106" xfId="3" applyFont="1" applyFill="1" applyBorder="1" applyAlignment="1" applyProtection="1">
      <alignment horizontal="center" vertical="center"/>
    </xf>
    <xf numFmtId="0" fontId="58" fillId="0" borderId="3" xfId="3" applyFont="1" applyFill="1" applyBorder="1" applyAlignment="1" applyProtection="1">
      <alignment horizontal="left" vertical="center"/>
    </xf>
    <xf numFmtId="0" fontId="58" fillId="0" borderId="28" xfId="3" applyFont="1" applyFill="1" applyBorder="1" applyAlignment="1" applyProtection="1">
      <alignment horizontal="left" vertical="center"/>
    </xf>
    <xf numFmtId="0" fontId="58" fillId="0" borderId="37" xfId="3" applyFont="1" applyFill="1" applyBorder="1" applyAlignment="1" applyProtection="1">
      <alignment horizontal="left" vertical="center"/>
    </xf>
    <xf numFmtId="0" fontId="46" fillId="0" borderId="14" xfId="3" applyFont="1" applyFill="1" applyBorder="1" applyAlignment="1" applyProtection="1">
      <alignment horizontal="center" vertical="center"/>
    </xf>
    <xf numFmtId="0" fontId="58" fillId="0" borderId="106" xfId="3" applyFont="1" applyFill="1" applyBorder="1" applyAlignment="1" applyProtection="1">
      <alignment horizontal="center" vertical="center"/>
    </xf>
    <xf numFmtId="0" fontId="16" fillId="0" borderId="32" xfId="3" applyFont="1" applyBorder="1" applyAlignment="1" applyProtection="1">
      <alignment horizontal="left" vertical="center"/>
    </xf>
    <xf numFmtId="0" fontId="16" fillId="0" borderId="33" xfId="3" applyFont="1" applyBorder="1" applyAlignment="1" applyProtection="1">
      <alignment horizontal="left" vertical="center"/>
    </xf>
    <xf numFmtId="0" fontId="16" fillId="0" borderId="34" xfId="3" applyFont="1" applyBorder="1" applyAlignment="1" applyProtection="1">
      <alignment horizontal="left" vertical="center"/>
    </xf>
    <xf numFmtId="0" fontId="59" fillId="7" borderId="68" xfId="3" applyFont="1" applyFill="1" applyBorder="1" applyAlignment="1" applyProtection="1">
      <alignment horizontal="center" vertical="center"/>
    </xf>
    <xf numFmtId="0" fontId="16" fillId="7" borderId="3" xfId="3" applyFont="1" applyFill="1" applyBorder="1" applyAlignment="1" applyProtection="1">
      <alignment vertical="center"/>
    </xf>
    <xf numFmtId="0" fontId="16" fillId="7" borderId="28" xfId="3" applyFont="1" applyFill="1" applyBorder="1" applyAlignment="1" applyProtection="1">
      <alignment vertical="center"/>
    </xf>
    <xf numFmtId="0" fontId="16" fillId="0" borderId="37" xfId="3" applyFont="1" applyFill="1" applyBorder="1" applyAlignment="1" applyProtection="1">
      <alignment horizontal="center" vertical="center"/>
    </xf>
    <xf numFmtId="0" fontId="16" fillId="0" borderId="104" xfId="3" applyFont="1" applyFill="1" applyBorder="1" applyAlignment="1" applyProtection="1">
      <alignment horizontal="center" vertical="center"/>
    </xf>
    <xf numFmtId="0" fontId="16" fillId="0" borderId="106" xfId="3" applyFont="1" applyFill="1" applyBorder="1" applyAlignment="1" applyProtection="1">
      <alignment horizontal="center" vertical="center"/>
    </xf>
    <xf numFmtId="0" fontId="16" fillId="7" borderId="32" xfId="3" applyFont="1" applyFill="1" applyBorder="1" applyAlignment="1" applyProtection="1">
      <alignment vertical="center"/>
    </xf>
    <xf numFmtId="0" fontId="16" fillId="7" borderId="33" xfId="3" applyFont="1" applyFill="1" applyBorder="1" applyAlignment="1" applyProtection="1">
      <alignment vertical="center"/>
    </xf>
    <xf numFmtId="0" fontId="16" fillId="0" borderId="34" xfId="3" applyFont="1" applyFill="1" applyBorder="1" applyAlignment="1" applyProtection="1">
      <alignment horizontal="center" vertical="center"/>
    </xf>
    <xf numFmtId="6" fontId="30" fillId="0" borderId="0" xfId="3" applyNumberFormat="1" applyFont="1" applyAlignment="1">
      <alignment horizontal="right" vertical="center"/>
    </xf>
    <xf numFmtId="0" fontId="16" fillId="0" borderId="3" xfId="3" applyFont="1" applyBorder="1" applyAlignment="1" applyProtection="1">
      <alignment horizontal="left" vertical="center"/>
    </xf>
    <xf numFmtId="0" fontId="16" fillId="0" borderId="28" xfId="3" applyFont="1" applyBorder="1" applyAlignment="1" applyProtection="1">
      <alignment horizontal="left" vertical="center"/>
    </xf>
    <xf numFmtId="0" fontId="16" fillId="0" borderId="37" xfId="3" applyFont="1" applyBorder="1" applyAlignment="1" applyProtection="1">
      <alignment horizontal="left" vertical="center"/>
    </xf>
    <xf numFmtId="0" fontId="16" fillId="0" borderId="16" xfId="3" applyFont="1" applyBorder="1" applyAlignment="1" applyProtection="1">
      <alignment horizontal="center" vertical="center"/>
    </xf>
    <xf numFmtId="8" fontId="30" fillId="0" borderId="0" xfId="3" applyNumberFormat="1" applyFont="1" applyAlignment="1">
      <alignment horizontal="right" vertical="center"/>
    </xf>
    <xf numFmtId="8" fontId="60" fillId="0" borderId="0" xfId="3" applyNumberFormat="1" applyFont="1" applyAlignment="1">
      <alignment horizontal="right" vertical="center"/>
    </xf>
    <xf numFmtId="0" fontId="55" fillId="15" borderId="22" xfId="3" applyFont="1" applyFill="1" applyBorder="1" applyAlignment="1" applyProtection="1">
      <alignment vertical="center"/>
    </xf>
    <xf numFmtId="0" fontId="55" fillId="15" borderId="67" xfId="3" applyFont="1" applyFill="1" applyBorder="1" applyAlignment="1" applyProtection="1">
      <alignment vertical="center"/>
    </xf>
    <xf numFmtId="0" fontId="55" fillId="15" borderId="68" xfId="3" applyFont="1" applyFill="1" applyBorder="1" applyAlignment="1" applyProtection="1">
      <alignment vertical="center"/>
    </xf>
    <xf numFmtId="0" fontId="17" fillId="15" borderId="25" xfId="3" applyFont="1" applyFill="1" applyBorder="1" applyAlignment="1" applyProtection="1">
      <alignment horizontal="center" vertical="center"/>
    </xf>
    <xf numFmtId="0" fontId="17" fillId="15" borderId="102" xfId="3" applyFont="1" applyFill="1" applyBorder="1" applyAlignment="1" applyProtection="1">
      <alignment horizontal="center" vertical="center"/>
    </xf>
    <xf numFmtId="0" fontId="17" fillId="15" borderId="22" xfId="3" applyFont="1" applyFill="1" applyBorder="1" applyAlignment="1" applyProtection="1">
      <alignment horizontal="center" vertical="center"/>
    </xf>
    <xf numFmtId="171" fontId="17" fillId="15" borderId="103" xfId="6" applyNumberFormat="1" applyFont="1" applyFill="1" applyBorder="1" applyAlignment="1" applyProtection="1">
      <alignment horizontal="right" vertical="center"/>
    </xf>
    <xf numFmtId="6" fontId="17" fillId="0" borderId="0" xfId="3" applyNumberFormat="1" applyFont="1" applyAlignment="1" applyProtection="1">
      <alignment vertical="center"/>
    </xf>
    <xf numFmtId="8" fontId="16" fillId="0" borderId="0" xfId="3" applyNumberFormat="1" applyFont="1" applyAlignment="1" applyProtection="1">
      <alignment vertical="center"/>
    </xf>
    <xf numFmtId="0" fontId="55" fillId="8" borderId="20" xfId="3" applyFont="1" applyFill="1" applyBorder="1" applyAlignment="1" applyProtection="1">
      <alignment vertical="center"/>
    </xf>
    <xf numFmtId="8" fontId="17" fillId="0" borderId="0" xfId="3" applyNumberFormat="1" applyFont="1" applyAlignment="1" applyProtection="1">
      <alignment vertical="center"/>
    </xf>
    <xf numFmtId="0" fontId="55" fillId="16" borderId="18" xfId="3" applyFont="1" applyFill="1" applyBorder="1" applyAlignment="1" applyProtection="1">
      <alignment vertical="center"/>
    </xf>
    <xf numFmtId="0" fontId="55" fillId="16" borderId="19" xfId="3" applyFont="1" applyFill="1" applyBorder="1" applyAlignment="1" applyProtection="1">
      <alignment vertical="center"/>
    </xf>
    <xf numFmtId="0" fontId="55" fillId="16" borderId="20" xfId="3" applyFont="1" applyFill="1" applyBorder="1" applyAlignment="1" applyProtection="1">
      <alignment vertical="center"/>
    </xf>
    <xf numFmtId="0" fontId="55" fillId="16" borderId="26" xfId="3" applyFont="1" applyFill="1" applyBorder="1" applyAlignment="1" applyProtection="1">
      <alignment horizontal="center" vertical="center"/>
    </xf>
    <xf numFmtId="0" fontId="55" fillId="16" borderId="108" xfId="3" applyFont="1" applyFill="1" applyBorder="1" applyAlignment="1" applyProtection="1">
      <alignment horizontal="center" vertical="center"/>
    </xf>
    <xf numFmtId="0" fontId="55" fillId="16" borderId="109" xfId="3" applyFont="1" applyFill="1" applyBorder="1" applyAlignment="1" applyProtection="1">
      <alignment horizontal="center" vertical="center"/>
    </xf>
    <xf numFmtId="171" fontId="55" fillId="16" borderId="110" xfId="6" applyNumberFormat="1" applyFont="1" applyFill="1" applyBorder="1" applyAlignment="1" applyProtection="1">
      <alignment horizontal="right" vertical="center"/>
    </xf>
    <xf numFmtId="0" fontId="55" fillId="17" borderId="18" xfId="3" applyFont="1" applyFill="1" applyBorder="1" applyAlignment="1" applyProtection="1">
      <alignment vertical="center"/>
    </xf>
    <xf numFmtId="0" fontId="55" fillId="17" borderId="19" xfId="3" applyFont="1" applyFill="1" applyBorder="1" applyAlignment="1" applyProtection="1">
      <alignment vertical="center"/>
    </xf>
    <xf numFmtId="0" fontId="55" fillId="17" borderId="20" xfId="3" applyFont="1" applyFill="1" applyBorder="1" applyAlignment="1" applyProtection="1">
      <alignment vertical="center"/>
    </xf>
    <xf numFmtId="0" fontId="55" fillId="0" borderId="29" xfId="3" applyFont="1" applyFill="1" applyBorder="1" applyAlignment="1" applyProtection="1">
      <alignment horizontal="center" vertical="center"/>
    </xf>
    <xf numFmtId="0" fontId="55" fillId="17" borderId="21" xfId="3" applyFont="1" applyFill="1" applyBorder="1" applyAlignment="1" applyProtection="1">
      <alignment horizontal="center" vertical="center"/>
    </xf>
    <xf numFmtId="0" fontId="55" fillId="17" borderId="18" xfId="3" applyFont="1" applyFill="1" applyBorder="1" applyAlignment="1" applyProtection="1">
      <alignment horizontal="center" vertical="center"/>
    </xf>
    <xf numFmtId="0" fontId="55" fillId="17" borderId="29" xfId="3" applyFont="1" applyFill="1" applyBorder="1" applyAlignment="1" applyProtection="1">
      <alignment horizontal="center" vertical="center"/>
    </xf>
    <xf numFmtId="171" fontId="55" fillId="17" borderId="100" xfId="6" applyNumberFormat="1" applyFont="1" applyFill="1" applyBorder="1" applyAlignment="1" applyProtection="1">
      <alignment horizontal="right" vertical="center"/>
    </xf>
    <xf numFmtId="0" fontId="17" fillId="0" borderId="0" xfId="3" applyFont="1" applyFill="1" applyAlignment="1" applyProtection="1">
      <alignment vertical="center"/>
    </xf>
    <xf numFmtId="0" fontId="55" fillId="18" borderId="18" xfId="3" applyFont="1" applyFill="1" applyBorder="1" applyAlignment="1" applyProtection="1">
      <alignment vertical="center"/>
    </xf>
    <xf numFmtId="0" fontId="55" fillId="18" borderId="19" xfId="3" applyFont="1" applyFill="1" applyBorder="1" applyAlignment="1" applyProtection="1">
      <alignment vertical="center"/>
    </xf>
    <xf numFmtId="0" fontId="55" fillId="18" borderId="20" xfId="3" applyFont="1" applyFill="1" applyBorder="1" applyAlignment="1" applyProtection="1">
      <alignment vertical="center"/>
    </xf>
    <xf numFmtId="0" fontId="55" fillId="18" borderId="29" xfId="3" applyFont="1" applyFill="1" applyBorder="1" applyAlignment="1" applyProtection="1">
      <alignment horizontal="center" vertical="center"/>
    </xf>
    <xf numFmtId="0" fontId="55" fillId="18" borderId="21" xfId="3" applyFont="1" applyFill="1" applyBorder="1" applyAlignment="1" applyProtection="1">
      <alignment horizontal="center" vertical="center"/>
    </xf>
    <xf numFmtId="0" fontId="55" fillId="18" borderId="18" xfId="3" applyFont="1" applyFill="1" applyBorder="1" applyAlignment="1" applyProtection="1">
      <alignment horizontal="center" vertical="center"/>
    </xf>
    <xf numFmtId="171" fontId="55" fillId="18" borderId="100" xfId="6" applyNumberFormat="1" applyFont="1" applyFill="1" applyBorder="1" applyAlignment="1" applyProtection="1">
      <alignment horizontal="right" vertical="center"/>
    </xf>
    <xf numFmtId="0" fontId="55" fillId="7" borderId="103" xfId="3" applyFont="1" applyFill="1" applyBorder="1" applyAlignment="1" applyProtection="1">
      <alignment vertical="center"/>
    </xf>
    <xf numFmtId="2" fontId="17" fillId="7" borderId="92" xfId="3" applyNumberFormat="1" applyFont="1" applyFill="1" applyBorder="1" applyAlignment="1" applyProtection="1">
      <alignment vertical="center"/>
    </xf>
    <xf numFmtId="2" fontId="17" fillId="7" borderId="28" xfId="3" applyNumberFormat="1" applyFont="1" applyFill="1" applyBorder="1" applyAlignment="1" applyProtection="1">
      <alignment vertical="center"/>
    </xf>
    <xf numFmtId="2" fontId="17" fillId="7" borderId="93" xfId="3" applyNumberFormat="1" applyFont="1" applyFill="1" applyBorder="1" applyAlignment="1" applyProtection="1">
      <alignment vertical="center"/>
    </xf>
    <xf numFmtId="2" fontId="16" fillId="7" borderId="92" xfId="3" applyNumberFormat="1" applyFont="1" applyFill="1" applyBorder="1" applyAlignment="1" applyProtection="1">
      <alignment horizontal="left" vertical="center"/>
    </xf>
    <xf numFmtId="0" fontId="16" fillId="7" borderId="93" xfId="3" applyFont="1" applyFill="1" applyBorder="1" applyAlignment="1" applyProtection="1">
      <alignment vertical="center"/>
    </xf>
    <xf numFmtId="0" fontId="16" fillId="7" borderId="28" xfId="3" applyFont="1" applyFill="1" applyBorder="1" applyAlignment="1" applyProtection="1">
      <alignment horizontal="left" vertical="center"/>
    </xf>
    <xf numFmtId="0" fontId="16" fillId="7" borderId="93" xfId="3" applyFont="1" applyFill="1" applyBorder="1" applyAlignment="1" applyProtection="1">
      <alignment horizontal="left" vertical="center"/>
    </xf>
    <xf numFmtId="0" fontId="16" fillId="7" borderId="92" xfId="3" applyFont="1" applyFill="1" applyBorder="1" applyAlignment="1" applyProtection="1">
      <alignment horizontal="left" vertical="center"/>
    </xf>
    <xf numFmtId="0" fontId="16" fillId="7" borderId="112" xfId="3" applyFont="1" applyFill="1" applyBorder="1" applyAlignment="1" applyProtection="1">
      <alignment horizontal="left" vertical="center"/>
    </xf>
    <xf numFmtId="14" fontId="16" fillId="7" borderId="30" xfId="3" applyNumberFormat="1" applyFont="1" applyFill="1" applyBorder="1" applyAlignment="1" applyProtection="1">
      <alignment vertical="center"/>
    </xf>
    <xf numFmtId="14" fontId="16" fillId="7" borderId="113" xfId="3" applyNumberFormat="1" applyFont="1" applyFill="1" applyBorder="1" applyAlignment="1" applyProtection="1">
      <alignment vertical="center"/>
    </xf>
    <xf numFmtId="0" fontId="16" fillId="7" borderId="27" xfId="3" applyFont="1" applyFill="1" applyBorder="1" applyAlignment="1" applyProtection="1">
      <alignment horizontal="left" vertical="center"/>
    </xf>
    <xf numFmtId="0" fontId="16" fillId="7" borderId="12" xfId="3" applyFont="1" applyFill="1" applyBorder="1" applyAlignment="1" applyProtection="1">
      <alignment vertical="top"/>
    </xf>
    <xf numFmtId="167" fontId="16" fillId="7" borderId="12" xfId="3" applyNumberFormat="1" applyFont="1" applyFill="1" applyBorder="1" applyAlignment="1">
      <alignment horizontal="left" vertical="top" wrapText="1"/>
    </xf>
    <xf numFmtId="0" fontId="20" fillId="0" borderId="28" xfId="3" applyFont="1" applyFill="1" applyBorder="1" applyAlignment="1" applyProtection="1">
      <alignment horizontal="left" vertical="center"/>
    </xf>
    <xf numFmtId="0" fontId="20" fillId="0" borderId="93" xfId="3" applyFont="1" applyFill="1" applyBorder="1" applyAlignment="1" applyProtection="1">
      <alignment horizontal="left" vertical="center"/>
    </xf>
    <xf numFmtId="0" fontId="16" fillId="7" borderId="28" xfId="3" applyFont="1" applyFill="1" applyBorder="1" applyAlignment="1" applyProtection="1">
      <alignment vertical="center" wrapText="1"/>
    </xf>
    <xf numFmtId="0" fontId="16" fillId="7" borderId="93" xfId="3" applyFont="1" applyFill="1" applyBorder="1" applyAlignment="1" applyProtection="1">
      <alignment vertical="center" wrapText="1"/>
    </xf>
    <xf numFmtId="0" fontId="16" fillId="0" borderId="0" xfId="3" applyFont="1" applyBorder="1" applyAlignment="1" applyProtection="1">
      <alignment vertical="center"/>
    </xf>
    <xf numFmtId="0" fontId="17" fillId="7" borderId="107" xfId="3" applyNumberFormat="1" applyFont="1" applyFill="1" applyBorder="1" applyAlignment="1" applyProtection="1">
      <alignment horizontal="center" vertical="center"/>
      <protection locked="0"/>
    </xf>
    <xf numFmtId="0" fontId="17" fillId="7" borderId="1" xfId="3" applyFont="1" applyFill="1" applyBorder="1" applyAlignment="1" applyProtection="1">
      <alignment horizontal="center" vertical="center"/>
      <protection locked="0"/>
    </xf>
    <xf numFmtId="0" fontId="17" fillId="7" borderId="114" xfId="3" applyFont="1" applyFill="1" applyBorder="1" applyAlignment="1" applyProtection="1">
      <alignment horizontal="center" vertical="center"/>
      <protection locked="0"/>
    </xf>
    <xf numFmtId="0" fontId="17" fillId="7" borderId="28" xfId="3" applyFont="1" applyFill="1" applyBorder="1" applyAlignment="1" applyProtection="1">
      <alignment horizontal="left" vertical="center"/>
    </xf>
    <xf numFmtId="0" fontId="4" fillId="7" borderId="0" xfId="3" applyFill="1"/>
    <xf numFmtId="0" fontId="17" fillId="7" borderId="93" xfId="3" applyFont="1" applyFill="1" applyBorder="1" applyAlignment="1" applyProtection="1">
      <alignment horizontal="right" vertical="center"/>
    </xf>
    <xf numFmtId="2" fontId="16" fillId="0" borderId="107" xfId="3" applyNumberFormat="1" applyFont="1" applyFill="1" applyBorder="1" applyAlignment="1" applyProtection="1">
      <alignment horizontal="center" vertical="center"/>
      <protection locked="0"/>
    </xf>
    <xf numFmtId="2" fontId="16" fillId="0" borderId="1" xfId="3" applyNumberFormat="1" applyFont="1" applyFill="1" applyBorder="1" applyAlignment="1" applyProtection="1">
      <alignment horizontal="center" vertical="center"/>
      <protection locked="0"/>
    </xf>
    <xf numFmtId="2" fontId="16" fillId="0" borderId="114" xfId="3" applyNumberFormat="1" applyFont="1" applyFill="1" applyBorder="1" applyAlignment="1" applyProtection="1">
      <alignment horizontal="center" vertical="center"/>
      <protection locked="0"/>
    </xf>
    <xf numFmtId="2" fontId="16" fillId="0" borderId="3" xfId="3" applyNumberFormat="1" applyFont="1" applyFill="1" applyBorder="1" applyAlignment="1" applyProtection="1">
      <alignment horizontal="center" vertical="center"/>
      <protection locked="0"/>
    </xf>
    <xf numFmtId="9" fontId="16" fillId="0" borderId="3" xfId="7" applyFont="1" applyFill="1" applyBorder="1" applyAlignment="1" applyProtection="1">
      <alignment horizontal="center" vertical="center" wrapText="1"/>
      <protection locked="0"/>
    </xf>
    <xf numFmtId="0" fontId="17" fillId="7" borderId="114" xfId="3" applyFont="1" applyFill="1" applyBorder="1" applyAlignment="1" applyProtection="1">
      <alignment horizontal="center" vertical="center" wrapText="1"/>
    </xf>
    <xf numFmtId="0" fontId="16" fillId="7" borderId="28" xfId="3" applyFont="1" applyFill="1" applyBorder="1" applyAlignment="1" applyProtection="1">
      <alignment horizontal="right" vertical="center" indent="1"/>
    </xf>
    <xf numFmtId="9" fontId="16" fillId="0" borderId="114" xfId="7" applyFont="1" applyFill="1" applyBorder="1" applyAlignment="1" applyProtection="1">
      <alignment horizontal="center" vertical="center" wrapText="1"/>
    </xf>
    <xf numFmtId="2" fontId="16" fillId="7" borderId="115" xfId="3" applyNumberFormat="1" applyFont="1" applyFill="1" applyBorder="1" applyAlignment="1" applyProtection="1">
      <alignment horizontal="left" vertical="center"/>
    </xf>
    <xf numFmtId="0" fontId="16" fillId="7" borderId="116" xfId="3" applyFont="1" applyFill="1" applyBorder="1" applyAlignment="1" applyProtection="1">
      <alignment vertical="center"/>
    </xf>
    <xf numFmtId="0" fontId="16" fillId="7" borderId="116" xfId="3" applyFont="1" applyFill="1" applyBorder="1" applyAlignment="1" applyProtection="1">
      <alignment horizontal="right" vertical="center" indent="1"/>
    </xf>
    <xf numFmtId="9" fontId="16" fillId="0" borderId="117" xfId="7" applyFont="1" applyFill="1" applyBorder="1" applyAlignment="1" applyProtection="1">
      <alignment horizontal="center" vertical="center" wrapText="1"/>
    </xf>
    <xf numFmtId="0" fontId="55" fillId="15" borderId="118" xfId="3" applyFont="1" applyFill="1" applyBorder="1" applyAlignment="1" applyProtection="1">
      <alignment vertical="center"/>
    </xf>
    <xf numFmtId="0" fontId="55" fillId="15" borderId="71" xfId="3" applyFont="1" applyFill="1" applyBorder="1" applyAlignment="1" applyProtection="1">
      <alignment vertical="center"/>
    </xf>
    <xf numFmtId="0" fontId="55" fillId="15" borderId="119" xfId="3" applyFont="1" applyFill="1" applyBorder="1" applyAlignment="1" applyProtection="1">
      <alignment vertical="center"/>
    </xf>
    <xf numFmtId="0" fontId="55" fillId="15" borderId="71" xfId="3" applyFont="1" applyFill="1" applyBorder="1" applyAlignment="1" applyProtection="1">
      <alignment horizontal="center" vertical="center"/>
    </xf>
    <xf numFmtId="0" fontId="16" fillId="7" borderId="92" xfId="3" applyFont="1" applyFill="1" applyBorder="1" applyAlignment="1" applyProtection="1">
      <alignment horizontal="center" vertical="center" wrapText="1"/>
    </xf>
    <xf numFmtId="0" fontId="18" fillId="0" borderId="93" xfId="3" applyFont="1" applyBorder="1" applyAlignment="1" applyProtection="1">
      <alignment horizontal="left" vertical="center"/>
    </xf>
    <xf numFmtId="0" fontId="16" fillId="0" borderId="92" xfId="3" applyFont="1" applyBorder="1" applyAlignment="1" applyProtection="1">
      <alignment horizontal="left" vertical="center"/>
    </xf>
    <xf numFmtId="0" fontId="16" fillId="0" borderId="93" xfId="3" applyFont="1" applyBorder="1" applyAlignment="1" applyProtection="1">
      <alignment horizontal="left" vertical="center"/>
    </xf>
    <xf numFmtId="0" fontId="16" fillId="7" borderId="121" xfId="3" applyFont="1" applyFill="1" applyBorder="1" applyAlignment="1" applyProtection="1">
      <alignment horizontal="center" vertical="center" wrapText="1"/>
    </xf>
    <xf numFmtId="0" fontId="18" fillId="0" borderId="122" xfId="3" applyFont="1" applyBorder="1" applyAlignment="1" applyProtection="1">
      <alignment horizontal="left" vertical="center"/>
    </xf>
    <xf numFmtId="0" fontId="18" fillId="0" borderId="116" xfId="3" applyFont="1" applyBorder="1" applyAlignment="1" applyProtection="1">
      <alignment horizontal="left" vertical="center"/>
    </xf>
    <xf numFmtId="0" fontId="18" fillId="0" borderId="123" xfId="3" applyFont="1" applyBorder="1" applyAlignment="1" applyProtection="1">
      <alignment horizontal="left" vertical="center"/>
    </xf>
    <xf numFmtId="0" fontId="16" fillId="0" borderId="115" xfId="3" applyFont="1" applyBorder="1" applyAlignment="1" applyProtection="1">
      <alignment horizontal="left" vertical="center"/>
    </xf>
    <xf numFmtId="0" fontId="16" fillId="0" borderId="116" xfId="3" applyFont="1" applyBorder="1" applyAlignment="1" applyProtection="1">
      <alignment horizontal="left" vertical="center"/>
    </xf>
    <xf numFmtId="0" fontId="16" fillId="0" borderId="123" xfId="3" applyFont="1" applyBorder="1" applyAlignment="1" applyProtection="1">
      <alignment horizontal="left" vertical="center"/>
    </xf>
    <xf numFmtId="0" fontId="55" fillId="7" borderId="118" xfId="3" applyFont="1" applyFill="1" applyBorder="1" applyAlignment="1" applyProtection="1">
      <alignment vertical="center"/>
    </xf>
    <xf numFmtId="0" fontId="55" fillId="7" borderId="71" xfId="3" applyFont="1" applyFill="1" applyBorder="1" applyAlignment="1" applyProtection="1">
      <alignment vertical="center" wrapText="1"/>
    </xf>
    <xf numFmtId="0" fontId="55" fillId="7" borderId="119" xfId="3" applyFont="1" applyFill="1" applyBorder="1" applyAlignment="1" applyProtection="1">
      <alignment vertical="center" wrapText="1"/>
    </xf>
    <xf numFmtId="0" fontId="18" fillId="0" borderId="32" xfId="3" applyFont="1" applyBorder="1" applyAlignment="1" applyProtection="1">
      <alignment horizontal="left" vertical="center"/>
    </xf>
    <xf numFmtId="0" fontId="18" fillId="0" borderId="33" xfId="3" applyFont="1" applyBorder="1" applyAlignment="1" applyProtection="1">
      <alignment horizontal="left" vertical="center"/>
    </xf>
    <xf numFmtId="0" fontId="18" fillId="0" borderId="99" xfId="3" applyFont="1" applyBorder="1" applyAlignment="1" applyProtection="1">
      <alignment horizontal="left" vertical="center"/>
    </xf>
    <xf numFmtId="0" fontId="62" fillId="19" borderId="22" xfId="3" applyFont="1" applyFill="1" applyBorder="1" applyAlignment="1" applyProtection="1">
      <alignment vertical="center"/>
    </xf>
    <xf numFmtId="0" fontId="62" fillId="19" borderId="67" xfId="3" applyFont="1" applyFill="1" applyBorder="1" applyAlignment="1" applyProtection="1">
      <alignment vertical="center"/>
    </xf>
    <xf numFmtId="0" fontId="62" fillId="19" borderId="103" xfId="3" applyFont="1" applyFill="1" applyBorder="1" applyAlignment="1" applyProtection="1">
      <alignment horizontal="right" vertical="center"/>
    </xf>
    <xf numFmtId="0" fontId="16" fillId="7" borderId="121" xfId="3" applyFont="1" applyFill="1" applyBorder="1" applyAlignment="1" applyProtection="1">
      <alignment vertical="center" wrapText="1"/>
    </xf>
    <xf numFmtId="0" fontId="16" fillId="13" borderId="9" xfId="3" applyFont="1" applyFill="1" applyBorder="1" applyAlignment="1" applyProtection="1">
      <alignment vertical="center" wrapText="1"/>
    </xf>
    <xf numFmtId="0" fontId="16" fillId="13" borderId="30" xfId="3" applyFont="1" applyFill="1" applyBorder="1" applyAlignment="1" applyProtection="1">
      <alignment vertical="center" wrapText="1"/>
    </xf>
    <xf numFmtId="0" fontId="16" fillId="13" borderId="113" xfId="3" applyFont="1" applyFill="1" applyBorder="1" applyAlignment="1" applyProtection="1">
      <alignment horizontal="right" vertical="center"/>
    </xf>
    <xf numFmtId="44" fontId="16" fillId="13" borderId="1" xfId="3" applyNumberFormat="1" applyFont="1" applyFill="1" applyBorder="1" applyAlignment="1" applyProtection="1">
      <alignment horizontal="center" vertical="center" wrapText="1"/>
    </xf>
    <xf numFmtId="9" fontId="16" fillId="13" borderId="93" xfId="7" applyFont="1" applyFill="1" applyBorder="1" applyAlignment="1" applyProtection="1">
      <alignment horizontal="center" vertical="center" wrapText="1"/>
    </xf>
    <xf numFmtId="0" fontId="16" fillId="7" borderId="125" xfId="3" applyFont="1" applyFill="1" applyBorder="1" applyAlignment="1" applyProtection="1">
      <alignment vertical="center" wrapText="1"/>
    </xf>
    <xf numFmtId="0" fontId="16" fillId="13" borderId="126" xfId="3" applyFont="1" applyFill="1" applyBorder="1" applyAlignment="1" applyProtection="1">
      <alignment vertical="center" wrapText="1"/>
    </xf>
    <xf numFmtId="0" fontId="16" fillId="13" borderId="17" xfId="3" applyFont="1" applyFill="1" applyBorder="1" applyAlignment="1" applyProtection="1">
      <alignment vertical="center" wrapText="1"/>
    </xf>
    <xf numFmtId="0" fontId="16" fillId="13" borderId="97" xfId="3" applyFont="1" applyFill="1" applyBorder="1" applyAlignment="1" applyProtection="1">
      <alignment horizontal="right" vertical="center"/>
    </xf>
    <xf numFmtId="42" fontId="16" fillId="13" borderId="127" xfId="6" applyNumberFormat="1" applyFont="1" applyFill="1" applyBorder="1" applyAlignment="1" applyProtection="1">
      <alignment horizontal="center" vertical="center"/>
    </xf>
    <xf numFmtId="9" fontId="16" fillId="13" borderId="128" xfId="7" applyNumberFormat="1" applyFont="1" applyFill="1" applyBorder="1" applyAlignment="1" applyProtection="1">
      <alignment horizontal="center" vertical="center" wrapText="1"/>
    </xf>
    <xf numFmtId="42" fontId="16" fillId="13" borderId="78" xfId="6" applyNumberFormat="1" applyFont="1" applyFill="1" applyBorder="1" applyAlignment="1" applyProtection="1">
      <alignment horizontal="center" vertical="center" wrapText="1"/>
    </xf>
    <xf numFmtId="0" fontId="16" fillId="7" borderId="112" xfId="3" applyFont="1" applyFill="1" applyBorder="1" applyAlignment="1" applyProtection="1">
      <alignment horizontal="center" vertical="center"/>
    </xf>
    <xf numFmtId="0" fontId="20" fillId="13" borderId="30" xfId="3" applyFont="1" applyFill="1" applyBorder="1" applyAlignment="1" applyProtection="1">
      <alignment horizontal="left" vertical="center"/>
    </xf>
    <xf numFmtId="0" fontId="16" fillId="13" borderId="30" xfId="3" applyFont="1" applyFill="1" applyBorder="1" applyAlignment="1" applyProtection="1">
      <alignment horizontal="left" vertical="center" wrapText="1"/>
    </xf>
    <xf numFmtId="42" fontId="16" fillId="13" borderId="112" xfId="3" applyNumberFormat="1" applyFont="1" applyFill="1" applyBorder="1" applyAlignment="1" applyProtection="1">
      <alignment horizontal="left" vertical="center" wrapText="1"/>
    </xf>
    <xf numFmtId="42" fontId="16" fillId="13" borderId="30" xfId="3" applyNumberFormat="1" applyFont="1" applyFill="1" applyBorder="1" applyAlignment="1" applyProtection="1">
      <alignment horizontal="left" vertical="center" wrapText="1"/>
    </xf>
    <xf numFmtId="42" fontId="16" fillId="13" borderId="113" xfId="7" applyNumberFormat="1" applyFont="1" applyFill="1" applyBorder="1" applyAlignment="1" applyProtection="1">
      <alignment horizontal="center" vertical="center"/>
    </xf>
    <xf numFmtId="0" fontId="16" fillId="7" borderId="129" xfId="3" applyFont="1" applyFill="1" applyBorder="1" applyAlignment="1" applyProtection="1">
      <alignment horizontal="center" vertical="center"/>
    </xf>
    <xf numFmtId="0" fontId="20" fillId="13" borderId="17" xfId="3" applyFont="1" applyFill="1" applyBorder="1" applyAlignment="1" applyProtection="1">
      <alignment vertical="center"/>
    </xf>
    <xf numFmtId="0" fontId="16" fillId="13" borderId="17" xfId="3" applyFont="1" applyFill="1" applyBorder="1" applyAlignment="1" applyProtection="1">
      <alignment vertical="center"/>
    </xf>
    <xf numFmtId="0" fontId="16" fillId="13" borderId="129" xfId="3" applyFont="1" applyFill="1" applyBorder="1" applyAlignment="1" applyProtection="1">
      <alignment vertical="center"/>
    </xf>
    <xf numFmtId="9" fontId="16" fillId="13" borderId="97" xfId="7" applyFont="1" applyFill="1" applyBorder="1" applyAlignment="1" applyProtection="1">
      <alignment horizontal="center" vertical="center"/>
    </xf>
    <xf numFmtId="0" fontId="17" fillId="13" borderId="3" xfId="3" applyFont="1" applyFill="1" applyBorder="1" applyAlignment="1" applyProtection="1">
      <alignment vertical="center"/>
    </xf>
    <xf numFmtId="0" fontId="17" fillId="13" borderId="28" xfId="3" applyFont="1" applyFill="1" applyBorder="1" applyAlignment="1" applyProtection="1">
      <alignment vertical="center"/>
    </xf>
    <xf numFmtId="0" fontId="17" fillId="13" borderId="3" xfId="3" applyFont="1" applyFill="1" applyBorder="1" applyAlignment="1" applyProtection="1">
      <alignment horizontal="right" vertical="center"/>
    </xf>
    <xf numFmtId="0" fontId="61" fillId="13" borderId="3" xfId="3" applyFont="1" applyFill="1" applyBorder="1" applyAlignment="1" applyProtection="1">
      <alignment vertical="center"/>
    </xf>
    <xf numFmtId="0" fontId="61" fillId="13" borderId="28" xfId="3" applyFont="1" applyFill="1" applyBorder="1" applyAlignment="1" applyProtection="1">
      <alignment vertical="center"/>
    </xf>
    <xf numFmtId="0" fontId="61" fillId="13" borderId="28" xfId="3" applyFont="1" applyFill="1" applyBorder="1" applyAlignment="1" applyProtection="1">
      <alignment horizontal="right" vertical="center"/>
    </xf>
    <xf numFmtId="0" fontId="16" fillId="7" borderId="130" xfId="3" applyFont="1" applyFill="1" applyBorder="1" applyAlignment="1" applyProtection="1">
      <alignment horizontal="center" vertical="center"/>
    </xf>
    <xf numFmtId="0" fontId="16" fillId="0" borderId="0" xfId="3" applyFont="1" applyBorder="1" applyAlignment="1" applyProtection="1">
      <alignment horizontal="center" vertical="center"/>
    </xf>
    <xf numFmtId="0" fontId="16" fillId="0" borderId="0" xfId="3" applyFont="1" applyBorder="1" applyAlignment="1" applyProtection="1">
      <alignment horizontal="left" vertical="center" wrapText="1"/>
    </xf>
    <xf numFmtId="0" fontId="16" fillId="0" borderId="0" xfId="3" applyFont="1" applyBorder="1" applyAlignment="1" applyProtection="1">
      <alignment horizontal="right" vertical="center"/>
    </xf>
    <xf numFmtId="0" fontId="16" fillId="0" borderId="0" xfId="3" applyFont="1" applyFill="1" applyBorder="1" applyAlignment="1" applyProtection="1">
      <alignment horizontal="left" vertical="center" wrapText="1"/>
    </xf>
    <xf numFmtId="166" fontId="16" fillId="0" borderId="0" xfId="7" applyNumberFormat="1" applyFont="1" applyAlignment="1" applyProtection="1">
      <alignment horizontal="center" vertical="center"/>
    </xf>
    <xf numFmtId="0" fontId="17" fillId="0" borderId="0" xfId="3" applyFont="1" applyBorder="1" applyAlignment="1" applyProtection="1">
      <alignment horizontal="right" vertical="center"/>
    </xf>
    <xf numFmtId="0" fontId="16" fillId="0" borderId="0" xfId="3" applyFont="1" applyAlignment="1" applyProtection="1">
      <alignment horizontal="right" vertical="center"/>
    </xf>
    <xf numFmtId="0" fontId="16" fillId="7" borderId="112" xfId="3" applyFont="1" applyFill="1" applyBorder="1" applyAlignment="1" applyProtection="1">
      <alignment vertical="center"/>
    </xf>
    <xf numFmtId="0" fontId="16" fillId="7" borderId="30" xfId="3" applyFont="1" applyFill="1" applyBorder="1" applyAlignment="1" applyProtection="1">
      <alignment horizontal="right" vertical="center"/>
    </xf>
    <xf numFmtId="171" fontId="65" fillId="0" borderId="113" xfId="6" applyNumberFormat="1" applyFont="1" applyFill="1" applyBorder="1" applyAlignment="1" applyProtection="1">
      <alignment horizontal="right" vertical="center"/>
    </xf>
    <xf numFmtId="0" fontId="16" fillId="7" borderId="38" xfId="3" applyFont="1" applyFill="1" applyBorder="1" applyAlignment="1" applyProtection="1">
      <alignment vertical="center"/>
    </xf>
    <xf numFmtId="0" fontId="16" fillId="7" borderId="0" xfId="3" applyFont="1" applyFill="1" applyBorder="1" applyAlignment="1" applyProtection="1">
      <alignment horizontal="right" vertical="center"/>
    </xf>
    <xf numFmtId="171" fontId="65" fillId="0" borderId="78" xfId="6" applyNumberFormat="1" applyFont="1" applyFill="1" applyBorder="1" applyAlignment="1" applyProtection="1">
      <alignment horizontal="right" vertical="center"/>
    </xf>
    <xf numFmtId="0" fontId="16" fillId="7" borderId="27" xfId="3" applyFont="1" applyFill="1" applyBorder="1" applyAlignment="1" applyProtection="1">
      <alignment vertical="center"/>
    </xf>
    <xf numFmtId="0" fontId="16" fillId="7" borderId="12" xfId="3" applyFont="1" applyFill="1" applyBorder="1" applyAlignment="1" applyProtection="1">
      <alignment horizontal="right" vertical="center"/>
    </xf>
    <xf numFmtId="10" fontId="16" fillId="0" borderId="105" xfId="7" applyNumberFormat="1" applyFont="1" applyBorder="1" applyAlignment="1" applyProtection="1">
      <alignment horizontal="right" vertical="center"/>
    </xf>
    <xf numFmtId="0" fontId="16" fillId="9" borderId="112" xfId="3" applyFont="1" applyFill="1" applyBorder="1" applyAlignment="1" applyProtection="1">
      <alignment vertical="center"/>
    </xf>
    <xf numFmtId="0" fontId="16" fillId="9" borderId="30" xfId="3" applyFont="1" applyFill="1" applyBorder="1" applyAlignment="1" applyProtection="1">
      <alignment horizontal="center" vertical="center"/>
    </xf>
    <xf numFmtId="10" fontId="65" fillId="0" borderId="113" xfId="7" applyNumberFormat="1" applyFont="1" applyBorder="1" applyAlignment="1" applyProtection="1">
      <alignment horizontal="right" vertical="center"/>
    </xf>
    <xf numFmtId="0" fontId="16" fillId="9" borderId="27" xfId="3" applyFont="1" applyFill="1" applyBorder="1" applyAlignment="1" applyProtection="1">
      <alignment vertical="center"/>
    </xf>
    <xf numFmtId="0" fontId="16" fillId="9" borderId="12" xfId="3" applyFont="1" applyFill="1" applyBorder="1" applyAlignment="1" applyProtection="1">
      <alignment horizontal="right" vertical="center"/>
    </xf>
    <xf numFmtId="171" fontId="16" fillId="0" borderId="105" xfId="3" applyNumberFormat="1" applyFont="1" applyBorder="1" applyAlignment="1" applyProtection="1">
      <alignment horizontal="right" vertical="center"/>
    </xf>
    <xf numFmtId="0" fontId="20" fillId="0" borderId="0" xfId="3" applyFont="1" applyAlignment="1" applyProtection="1">
      <alignment vertical="center"/>
    </xf>
    <xf numFmtId="0" fontId="66" fillId="0" borderId="0" xfId="3" applyFont="1" applyFill="1" applyBorder="1" applyAlignment="1" applyProtection="1">
      <alignment vertical="center" wrapText="1"/>
    </xf>
    <xf numFmtId="0" fontId="67" fillId="0" borderId="0" xfId="3" applyFont="1" applyFill="1" applyBorder="1" applyAlignment="1" applyProtection="1"/>
    <xf numFmtId="0" fontId="67" fillId="0" borderId="0" xfId="3" applyFont="1" applyFill="1" applyBorder="1" applyAlignment="1" applyProtection="1">
      <alignment vertical="center"/>
    </xf>
    <xf numFmtId="0" fontId="68" fillId="0" borderId="12" xfId="3" applyFont="1" applyBorder="1" applyAlignment="1" applyProtection="1">
      <alignment vertical="center"/>
    </xf>
    <xf numFmtId="0" fontId="67" fillId="0" borderId="12" xfId="3" applyFont="1" applyFill="1" applyBorder="1" applyAlignment="1" applyProtection="1">
      <alignment vertical="center"/>
    </xf>
    <xf numFmtId="0" fontId="69" fillId="0" borderId="0" xfId="3" applyFont="1" applyAlignment="1" applyProtection="1">
      <alignment horizontal="center" vertical="center"/>
    </xf>
    <xf numFmtId="14" fontId="67" fillId="0" borderId="12" xfId="3" applyNumberFormat="1" applyFont="1" applyFill="1" applyBorder="1" applyAlignment="1" applyProtection="1">
      <alignment horizontal="left"/>
    </xf>
    <xf numFmtId="0" fontId="70" fillId="0" borderId="12" xfId="3" applyFont="1" applyBorder="1" applyAlignment="1" applyProtection="1">
      <alignment horizontal="center" vertical="center"/>
    </xf>
    <xf numFmtId="0" fontId="70" fillId="0" borderId="12" xfId="3" applyFont="1" applyBorder="1" applyAlignment="1" applyProtection="1">
      <alignment horizontal="right" vertical="center"/>
    </xf>
    <xf numFmtId="0" fontId="71" fillId="20" borderId="30" xfId="3" applyFont="1" applyFill="1" applyBorder="1" applyAlignment="1" applyProtection="1">
      <alignment horizontal="left" vertical="top"/>
    </xf>
    <xf numFmtId="0" fontId="71" fillId="0" borderId="30" xfId="3" applyFont="1" applyFill="1" applyBorder="1" applyAlignment="1" applyProtection="1">
      <alignment horizontal="left"/>
    </xf>
    <xf numFmtId="0" fontId="46" fillId="0" borderId="0" xfId="3" applyFont="1" applyFill="1" applyBorder="1" applyAlignment="1" applyProtection="1">
      <alignment vertical="center"/>
    </xf>
    <xf numFmtId="0" fontId="71" fillId="20" borderId="0" xfId="3" applyFont="1" applyFill="1" applyBorder="1" applyAlignment="1" applyProtection="1">
      <alignment vertical="top"/>
    </xf>
    <xf numFmtId="0" fontId="72" fillId="0" borderId="0" xfId="3" applyFont="1" applyFill="1" applyBorder="1" applyAlignment="1" applyProtection="1">
      <alignment vertical="center"/>
    </xf>
    <xf numFmtId="0" fontId="70" fillId="0" borderId="12" xfId="3" applyFont="1" applyBorder="1" applyAlignment="1" applyProtection="1">
      <alignment vertical="center"/>
    </xf>
    <xf numFmtId="0" fontId="72" fillId="0" borderId="12" xfId="3" applyFont="1" applyFill="1" applyBorder="1" applyAlignment="1" applyProtection="1">
      <alignment vertical="center"/>
    </xf>
    <xf numFmtId="168" fontId="67" fillId="0" borderId="12" xfId="3" applyNumberFormat="1" applyFont="1" applyFill="1" applyBorder="1" applyAlignment="1" applyProtection="1">
      <alignment horizontal="left"/>
      <protection locked="0"/>
    </xf>
    <xf numFmtId="0" fontId="71" fillId="0" borderId="30" xfId="3" applyFont="1" applyFill="1" applyBorder="1" applyAlignment="1" applyProtection="1"/>
    <xf numFmtId="0" fontId="73" fillId="0" borderId="12" xfId="5" applyFont="1" applyFill="1" applyBorder="1" applyAlignment="1" applyProtection="1"/>
    <xf numFmtId="0" fontId="46" fillId="0" borderId="30" xfId="3" applyFont="1" applyFill="1" applyBorder="1" applyAlignment="1" applyProtection="1">
      <alignment vertical="center"/>
    </xf>
    <xf numFmtId="0" fontId="8" fillId="8" borderId="106" xfId="2" applyFont="1" applyFill="1" applyBorder="1" applyAlignment="1">
      <alignment horizontal="center" vertical="center"/>
    </xf>
    <xf numFmtId="0" fontId="8" fillId="2" borderId="106" xfId="2" applyFont="1" applyFill="1" applyBorder="1" applyAlignment="1">
      <alignment horizontal="center" vertical="center"/>
    </xf>
    <xf numFmtId="0" fontId="8" fillId="11" borderId="106" xfId="2" applyFont="1" applyFill="1" applyBorder="1" applyAlignment="1">
      <alignment horizontal="center" vertical="center"/>
    </xf>
    <xf numFmtId="0" fontId="75" fillId="21" borderId="0" xfId="1" applyFont="1" applyFill="1" applyBorder="1"/>
    <xf numFmtId="0" fontId="47" fillId="0" borderId="0" xfId="0" applyFont="1" applyAlignment="1" applyProtection="1">
      <alignment vertical="top"/>
    </xf>
    <xf numFmtId="0" fontId="14" fillId="0" borderId="0" xfId="0" applyFont="1" applyAlignment="1" applyProtection="1">
      <alignment vertical="center"/>
    </xf>
    <xf numFmtId="0" fontId="14" fillId="0" borderId="0" xfId="0" applyFont="1" applyAlignment="1" applyProtection="1">
      <alignment horizontal="right" vertical="center"/>
    </xf>
    <xf numFmtId="0" fontId="14" fillId="0" borderId="0" xfId="0" applyFont="1" applyAlignment="1" applyProtection="1">
      <alignment horizontal="center" vertical="center"/>
    </xf>
    <xf numFmtId="0" fontId="48" fillId="0" borderId="0" xfId="0" applyFont="1" applyAlignment="1" applyProtection="1">
      <alignment vertical="center"/>
    </xf>
    <xf numFmtId="0" fontId="1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horizontal="right" vertical="center"/>
    </xf>
    <xf numFmtId="0" fontId="15" fillId="13" borderId="75" xfId="0" applyFont="1" applyFill="1" applyBorder="1" applyAlignment="1" applyProtection="1">
      <alignment vertical="center"/>
    </xf>
    <xf numFmtId="0" fontId="14" fillId="13" borderId="76" xfId="0" applyFont="1" applyFill="1" applyBorder="1" applyAlignment="1" applyProtection="1">
      <alignment vertical="center"/>
    </xf>
    <xf numFmtId="0" fontId="14" fillId="13" borderId="76" xfId="0" applyFont="1" applyFill="1" applyBorder="1" applyAlignment="1" applyProtection="1">
      <alignment horizontal="center" vertical="center"/>
    </xf>
    <xf numFmtId="0" fontId="17" fillId="13" borderId="77" xfId="0" applyFont="1" applyFill="1" applyBorder="1" applyAlignment="1" applyProtection="1">
      <alignment horizontal="right" vertical="center"/>
    </xf>
    <xf numFmtId="0" fontId="15" fillId="13" borderId="38" xfId="0" applyFont="1" applyFill="1" applyBorder="1" applyAlignment="1" applyProtection="1">
      <alignment vertical="center"/>
    </xf>
    <xf numFmtId="0" fontId="14" fillId="13" borderId="0" xfId="0" applyFont="1" applyFill="1" applyBorder="1" applyAlignment="1" applyProtection="1">
      <alignment vertical="center"/>
    </xf>
    <xf numFmtId="0" fontId="14" fillId="13" borderId="0" xfId="0" applyFont="1" applyFill="1" applyBorder="1" applyAlignment="1" applyProtection="1">
      <alignment horizontal="center" vertical="center"/>
    </xf>
    <xf numFmtId="0" fontId="17" fillId="13" borderId="78" xfId="0" applyFont="1" applyFill="1" applyBorder="1" applyAlignment="1" applyProtection="1">
      <alignment horizontal="right" vertical="center"/>
    </xf>
    <xf numFmtId="0" fontId="15" fillId="13" borderId="79" xfId="0" applyFont="1" applyFill="1" applyBorder="1" applyAlignment="1" applyProtection="1">
      <alignment vertical="center"/>
    </xf>
    <xf numFmtId="0" fontId="14" fillId="13" borderId="80" xfId="0" applyFont="1" applyFill="1" applyBorder="1" applyAlignment="1" applyProtection="1">
      <alignment vertical="center"/>
    </xf>
    <xf numFmtId="0" fontId="14" fillId="13" borderId="80" xfId="0" applyFont="1" applyFill="1" applyBorder="1" applyAlignment="1" applyProtection="1">
      <alignment horizontal="center" vertical="center"/>
    </xf>
    <xf numFmtId="0" fontId="17" fillId="13" borderId="81" xfId="0" applyFont="1" applyFill="1" applyBorder="1" applyAlignment="1" applyProtection="1">
      <alignment horizontal="right" vertical="center"/>
    </xf>
    <xf numFmtId="0" fontId="51" fillId="13" borderId="79" xfId="0" applyNumberFormat="1" applyFont="1" applyFill="1" applyBorder="1" applyAlignment="1" applyProtection="1">
      <alignment horizontal="right" vertical="center"/>
    </xf>
    <xf numFmtId="0" fontId="51" fillId="13" borderId="81" xfId="0" applyNumberFormat="1" applyFont="1" applyFill="1" applyBorder="1" applyAlignment="1" applyProtection="1">
      <alignment horizontal="left" vertical="center"/>
    </xf>
    <xf numFmtId="0" fontId="51" fillId="13" borderId="80" xfId="0" applyNumberFormat="1" applyFont="1"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76" xfId="0" applyFont="1" applyFill="1" applyBorder="1" applyAlignment="1" applyProtection="1">
      <alignment vertical="center"/>
    </xf>
    <xf numFmtId="0" fontId="16" fillId="14" borderId="76" xfId="0" applyFont="1" applyFill="1" applyBorder="1" applyAlignment="1" applyProtection="1">
      <alignment horizontal="center" vertical="center"/>
    </xf>
    <xf numFmtId="0" fontId="16" fillId="14" borderId="38" xfId="0" applyFont="1" applyFill="1" applyBorder="1" applyAlignment="1" applyProtection="1">
      <alignment vertical="center"/>
    </xf>
    <xf numFmtId="0" fontId="16" fillId="14" borderId="0" xfId="0" applyFont="1" applyFill="1" applyBorder="1" applyAlignment="1" applyProtection="1">
      <alignment vertical="center"/>
    </xf>
    <xf numFmtId="167" fontId="16" fillId="6" borderId="91" xfId="0" applyNumberFormat="1" applyFont="1" applyFill="1" applyBorder="1" applyAlignment="1" applyProtection="1">
      <alignment horizontal="left" vertical="center"/>
    </xf>
    <xf numFmtId="0" fontId="17" fillId="14" borderId="38" xfId="0" applyFont="1" applyFill="1" applyBorder="1" applyAlignment="1" applyProtection="1">
      <alignment vertical="center"/>
    </xf>
    <xf numFmtId="0" fontId="17" fillId="14" borderId="0" xfId="0" applyFont="1" applyFill="1" applyBorder="1" applyAlignment="1" applyProtection="1">
      <alignment horizontal="right" vertical="center"/>
    </xf>
    <xf numFmtId="0" fontId="16" fillId="0" borderId="95" xfId="0" applyFont="1" applyFill="1" applyBorder="1" applyAlignment="1" applyProtection="1">
      <alignment horizontal="left" vertical="center"/>
    </xf>
    <xf numFmtId="0" fontId="16" fillId="0" borderId="96" xfId="0" applyFont="1" applyFill="1" applyBorder="1" applyAlignment="1" applyProtection="1">
      <alignment horizontal="left" vertical="center"/>
    </xf>
    <xf numFmtId="0" fontId="17" fillId="8" borderId="29" xfId="0" applyFont="1" applyFill="1" applyBorder="1" applyAlignment="1" applyProtection="1">
      <alignment horizontal="center" vertical="center"/>
    </xf>
    <xf numFmtId="0" fontId="17" fillId="8" borderId="21" xfId="0" applyFont="1" applyFill="1" applyBorder="1" applyAlignment="1" applyProtection="1">
      <alignment horizontal="center" vertical="center"/>
    </xf>
    <xf numFmtId="0" fontId="17" fillId="8" borderId="18" xfId="0" applyFont="1" applyFill="1" applyBorder="1" applyAlignment="1" applyProtection="1">
      <alignment horizontal="center" vertical="center"/>
    </xf>
    <xf numFmtId="41" fontId="17" fillId="8" borderId="100" xfId="0" applyNumberFormat="1" applyFont="1" applyFill="1" applyBorder="1" applyAlignment="1" applyProtection="1">
      <alignment horizontal="right" vertical="center"/>
    </xf>
    <xf numFmtId="0" fontId="17" fillId="13" borderId="29" xfId="0" applyFont="1" applyFill="1" applyBorder="1" applyAlignment="1" applyProtection="1">
      <alignment horizontal="center" vertical="center"/>
    </xf>
    <xf numFmtId="0" fontId="17" fillId="13" borderId="21" xfId="0" applyFont="1" applyFill="1" applyBorder="1" applyAlignment="1" applyProtection="1">
      <alignment horizontal="center" vertical="center"/>
    </xf>
    <xf numFmtId="0" fontId="17" fillId="13" borderId="101" xfId="0" applyFont="1" applyFill="1" applyBorder="1" applyAlignment="1" applyProtection="1">
      <alignment horizontal="center" vertical="center" wrapText="1"/>
    </xf>
    <xf numFmtId="41" fontId="17" fillId="13" borderId="100" xfId="0" applyNumberFormat="1" applyFont="1" applyFill="1" applyBorder="1" applyAlignment="1" applyProtection="1">
      <alignment horizontal="center" vertical="center" wrapText="1"/>
    </xf>
    <xf numFmtId="0" fontId="17" fillId="7" borderId="25" xfId="0" applyFont="1" applyFill="1" applyBorder="1" applyAlignment="1" applyProtection="1">
      <alignment horizontal="center" vertical="center"/>
    </xf>
    <xf numFmtId="0" fontId="17" fillId="7" borderId="10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43" fontId="17" fillId="7" borderId="136" xfId="8" applyFont="1" applyFill="1" applyBorder="1" applyAlignment="1" applyProtection="1">
      <alignment horizontal="right" vertical="center"/>
    </xf>
    <xf numFmtId="41" fontId="17" fillId="7" borderId="103" xfId="0" applyNumberFormat="1" applyFont="1" applyFill="1" applyBorder="1" applyAlignment="1" applyProtection="1">
      <alignment horizontal="right" vertical="center"/>
    </xf>
    <xf numFmtId="0" fontId="16" fillId="7" borderId="27" xfId="0" applyFont="1" applyFill="1" applyBorder="1" applyAlignment="1" applyProtection="1">
      <alignment horizontal="center" vertical="center"/>
    </xf>
    <xf numFmtId="0" fontId="18" fillId="0" borderId="3" xfId="0" applyFont="1" applyBorder="1" applyAlignment="1" applyProtection="1">
      <alignment horizontal="left" vertical="center"/>
    </xf>
    <xf numFmtId="0" fontId="16" fillId="0" borderId="36" xfId="0" applyFont="1" applyBorder="1" applyAlignment="1" applyProtection="1">
      <alignment horizontal="center" vertical="center"/>
    </xf>
    <xf numFmtId="0" fontId="16" fillId="0" borderId="104" xfId="0" applyFont="1" applyBorder="1" applyAlignment="1" applyProtection="1">
      <alignment horizontal="center" vertical="center"/>
    </xf>
    <xf numFmtId="166" fontId="16" fillId="0" borderId="27" xfId="0" applyNumberFormat="1" applyFont="1" applyFill="1" applyBorder="1" applyAlignment="1" applyProtection="1">
      <alignment horizontal="right" vertical="center"/>
    </xf>
    <xf numFmtId="166" fontId="16" fillId="13" borderId="27" xfId="0" applyNumberFormat="1" applyFont="1" applyFill="1" applyBorder="1" applyAlignment="1" applyProtection="1">
      <alignment horizontal="right" vertical="center"/>
    </xf>
    <xf numFmtId="166" fontId="16" fillId="7" borderId="137" xfId="0" applyNumberFormat="1" applyFont="1" applyFill="1" applyBorder="1" applyAlignment="1" applyProtection="1">
      <alignment horizontal="right" vertical="center"/>
    </xf>
    <xf numFmtId="41" fontId="16" fillId="7" borderId="105" xfId="0" applyNumberFormat="1" applyFont="1" applyFill="1" applyBorder="1" applyAlignment="1" applyProtection="1">
      <alignment horizontal="right" vertical="center"/>
    </xf>
    <xf numFmtId="0" fontId="16" fillId="0" borderId="16" xfId="0" applyFont="1" applyFill="1" applyBorder="1" applyAlignment="1" applyProtection="1">
      <alignment horizontal="center" vertical="center"/>
    </xf>
    <xf numFmtId="0" fontId="18" fillId="7" borderId="3" xfId="0" applyFont="1" applyFill="1" applyBorder="1" applyAlignment="1" applyProtection="1">
      <alignment horizontal="left" vertical="center"/>
    </xf>
    <xf numFmtId="0" fontId="18" fillId="7" borderId="28" xfId="2" applyFont="1" applyFill="1" applyBorder="1" applyAlignment="1" applyProtection="1">
      <alignment horizontal="left" vertical="center"/>
    </xf>
    <xf numFmtId="0" fontId="18" fillId="7" borderId="37" xfId="2" applyFont="1" applyFill="1" applyBorder="1" applyAlignment="1" applyProtection="1">
      <alignment horizontal="left" vertical="center"/>
    </xf>
    <xf numFmtId="0" fontId="16" fillId="7" borderId="36" xfId="0" applyFont="1" applyFill="1" applyBorder="1" applyAlignment="1" applyProtection="1">
      <alignment horizontal="center" vertical="center"/>
    </xf>
    <xf numFmtId="0" fontId="16" fillId="7" borderId="104" xfId="0" applyFont="1" applyFill="1" applyBorder="1" applyAlignment="1" applyProtection="1">
      <alignment horizontal="center" vertical="center"/>
    </xf>
    <xf numFmtId="166" fontId="16" fillId="7" borderId="27" xfId="0" applyNumberFormat="1" applyFont="1" applyFill="1" applyBorder="1" applyAlignment="1" applyProtection="1">
      <alignment horizontal="right" vertical="center"/>
    </xf>
    <xf numFmtId="41" fontId="16" fillId="7" borderId="114" xfId="0" applyNumberFormat="1" applyFont="1" applyFill="1" applyBorder="1" applyAlignment="1" applyProtection="1">
      <alignment horizontal="right" vertical="center"/>
    </xf>
    <xf numFmtId="41" fontId="16" fillId="7" borderId="93" xfId="0" applyNumberFormat="1" applyFont="1" applyFill="1" applyBorder="1" applyAlignment="1" applyProtection="1">
      <alignment horizontal="right" vertical="center"/>
    </xf>
    <xf numFmtId="0" fontId="16" fillId="7" borderId="16" xfId="0" applyFont="1" applyFill="1" applyBorder="1" applyAlignment="1" applyProtection="1">
      <alignment horizontal="center" vertical="center"/>
    </xf>
    <xf numFmtId="0" fontId="18" fillId="0" borderId="3" xfId="0" applyFont="1" applyBorder="1" applyAlignment="1" applyProtection="1">
      <alignment horizontal="left" vertical="center" indent="2"/>
    </xf>
    <xf numFmtId="0" fontId="16" fillId="13" borderId="36" xfId="0" applyFont="1" applyFill="1" applyBorder="1" applyAlignment="1" applyProtection="1">
      <alignment horizontal="center" vertical="center"/>
    </xf>
    <xf numFmtId="166" fontId="16" fillId="22" borderId="27" xfId="0" applyNumberFormat="1" applyFont="1" applyFill="1" applyBorder="1" applyAlignment="1" applyProtection="1">
      <alignment horizontal="right" vertical="center"/>
    </xf>
    <xf numFmtId="172" fontId="16" fillId="22" borderId="27" xfId="0" applyNumberFormat="1" applyFont="1" applyFill="1" applyBorder="1" applyAlignment="1" applyProtection="1">
      <alignment horizontal="right" vertical="center"/>
    </xf>
    <xf numFmtId="166" fontId="16" fillId="7" borderId="105" xfId="0" applyNumberFormat="1" applyFont="1" applyFill="1" applyBorder="1" applyAlignment="1" applyProtection="1">
      <alignment horizontal="right" vertical="center"/>
    </xf>
    <xf numFmtId="1" fontId="16" fillId="13" borderId="36" xfId="8" applyNumberFormat="1" applyFont="1" applyFill="1" applyBorder="1" applyAlignment="1" applyProtection="1">
      <alignment horizontal="center" vertical="center"/>
    </xf>
    <xf numFmtId="0" fontId="16" fillId="7" borderId="37" xfId="0" applyFont="1" applyFill="1" applyBorder="1" applyAlignment="1" applyProtection="1">
      <alignment horizontal="center" vertical="center"/>
    </xf>
    <xf numFmtId="0" fontId="16" fillId="7" borderId="106" xfId="0" applyFont="1" applyFill="1" applyBorder="1" applyAlignment="1" applyProtection="1">
      <alignment horizontal="center" vertical="center"/>
    </xf>
    <xf numFmtId="0" fontId="16" fillId="0" borderId="106" xfId="0" applyFont="1" applyBorder="1" applyAlignment="1" applyProtection="1">
      <alignment horizontal="center" vertical="center"/>
    </xf>
    <xf numFmtId="0" fontId="16" fillId="22" borderId="27" xfId="0" applyNumberFormat="1" applyFont="1" applyFill="1" applyBorder="1" applyAlignment="1" applyProtection="1">
      <alignment horizontal="right" vertical="center"/>
    </xf>
    <xf numFmtId="1" fontId="16" fillId="13" borderId="37" xfId="0" applyNumberFormat="1" applyFont="1" applyFill="1" applyBorder="1" applyAlignment="1" applyProtection="1">
      <alignment horizontal="center" vertical="center"/>
    </xf>
    <xf numFmtId="166" fontId="16" fillId="7" borderId="114" xfId="0" applyNumberFormat="1" applyFont="1" applyFill="1" applyBorder="1" applyAlignment="1" applyProtection="1">
      <alignment horizontal="right" vertical="center"/>
    </xf>
    <xf numFmtId="0" fontId="16" fillId="0" borderId="37" xfId="0" applyFont="1" applyBorder="1" applyAlignment="1" applyProtection="1">
      <alignment horizontal="center" vertical="center"/>
    </xf>
    <xf numFmtId="166" fontId="16" fillId="0" borderId="92" xfId="0" applyNumberFormat="1" applyFont="1" applyFill="1" applyBorder="1" applyAlignment="1" applyProtection="1">
      <alignment horizontal="right" vertical="center"/>
    </xf>
    <xf numFmtId="0" fontId="16" fillId="0" borderId="14" xfId="0" applyFont="1" applyBorder="1" applyAlignment="1" applyProtection="1">
      <alignment horizontal="center" vertical="center"/>
    </xf>
    <xf numFmtId="0" fontId="18" fillId="0" borderId="28" xfId="0" applyFont="1" applyBorder="1" applyAlignment="1" applyProtection="1">
      <alignment horizontal="left" vertical="center"/>
    </xf>
    <xf numFmtId="0" fontId="18" fillId="0" borderId="37" xfId="0" applyFont="1" applyBorder="1" applyAlignment="1" applyProtection="1">
      <alignment horizontal="left" vertical="center"/>
    </xf>
    <xf numFmtId="0" fontId="16" fillId="0" borderId="14" xfId="0" applyFont="1" applyFill="1" applyBorder="1" applyAlignment="1" applyProtection="1">
      <alignment horizontal="center" vertical="center"/>
    </xf>
    <xf numFmtId="0" fontId="16" fillId="7" borderId="107" xfId="0" applyFont="1" applyFill="1" applyBorder="1" applyAlignment="1" applyProtection="1">
      <alignment horizontal="center" vertical="center"/>
    </xf>
    <xf numFmtId="0" fontId="16" fillId="0" borderId="3" xfId="0" applyFont="1" applyBorder="1" applyAlignment="1" applyProtection="1">
      <alignment horizontal="left" vertical="center"/>
    </xf>
    <xf numFmtId="0" fontId="16" fillId="0" borderId="28" xfId="0" applyFont="1" applyBorder="1" applyAlignment="1" applyProtection="1">
      <alignment horizontal="left" vertical="center"/>
    </xf>
    <xf numFmtId="0" fontId="16" fillId="0" borderId="37" xfId="0" applyFont="1" applyBorder="1" applyAlignment="1" applyProtection="1">
      <alignment horizontal="left" vertical="center"/>
    </xf>
    <xf numFmtId="0" fontId="16" fillId="0" borderId="16" xfId="0" applyFont="1" applyBorder="1" applyAlignment="1" applyProtection="1">
      <alignment horizontal="center" vertical="center"/>
    </xf>
    <xf numFmtId="41" fontId="16" fillId="7" borderId="137" xfId="0" applyNumberFormat="1" applyFont="1" applyFill="1" applyBorder="1" applyAlignment="1" applyProtection="1">
      <alignment horizontal="right" vertical="center"/>
    </xf>
    <xf numFmtId="0" fontId="16" fillId="0" borderId="3" xfId="0" applyFont="1" applyFill="1" applyBorder="1" applyAlignment="1" applyProtection="1">
      <alignment horizontal="left" vertical="center"/>
      <protection locked="0"/>
    </xf>
    <xf numFmtId="3" fontId="16" fillId="0" borderId="138" xfId="0" applyNumberFormat="1" applyFont="1" applyBorder="1" applyAlignment="1" applyProtection="1">
      <alignment vertical="center" wrapText="1"/>
      <protection locked="0"/>
    </xf>
    <xf numFmtId="0" fontId="16" fillId="0" borderId="138" xfId="0" applyFont="1" applyBorder="1" applyAlignment="1" applyProtection="1">
      <alignment vertical="center" wrapText="1"/>
      <protection locked="0"/>
    </xf>
    <xf numFmtId="0" fontId="16" fillId="0" borderId="32" xfId="0" applyFont="1" applyBorder="1" applyAlignment="1" applyProtection="1">
      <alignment horizontal="left" vertical="center"/>
    </xf>
    <xf numFmtId="0" fontId="16" fillId="0" borderId="33" xfId="0" applyFont="1" applyBorder="1" applyAlignment="1" applyProtection="1">
      <alignment horizontal="left" vertical="center"/>
    </xf>
    <xf numFmtId="0" fontId="16" fillId="0" borderId="34" xfId="0" applyFont="1" applyBorder="1" applyAlignment="1" applyProtection="1">
      <alignment horizontal="left" vertical="center"/>
    </xf>
    <xf numFmtId="0" fontId="59" fillId="7" borderId="68" xfId="0" applyFont="1" applyFill="1" applyBorder="1" applyAlignment="1" applyProtection="1">
      <alignment horizontal="center" vertical="center"/>
    </xf>
    <xf numFmtId="0" fontId="16" fillId="7" borderId="3" xfId="0" applyFont="1" applyFill="1" applyBorder="1" applyAlignment="1" applyProtection="1">
      <alignment vertical="center"/>
    </xf>
    <xf numFmtId="0" fontId="16" fillId="7" borderId="28" xfId="0" applyFont="1" applyFill="1" applyBorder="1" applyAlignment="1" applyProtection="1">
      <alignment vertical="center"/>
    </xf>
    <xf numFmtId="0" fontId="16" fillId="0" borderId="37" xfId="0" applyFont="1" applyFill="1" applyBorder="1" applyAlignment="1" applyProtection="1">
      <alignment horizontal="center" vertical="center"/>
    </xf>
    <xf numFmtId="0" fontId="16" fillId="0" borderId="104" xfId="0" applyFont="1" applyFill="1" applyBorder="1" applyAlignment="1" applyProtection="1">
      <alignment horizontal="center" vertical="center"/>
    </xf>
    <xf numFmtId="0" fontId="16" fillId="0" borderId="106" xfId="0" applyFont="1" applyFill="1" applyBorder="1" applyAlignment="1" applyProtection="1">
      <alignment horizontal="center" vertical="center"/>
    </xf>
    <xf numFmtId="0" fontId="16" fillId="7" borderId="32" xfId="0" applyFont="1" applyFill="1" applyBorder="1" applyAlignment="1" applyProtection="1">
      <alignment vertical="center"/>
    </xf>
    <xf numFmtId="0" fontId="16" fillId="7" borderId="33" xfId="0" applyFont="1" applyFill="1" applyBorder="1" applyAlignment="1" applyProtection="1">
      <alignment vertical="center"/>
    </xf>
    <xf numFmtId="0" fontId="16" fillId="0" borderId="34" xfId="0" applyFont="1" applyFill="1" applyBorder="1" applyAlignment="1" applyProtection="1">
      <alignment horizontal="center" vertical="center"/>
    </xf>
    <xf numFmtId="0" fontId="17" fillId="15" borderId="25" xfId="0" applyFont="1" applyFill="1" applyBorder="1" applyAlignment="1" applyProtection="1">
      <alignment horizontal="center" vertical="center"/>
    </xf>
    <xf numFmtId="0" fontId="17" fillId="15" borderId="102" xfId="0" applyFont="1" applyFill="1" applyBorder="1" applyAlignment="1" applyProtection="1">
      <alignment horizontal="center" vertical="center"/>
    </xf>
    <xf numFmtId="0" fontId="17" fillId="15" borderId="22" xfId="0" applyFont="1" applyFill="1" applyBorder="1" applyAlignment="1" applyProtection="1">
      <alignment horizontal="center" vertical="center"/>
    </xf>
    <xf numFmtId="41" fontId="17" fillId="15" borderId="103" xfId="0" applyNumberFormat="1" applyFont="1" applyFill="1" applyBorder="1" applyAlignment="1" applyProtection="1">
      <alignment horizontal="right" vertical="center"/>
    </xf>
    <xf numFmtId="166" fontId="17" fillId="8" borderId="18" xfId="0" applyNumberFormat="1" applyFont="1" applyFill="1" applyBorder="1" applyAlignment="1" applyProtection="1">
      <alignment horizontal="center" vertical="center"/>
    </xf>
    <xf numFmtId="0" fontId="17" fillId="16" borderId="26" xfId="0" applyFont="1" applyFill="1" applyBorder="1" applyAlignment="1" applyProtection="1">
      <alignment horizontal="center" vertical="center"/>
    </xf>
    <xf numFmtId="0" fontId="17" fillId="16" borderId="108" xfId="0" applyFont="1" applyFill="1" applyBorder="1" applyAlignment="1" applyProtection="1">
      <alignment horizontal="center" vertical="center"/>
    </xf>
    <xf numFmtId="0" fontId="17" fillId="16" borderId="109" xfId="0" applyFont="1" applyFill="1" applyBorder="1" applyAlignment="1" applyProtection="1">
      <alignment horizontal="center" vertical="center"/>
    </xf>
    <xf numFmtId="41" fontId="17" fillId="16" borderId="110" xfId="0" applyNumberFormat="1" applyFont="1" applyFill="1" applyBorder="1" applyAlignment="1" applyProtection="1">
      <alignment horizontal="right" vertical="center"/>
    </xf>
    <xf numFmtId="0" fontId="17" fillId="0" borderId="29" xfId="0" applyFont="1" applyFill="1" applyBorder="1" applyAlignment="1" applyProtection="1">
      <alignment horizontal="center" vertical="center"/>
    </xf>
    <xf numFmtId="0" fontId="17" fillId="23" borderId="21" xfId="0" applyFont="1" applyFill="1" applyBorder="1" applyAlignment="1" applyProtection="1">
      <alignment horizontal="center" vertical="center"/>
    </xf>
    <xf numFmtId="0" fontId="17" fillId="23" borderId="18" xfId="0" applyFont="1" applyFill="1" applyBorder="1" applyAlignment="1" applyProtection="1">
      <alignment horizontal="center" vertical="center"/>
    </xf>
    <xf numFmtId="41" fontId="17" fillId="23" borderId="100" xfId="0" applyNumberFormat="1" applyFont="1" applyFill="1" applyBorder="1" applyAlignment="1" applyProtection="1">
      <alignment horizontal="right" vertical="center"/>
    </xf>
    <xf numFmtId="0" fontId="17" fillId="23" borderId="29" xfId="0" applyFont="1" applyFill="1" applyBorder="1" applyAlignment="1" applyProtection="1">
      <alignment horizontal="center" vertical="center"/>
    </xf>
    <xf numFmtId="0" fontId="17" fillId="18" borderId="29" xfId="0" applyFont="1" applyFill="1" applyBorder="1" applyAlignment="1" applyProtection="1">
      <alignment horizontal="center" vertical="center"/>
    </xf>
    <xf numFmtId="0" fontId="17" fillId="18" borderId="21" xfId="0" applyFont="1" applyFill="1" applyBorder="1" applyAlignment="1" applyProtection="1">
      <alignment horizontal="center" vertical="center"/>
    </xf>
    <xf numFmtId="0" fontId="17" fillId="18" borderId="18" xfId="0" applyFont="1" applyFill="1" applyBorder="1" applyAlignment="1" applyProtection="1">
      <alignment horizontal="center" vertical="center"/>
    </xf>
    <xf numFmtId="41" fontId="17" fillId="18" borderId="100" xfId="0" applyNumberFormat="1" applyFont="1" applyFill="1" applyBorder="1" applyAlignment="1" applyProtection="1">
      <alignment horizontal="right" vertical="center"/>
    </xf>
    <xf numFmtId="2" fontId="16" fillId="7" borderId="92" xfId="0" applyNumberFormat="1" applyFont="1" applyFill="1" applyBorder="1" applyAlignment="1" applyProtection="1">
      <alignment horizontal="left" vertical="center"/>
    </xf>
    <xf numFmtId="0" fontId="16" fillId="7" borderId="92" xfId="0" applyFont="1" applyFill="1" applyBorder="1" applyAlignment="1" applyProtection="1">
      <alignment horizontal="left" vertical="center"/>
    </xf>
    <xf numFmtId="0" fontId="16" fillId="7" borderId="112" xfId="0" applyFont="1" applyFill="1" applyBorder="1" applyAlignment="1" applyProtection="1">
      <alignment horizontal="left" vertical="center"/>
    </xf>
    <xf numFmtId="14" fontId="16" fillId="7" borderId="30" xfId="0" applyNumberFormat="1" applyFont="1" applyFill="1" applyBorder="1" applyAlignment="1" applyProtection="1">
      <alignment vertical="center"/>
    </xf>
    <xf numFmtId="14" fontId="16" fillId="7" borderId="113" xfId="0" applyNumberFormat="1" applyFont="1" applyFill="1" applyBorder="1" applyAlignment="1" applyProtection="1">
      <alignment vertical="center"/>
    </xf>
    <xf numFmtId="0" fontId="16" fillId="7" borderId="27" xfId="0" applyFont="1" applyFill="1" applyBorder="1" applyAlignment="1" applyProtection="1">
      <alignment horizontal="left" vertical="center"/>
    </xf>
    <xf numFmtId="0" fontId="16" fillId="7" borderId="12" xfId="0" applyFont="1" applyFill="1" applyBorder="1" applyAlignment="1" applyProtection="1">
      <alignment vertical="center"/>
    </xf>
    <xf numFmtId="167" fontId="16" fillId="7" borderId="12" xfId="0" applyNumberFormat="1" applyFont="1" applyFill="1" applyBorder="1" applyAlignment="1">
      <alignment horizontal="left" vertical="top" wrapText="1"/>
    </xf>
    <xf numFmtId="167" fontId="0" fillId="7" borderId="12" xfId="0" applyNumberFormat="1" applyFont="1" applyFill="1" applyBorder="1" applyAlignment="1">
      <alignment horizontal="center" vertical="top" wrapText="1"/>
    </xf>
    <xf numFmtId="0" fontId="16" fillId="7" borderId="105" xfId="0" applyFont="1" applyFill="1" applyBorder="1" applyAlignment="1" applyProtection="1">
      <alignment vertical="center"/>
    </xf>
    <xf numFmtId="0" fontId="20" fillId="0" borderId="28" xfId="0" applyFont="1" applyFill="1" applyBorder="1" applyAlignment="1" applyProtection="1">
      <alignment horizontal="left" vertical="center"/>
    </xf>
    <xf numFmtId="0" fontId="20" fillId="0" borderId="93" xfId="0" applyFont="1" applyFill="1" applyBorder="1" applyAlignment="1" applyProtection="1">
      <alignment horizontal="left" vertical="center"/>
    </xf>
    <xf numFmtId="0" fontId="17" fillId="7" borderId="107" xfId="0" applyNumberFormat="1" applyFont="1" applyFill="1" applyBorder="1" applyAlignment="1" applyProtection="1">
      <alignment horizontal="center" vertical="center"/>
      <protection locked="0"/>
    </xf>
    <xf numFmtId="0" fontId="17" fillId="7" borderId="114" xfId="0" applyFont="1" applyFill="1" applyBorder="1" applyAlignment="1" applyProtection="1">
      <alignment horizontal="center" vertical="center"/>
      <protection locked="0"/>
    </xf>
    <xf numFmtId="0" fontId="17" fillId="7" borderId="1" xfId="0" applyFont="1" applyFill="1" applyBorder="1" applyAlignment="1" applyProtection="1">
      <alignment horizontal="center" vertical="center"/>
      <protection locked="0"/>
    </xf>
    <xf numFmtId="0" fontId="17" fillId="7" borderId="28" xfId="0" applyFont="1" applyFill="1" applyBorder="1" applyAlignment="1" applyProtection="1">
      <alignment horizontal="left" vertical="center"/>
    </xf>
    <xf numFmtId="0" fontId="0" fillId="7" borderId="0" xfId="0" applyFill="1"/>
    <xf numFmtId="0" fontId="17" fillId="7" borderId="93" xfId="0" applyFont="1" applyFill="1" applyBorder="1" applyAlignment="1" applyProtection="1">
      <alignment horizontal="right" vertical="center"/>
    </xf>
    <xf numFmtId="2" fontId="16" fillId="0" borderId="107" xfId="0" applyNumberFormat="1" applyFont="1" applyFill="1" applyBorder="1" applyAlignment="1" applyProtection="1">
      <alignment horizontal="center" vertical="center"/>
      <protection locked="0"/>
    </xf>
    <xf numFmtId="2" fontId="16" fillId="0" borderId="114" xfId="0" applyNumberFormat="1" applyFont="1" applyFill="1" applyBorder="1" applyAlignment="1" applyProtection="1">
      <alignment horizontal="center" vertical="center"/>
      <protection locked="0"/>
    </xf>
    <xf numFmtId="2" fontId="16" fillId="0" borderId="1" xfId="0" applyNumberFormat="1" applyFont="1" applyFill="1" applyBorder="1" applyAlignment="1" applyProtection="1">
      <alignment horizontal="center" vertical="center"/>
      <protection locked="0"/>
    </xf>
    <xf numFmtId="0" fontId="17" fillId="7" borderId="114" xfId="0" applyFont="1" applyFill="1" applyBorder="1" applyAlignment="1" applyProtection="1">
      <alignment horizontal="center" vertical="center" wrapText="1"/>
    </xf>
    <xf numFmtId="9" fontId="16" fillId="0" borderId="114" xfId="10" applyFont="1" applyFill="1" applyBorder="1" applyAlignment="1" applyProtection="1">
      <alignment horizontal="center" vertical="center" wrapText="1"/>
    </xf>
    <xf numFmtId="2" fontId="16" fillId="7" borderId="115" xfId="0" applyNumberFormat="1" applyFont="1" applyFill="1" applyBorder="1" applyAlignment="1" applyProtection="1">
      <alignment horizontal="left" vertical="center"/>
    </xf>
    <xf numFmtId="9" fontId="16" fillId="0" borderId="117" xfId="10" applyFont="1" applyFill="1" applyBorder="1" applyAlignment="1" applyProtection="1">
      <alignment horizontal="center" vertical="center" wrapText="1"/>
    </xf>
    <xf numFmtId="0" fontId="16" fillId="7" borderId="92" xfId="0" applyFont="1" applyFill="1" applyBorder="1" applyAlignment="1" applyProtection="1">
      <alignment horizontal="center" vertical="center" wrapText="1"/>
    </xf>
    <xf numFmtId="0" fontId="19" fillId="0" borderId="3" xfId="0" applyFont="1" applyBorder="1" applyAlignment="1" applyProtection="1">
      <alignment horizontal="left" vertical="center"/>
    </xf>
    <xf numFmtId="0" fontId="18" fillId="0" borderId="93" xfId="0" applyFont="1" applyBorder="1" applyAlignment="1" applyProtection="1">
      <alignment horizontal="left" vertical="center"/>
    </xf>
    <xf numFmtId="0" fontId="16" fillId="0" borderId="92" xfId="0" applyFont="1" applyBorder="1" applyAlignment="1" applyProtection="1">
      <alignment horizontal="left" vertical="center"/>
    </xf>
    <xf numFmtId="0" fontId="16" fillId="0" borderId="93" xfId="0" applyFont="1" applyBorder="1" applyAlignment="1" applyProtection="1">
      <alignment horizontal="left" vertical="center"/>
    </xf>
    <xf numFmtId="7" fontId="18" fillId="0" borderId="93" xfId="0" applyNumberFormat="1" applyFont="1" applyBorder="1" applyAlignment="1" applyProtection="1">
      <alignment horizontal="left" vertical="center"/>
    </xf>
    <xf numFmtId="6" fontId="18" fillId="0" borderId="93" xfId="0" applyNumberFormat="1" applyFont="1" applyBorder="1" applyAlignment="1" applyProtection="1">
      <alignment horizontal="left" vertical="center"/>
    </xf>
    <xf numFmtId="166" fontId="18" fillId="0" borderId="93" xfId="0" applyNumberFormat="1" applyFont="1" applyBorder="1" applyAlignment="1" applyProtection="1">
      <alignment horizontal="left" vertical="center"/>
    </xf>
    <xf numFmtId="0" fontId="16" fillId="7" borderId="121" xfId="0" applyFont="1" applyFill="1" applyBorder="1" applyAlignment="1" applyProtection="1">
      <alignment horizontal="center" vertical="center" wrapText="1"/>
    </xf>
    <xf numFmtId="0" fontId="18" fillId="0" borderId="122" xfId="0" applyFont="1" applyBorder="1" applyAlignment="1" applyProtection="1">
      <alignment horizontal="left" vertical="center"/>
    </xf>
    <xf numFmtId="0" fontId="18" fillId="0" borderId="116" xfId="0" applyFont="1" applyBorder="1" applyAlignment="1" applyProtection="1">
      <alignment horizontal="left" vertical="center"/>
    </xf>
    <xf numFmtId="0" fontId="18" fillId="0" borderId="123" xfId="0" applyFont="1" applyBorder="1" applyAlignment="1" applyProtection="1">
      <alignment horizontal="left" vertical="center"/>
    </xf>
    <xf numFmtId="0" fontId="16" fillId="0" borderId="115" xfId="0" applyFont="1" applyBorder="1" applyAlignment="1" applyProtection="1">
      <alignment horizontal="left" vertical="center"/>
    </xf>
    <xf numFmtId="0" fontId="16" fillId="0" borderId="116" xfId="0" applyFont="1" applyBorder="1" applyAlignment="1" applyProtection="1">
      <alignment horizontal="left" vertical="center"/>
    </xf>
    <xf numFmtId="0" fontId="16" fillId="0" borderId="123" xfId="0" applyFont="1" applyBorder="1" applyAlignment="1" applyProtection="1">
      <alignment horizontal="left" vertical="center"/>
    </xf>
    <xf numFmtId="0" fontId="18" fillId="0" borderId="32" xfId="0" applyFont="1" applyBorder="1" applyAlignment="1" applyProtection="1">
      <alignment horizontal="left" vertical="center"/>
    </xf>
    <xf numFmtId="0" fontId="18" fillId="0" borderId="33" xfId="0" applyFont="1" applyBorder="1" applyAlignment="1" applyProtection="1">
      <alignment horizontal="left" vertical="center"/>
    </xf>
    <xf numFmtId="0" fontId="18" fillId="0" borderId="99" xfId="0" applyFont="1" applyBorder="1" applyAlignment="1" applyProtection="1">
      <alignment horizontal="left" vertical="center"/>
    </xf>
    <xf numFmtId="0" fontId="16" fillId="7" borderId="112" xfId="0" applyFont="1" applyFill="1" applyBorder="1" applyAlignment="1" applyProtection="1">
      <alignment horizontal="center" vertical="center"/>
    </xf>
    <xf numFmtId="0" fontId="16" fillId="13" borderId="113" xfId="0" applyFont="1" applyFill="1" applyBorder="1" applyAlignment="1" applyProtection="1">
      <alignment horizontal="right" vertical="center"/>
    </xf>
    <xf numFmtId="42" fontId="16" fillId="13" borderId="112" xfId="0" applyNumberFormat="1" applyFont="1" applyFill="1" applyBorder="1" applyAlignment="1" applyProtection="1">
      <alignment horizontal="left" vertical="center" wrapText="1"/>
    </xf>
    <xf numFmtId="42" fontId="16" fillId="13" borderId="113" xfId="10" applyNumberFormat="1" applyFont="1" applyFill="1" applyBorder="1" applyAlignment="1" applyProtection="1">
      <alignment horizontal="center" vertical="center"/>
    </xf>
    <xf numFmtId="42" fontId="16" fillId="13" borderId="30" xfId="0" applyNumberFormat="1" applyFont="1" applyFill="1" applyBorder="1" applyAlignment="1" applyProtection="1">
      <alignment horizontal="left" vertical="center" wrapText="1"/>
    </xf>
    <xf numFmtId="0" fontId="16" fillId="7" borderId="129" xfId="0" applyFont="1" applyFill="1" applyBorder="1" applyAlignment="1" applyProtection="1">
      <alignment horizontal="center" vertical="center"/>
    </xf>
    <xf numFmtId="0" fontId="16" fillId="13" borderId="17" xfId="0" applyFont="1" applyFill="1" applyBorder="1" applyAlignment="1" applyProtection="1">
      <alignment vertical="center"/>
    </xf>
    <xf numFmtId="0" fontId="16" fillId="13" borderId="97" xfId="0" applyFont="1" applyFill="1" applyBorder="1" applyAlignment="1" applyProtection="1">
      <alignment horizontal="right" vertical="center"/>
    </xf>
    <xf numFmtId="0" fontId="16" fillId="13" borderId="129" xfId="0" applyFont="1" applyFill="1" applyBorder="1" applyAlignment="1" applyProtection="1">
      <alignment vertical="center"/>
    </xf>
    <xf numFmtId="9" fontId="16" fillId="13" borderId="97" xfId="10" applyFont="1" applyFill="1" applyBorder="1" applyAlignment="1" applyProtection="1">
      <alignment horizontal="center" vertical="center"/>
    </xf>
    <xf numFmtId="0" fontId="16" fillId="13" borderId="92" xfId="0" applyFont="1" applyFill="1" applyBorder="1" applyAlignment="1" applyProtection="1">
      <alignment horizontal="center" vertical="center"/>
    </xf>
    <xf numFmtId="9" fontId="16" fillId="13" borderId="93" xfId="10" applyFont="1" applyFill="1" applyBorder="1" applyAlignment="1" applyProtection="1">
      <alignment horizontal="center" vertical="center" wrapText="1"/>
    </xf>
    <xf numFmtId="44" fontId="16" fillId="13" borderId="1" xfId="0" applyNumberFormat="1" applyFont="1" applyFill="1" applyBorder="1" applyAlignment="1" applyProtection="1">
      <alignment horizontal="center" vertical="center" wrapText="1"/>
    </xf>
    <xf numFmtId="42" fontId="16" fillId="13" borderId="127" xfId="9" applyNumberFormat="1" applyFont="1" applyFill="1" applyBorder="1" applyAlignment="1" applyProtection="1">
      <alignment horizontal="center" vertical="center"/>
    </xf>
    <xf numFmtId="42" fontId="16" fillId="13" borderId="78" xfId="9" applyNumberFormat="1" applyFont="1" applyFill="1" applyBorder="1" applyAlignment="1" applyProtection="1">
      <alignment horizontal="center" vertical="center" wrapText="1"/>
    </xf>
    <xf numFmtId="9" fontId="16" fillId="13" borderId="128" xfId="10" applyNumberFormat="1" applyFont="1" applyFill="1" applyBorder="1" applyAlignment="1" applyProtection="1">
      <alignment horizontal="center" vertical="center" wrapText="1"/>
    </xf>
    <xf numFmtId="0" fontId="16" fillId="7" borderId="130" xfId="0" applyFont="1" applyFill="1" applyBorder="1" applyAlignment="1" applyProtection="1">
      <alignment horizontal="center" vertical="center"/>
    </xf>
    <xf numFmtId="4" fontId="16" fillId="13" borderId="37" xfId="0" applyNumberFormat="1" applyFont="1" applyFill="1" applyBorder="1" applyAlignment="1" applyProtection="1">
      <alignment horizontal="center" vertical="center"/>
    </xf>
    <xf numFmtId="0" fontId="42" fillId="3" borderId="140" xfId="0" applyFont="1" applyFill="1" applyBorder="1"/>
    <xf numFmtId="0" fontId="21" fillId="2" borderId="141" xfId="0" applyFont="1" applyFill="1" applyBorder="1" applyAlignment="1">
      <alignment horizontal="center"/>
    </xf>
    <xf numFmtId="0" fontId="21" fillId="11" borderId="142" xfId="0" applyFont="1" applyFill="1" applyBorder="1" applyAlignment="1">
      <alignment horizontal="center"/>
    </xf>
    <xf numFmtId="0" fontId="42" fillId="3" borderId="143" xfId="0" applyFont="1" applyFill="1" applyBorder="1"/>
    <xf numFmtId="0" fontId="21" fillId="8" borderId="143" xfId="0" applyFont="1" applyFill="1" applyBorder="1" applyAlignment="1">
      <alignment horizontal="center"/>
    </xf>
    <xf numFmtId="0" fontId="21" fillId="0" borderId="1" xfId="0" applyNumberFormat="1" applyFont="1" applyFill="1" applyBorder="1" applyAlignment="1">
      <alignment horizontal="center" vertical="center" wrapText="1"/>
    </xf>
    <xf numFmtId="0" fontId="21" fillId="0" borderId="8" xfId="0" applyNumberFormat="1" applyFont="1" applyFill="1" applyBorder="1" applyAlignment="1">
      <alignment horizontal="center" vertical="center" wrapText="1"/>
    </xf>
    <xf numFmtId="0" fontId="21" fillId="0" borderId="0" xfId="0" applyFont="1" applyAlignment="1">
      <alignment horizontal="center"/>
    </xf>
    <xf numFmtId="0" fontId="21" fillId="0" borderId="42" xfId="0" applyFont="1" applyBorder="1" applyAlignment="1">
      <alignment horizontal="center"/>
    </xf>
    <xf numFmtId="0" fontId="21" fillId="0" borderId="40" xfId="0" applyFont="1" applyBorder="1" applyAlignment="1">
      <alignment horizontal="center"/>
    </xf>
    <xf numFmtId="0" fontId="21" fillId="0" borderId="39" xfId="0" applyFont="1" applyBorder="1" applyAlignment="1">
      <alignment horizontal="center"/>
    </xf>
    <xf numFmtId="0" fontId="21" fillId="0" borderId="57" xfId="0" applyFont="1" applyBorder="1" applyAlignment="1">
      <alignment horizontal="center"/>
    </xf>
    <xf numFmtId="0" fontId="21" fillId="0" borderId="57" xfId="0" applyFont="1" applyBorder="1"/>
    <xf numFmtId="0" fontId="21" fillId="0" borderId="41" xfId="0" applyFont="1" applyBorder="1" applyAlignment="1">
      <alignment horizontal="center"/>
    </xf>
    <xf numFmtId="0" fontId="21" fillId="0" borderId="0" xfId="0" applyNumberFormat="1" applyFont="1" applyBorder="1"/>
    <xf numFmtId="0" fontId="21" fillId="0" borderId="43" xfId="0" applyFont="1" applyBorder="1" applyAlignment="1">
      <alignment horizontal="center"/>
    </xf>
    <xf numFmtId="0" fontId="21" fillId="0" borderId="58" xfId="0" applyFont="1" applyBorder="1" applyAlignment="1">
      <alignment horizontal="center"/>
    </xf>
    <xf numFmtId="0" fontId="21" fillId="0" borderId="58" xfId="0" applyFont="1" applyBorder="1"/>
    <xf numFmtId="0" fontId="21" fillId="0" borderId="58" xfId="0" applyNumberFormat="1" applyFont="1" applyBorder="1"/>
    <xf numFmtId="0" fontId="21" fillId="0" borderId="44" xfId="0" applyFont="1" applyBorder="1" applyAlignment="1">
      <alignment horizontal="center"/>
    </xf>
    <xf numFmtId="0" fontId="21" fillId="0" borderId="48" xfId="0" applyFont="1" applyBorder="1" applyAlignment="1">
      <alignment horizontal="center"/>
    </xf>
    <xf numFmtId="0" fontId="21" fillId="0" borderId="56" xfId="0" applyFont="1" applyBorder="1" applyAlignment="1">
      <alignment horizontal="center"/>
    </xf>
    <xf numFmtId="0" fontId="21" fillId="0" borderId="49" xfId="0" applyFont="1" applyBorder="1" applyAlignment="1">
      <alignment horizontal="center"/>
    </xf>
    <xf numFmtId="0" fontId="21" fillId="9" borderId="148" xfId="0" applyFont="1" applyFill="1" applyBorder="1" applyAlignment="1">
      <alignment horizontal="center"/>
    </xf>
    <xf numFmtId="166" fontId="6" fillId="0" borderId="0" xfId="1" applyNumberFormat="1" applyFont="1"/>
    <xf numFmtId="0" fontId="6" fillId="0" borderId="0" xfId="1" applyNumberFormat="1" applyFont="1"/>
    <xf numFmtId="0" fontId="22" fillId="25" borderId="148" xfId="0" applyFont="1" applyFill="1" applyBorder="1" applyAlignment="1">
      <alignment horizontal="center"/>
    </xf>
    <xf numFmtId="0" fontId="8" fillId="2" borderId="12" xfId="2" applyFont="1" applyFill="1" applyBorder="1" applyAlignment="1">
      <alignment horizontal="center" vertical="center"/>
    </xf>
    <xf numFmtId="0" fontId="9" fillId="0" borderId="3" xfId="1" applyFont="1" applyBorder="1" applyAlignment="1">
      <alignment horizontal="center" vertical="center"/>
    </xf>
    <xf numFmtId="172" fontId="16" fillId="13" borderId="27" xfId="0" applyNumberFormat="1" applyFont="1" applyFill="1" applyBorder="1" applyAlignment="1" applyProtection="1">
      <alignment horizontal="right" vertical="center"/>
    </xf>
    <xf numFmtId="39" fontId="16" fillId="22" borderId="27" xfId="9" applyNumberFormat="1" applyFont="1" applyFill="1" applyBorder="1" applyAlignment="1" applyProtection="1">
      <alignment horizontal="right" vertical="center"/>
    </xf>
    <xf numFmtId="4" fontId="16" fillId="13" borderId="27" xfId="0" applyNumberFormat="1" applyFont="1" applyFill="1" applyBorder="1" applyAlignment="1" applyProtection="1">
      <alignment horizontal="right" vertical="center"/>
    </xf>
    <xf numFmtId="1" fontId="16" fillId="22" borderId="27" xfId="0" applyNumberFormat="1" applyFont="1" applyFill="1" applyBorder="1" applyAlignment="1" applyProtection="1">
      <alignment horizontal="right" vertical="center"/>
    </xf>
    <xf numFmtId="1" fontId="16" fillId="7" borderId="27" xfId="0" applyNumberFormat="1" applyFont="1" applyFill="1" applyBorder="1" applyAlignment="1" applyProtection="1">
      <alignment horizontal="right" vertical="center"/>
    </xf>
    <xf numFmtId="1" fontId="16" fillId="13" borderId="27" xfId="0" applyNumberFormat="1" applyFont="1" applyFill="1" applyBorder="1" applyAlignment="1" applyProtection="1">
      <alignment horizontal="right" vertical="center"/>
    </xf>
    <xf numFmtId="166" fontId="16" fillId="6" borderId="27" xfId="0" applyNumberFormat="1" applyFont="1" applyFill="1" applyBorder="1" applyAlignment="1" applyProtection="1">
      <alignment horizontal="right" vertical="center"/>
    </xf>
    <xf numFmtId="173" fontId="78" fillId="0" borderId="1" xfId="0" applyNumberFormat="1" applyFont="1" applyBorder="1" applyAlignment="1">
      <alignment horizontal="center"/>
    </xf>
    <xf numFmtId="173" fontId="78" fillId="0" borderId="1" xfId="9" applyNumberFormat="1" applyFont="1" applyBorder="1" applyAlignment="1">
      <alignment horizontal="center"/>
    </xf>
    <xf numFmtId="173" fontId="78" fillId="0" borderId="8" xfId="9" applyNumberFormat="1" applyFont="1" applyBorder="1" applyAlignment="1">
      <alignment horizontal="center"/>
    </xf>
    <xf numFmtId="173" fontId="78" fillId="26" borderId="1" xfId="0" applyNumberFormat="1" applyFont="1" applyFill="1" applyBorder="1" applyAlignment="1">
      <alignment horizont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31" fillId="0" borderId="0" xfId="0" applyFont="1"/>
    <xf numFmtId="0" fontId="21" fillId="0" borderId="1" xfId="0" applyNumberFormat="1" applyFont="1" applyBorder="1" applyAlignment="1">
      <alignment horizontal="center"/>
    </xf>
    <xf numFmtId="0" fontId="15" fillId="0" borderId="0" xfId="1" applyFont="1" applyAlignment="1" applyProtection="1">
      <alignment vertical="center"/>
    </xf>
    <xf numFmtId="0" fontId="47" fillId="0" borderId="0" xfId="1" applyFont="1" applyAlignment="1" applyProtection="1">
      <alignment vertical="top"/>
    </xf>
    <xf numFmtId="0" fontId="14" fillId="0" borderId="0" xfId="1" applyFont="1" applyAlignment="1" applyProtection="1">
      <alignment vertical="center"/>
    </xf>
    <xf numFmtId="0" fontId="14" fillId="0" borderId="0" xfId="1" applyFont="1" applyAlignment="1" applyProtection="1">
      <alignment horizontal="right" vertical="center"/>
    </xf>
    <xf numFmtId="0" fontId="14" fillId="0" borderId="0" xfId="1" applyFont="1" applyAlignment="1" applyProtection="1">
      <alignment horizontal="center" vertical="center"/>
    </xf>
    <xf numFmtId="0" fontId="5" fillId="0" borderId="0" xfId="1"/>
    <xf numFmtId="0" fontId="16" fillId="0" borderId="0" xfId="1" applyFont="1" applyAlignment="1" applyProtection="1">
      <alignment vertical="center"/>
    </xf>
    <xf numFmtId="0" fontId="48" fillId="0" borderId="0" xfId="1" applyFont="1" applyAlignment="1" applyProtection="1">
      <alignment vertical="center"/>
    </xf>
    <xf numFmtId="0" fontId="16" fillId="0" borderId="0" xfId="1" applyFont="1" applyAlignment="1" applyProtection="1">
      <alignment horizontal="center" vertical="center"/>
    </xf>
    <xf numFmtId="0" fontId="16" fillId="0" borderId="0" xfId="1" applyFont="1" applyAlignment="1" applyProtection="1">
      <alignment horizontal="right" vertical="center"/>
    </xf>
    <xf numFmtId="0" fontId="15" fillId="13" borderId="75" xfId="1" applyFont="1" applyFill="1" applyBorder="1" applyAlignment="1" applyProtection="1">
      <alignment vertical="center"/>
    </xf>
    <xf numFmtId="0" fontId="14" fillId="13" borderId="76" xfId="1" applyFont="1" applyFill="1" applyBorder="1" applyAlignment="1" applyProtection="1">
      <alignment vertical="center"/>
    </xf>
    <xf numFmtId="0" fontId="14" fillId="13" borderId="76" xfId="1" applyFont="1" applyFill="1" applyBorder="1" applyAlignment="1" applyProtection="1">
      <alignment horizontal="center" vertical="center"/>
    </xf>
    <xf numFmtId="0" fontId="17" fillId="13" borderId="77" xfId="1" applyFont="1" applyFill="1" applyBorder="1" applyAlignment="1" applyProtection="1">
      <alignment horizontal="right" vertical="center"/>
    </xf>
    <xf numFmtId="0" fontId="15" fillId="13" borderId="38" xfId="1" applyFont="1" applyFill="1" applyBorder="1" applyAlignment="1" applyProtection="1">
      <alignment vertical="center"/>
    </xf>
    <xf numFmtId="0" fontId="14" fillId="13" borderId="0" xfId="1" applyFont="1" applyFill="1" applyBorder="1" applyAlignment="1" applyProtection="1">
      <alignment vertical="center"/>
    </xf>
    <xf numFmtId="0" fontId="14" fillId="13" borderId="0" xfId="1" applyFont="1" applyFill="1" applyBorder="1" applyAlignment="1" applyProtection="1">
      <alignment horizontal="center" vertical="center"/>
    </xf>
    <xf numFmtId="0" fontId="17" fillId="13" borderId="78" xfId="1" applyFont="1" applyFill="1" applyBorder="1" applyAlignment="1" applyProtection="1">
      <alignment horizontal="right" vertical="center"/>
    </xf>
    <xf numFmtId="0" fontId="15" fillId="13" borderId="79" xfId="1" applyFont="1" applyFill="1" applyBorder="1" applyAlignment="1" applyProtection="1">
      <alignment vertical="center"/>
    </xf>
    <xf numFmtId="0" fontId="14" fillId="13" borderId="80" xfId="1" applyFont="1" applyFill="1" applyBorder="1" applyAlignment="1" applyProtection="1">
      <alignment vertical="center"/>
    </xf>
    <xf numFmtId="0" fontId="14" fillId="13" borderId="80" xfId="1" applyFont="1" applyFill="1" applyBorder="1" applyAlignment="1" applyProtection="1">
      <alignment horizontal="center" vertical="center"/>
    </xf>
    <xf numFmtId="0" fontId="17" fillId="13" borderId="81" xfId="1" applyFont="1" applyFill="1" applyBorder="1" applyAlignment="1" applyProtection="1">
      <alignment horizontal="right" vertical="center"/>
    </xf>
    <xf numFmtId="0" fontId="51" fillId="13" borderId="79" xfId="1" applyNumberFormat="1" applyFont="1" applyFill="1" applyBorder="1" applyAlignment="1" applyProtection="1">
      <alignment horizontal="right" vertical="center"/>
    </xf>
    <xf numFmtId="0" fontId="51" fillId="13" borderId="81" xfId="1" applyNumberFormat="1" applyFont="1" applyFill="1" applyBorder="1" applyAlignment="1" applyProtection="1">
      <alignment horizontal="left" vertical="center"/>
    </xf>
    <xf numFmtId="0" fontId="51" fillId="13" borderId="80" xfId="1" applyNumberFormat="1" applyFont="1" applyFill="1" applyBorder="1" applyAlignment="1" applyProtection="1">
      <alignment horizontal="center" vertical="center"/>
    </xf>
    <xf numFmtId="0" fontId="16" fillId="14" borderId="75" xfId="1" applyFont="1" applyFill="1" applyBorder="1" applyAlignment="1" applyProtection="1">
      <alignment vertical="center"/>
    </xf>
    <xf numFmtId="0" fontId="16" fillId="0" borderId="82" xfId="1" applyFont="1" applyBorder="1" applyAlignment="1" applyProtection="1">
      <alignment horizontal="left" vertical="center"/>
    </xf>
    <xf numFmtId="0" fontId="16" fillId="0" borderId="83" xfId="1" applyFont="1" applyBorder="1" applyAlignment="1" applyProtection="1">
      <alignment horizontal="left" vertical="center"/>
    </xf>
    <xf numFmtId="0" fontId="16" fillId="14" borderId="76" xfId="1" applyFont="1" applyFill="1" applyBorder="1" applyAlignment="1" applyProtection="1">
      <alignment vertical="center"/>
    </xf>
    <xf numFmtId="0" fontId="16" fillId="14" borderId="76" xfId="1" applyFont="1" applyFill="1" applyBorder="1" applyAlignment="1" applyProtection="1">
      <alignment horizontal="center" vertical="center"/>
    </xf>
    <xf numFmtId="0" fontId="16" fillId="14" borderId="38" xfId="1" applyFont="1" applyFill="1" applyBorder="1" applyAlignment="1" applyProtection="1">
      <alignment vertical="center"/>
    </xf>
    <xf numFmtId="0" fontId="16" fillId="0" borderId="149" xfId="1" applyFont="1" applyBorder="1" applyAlignment="1" applyProtection="1">
      <alignment horizontal="left" vertical="center"/>
    </xf>
    <xf numFmtId="0" fontId="16" fillId="0" borderId="91" xfId="1" applyFont="1" applyBorder="1" applyAlignment="1" applyProtection="1">
      <alignment horizontal="left" vertical="center"/>
    </xf>
    <xf numFmtId="0" fontId="16" fillId="14" borderId="0" xfId="1" applyFont="1" applyFill="1" applyBorder="1" applyAlignment="1" applyProtection="1">
      <alignment vertical="center"/>
    </xf>
    <xf numFmtId="0" fontId="16" fillId="0" borderId="90" xfId="1" applyFont="1" applyBorder="1" applyAlignment="1" applyProtection="1">
      <alignment horizontal="left" vertical="center"/>
    </xf>
    <xf numFmtId="49" fontId="16" fillId="0" borderId="90" xfId="1" applyNumberFormat="1" applyFont="1" applyBorder="1" applyAlignment="1" applyProtection="1">
      <alignment horizontal="left" vertical="center"/>
    </xf>
    <xf numFmtId="49" fontId="16" fillId="0" borderId="91" xfId="1" applyNumberFormat="1" applyFont="1" applyBorder="1" applyAlignment="1" applyProtection="1">
      <alignment horizontal="left" vertical="center"/>
    </xf>
    <xf numFmtId="167" fontId="16" fillId="6" borderId="91" xfId="1" applyNumberFormat="1" applyFont="1" applyFill="1" applyBorder="1" applyAlignment="1" applyProtection="1">
      <alignment horizontal="left" vertical="center"/>
    </xf>
    <xf numFmtId="0" fontId="17" fillId="0" borderId="0" xfId="1" applyFont="1" applyAlignment="1" applyProtection="1">
      <alignment vertical="center"/>
    </xf>
    <xf numFmtId="0" fontId="17" fillId="14" borderId="38" xfId="1" applyFont="1" applyFill="1" applyBorder="1" applyAlignment="1" applyProtection="1">
      <alignment vertical="center"/>
    </xf>
    <xf numFmtId="0" fontId="17" fillId="14" borderId="0" xfId="1" applyFont="1" applyFill="1" applyBorder="1" applyAlignment="1" applyProtection="1">
      <alignment horizontal="right" vertical="center"/>
    </xf>
    <xf numFmtId="0" fontId="16" fillId="0" borderId="95" xfId="1" applyFont="1" applyFill="1" applyBorder="1" applyAlignment="1" applyProtection="1">
      <alignment horizontal="left" vertical="center"/>
    </xf>
    <xf numFmtId="0" fontId="16" fillId="0" borderId="96" xfId="1" applyFont="1" applyFill="1" applyBorder="1" applyAlignment="1" applyProtection="1">
      <alignment horizontal="left" vertical="center"/>
    </xf>
    <xf numFmtId="0" fontId="17" fillId="8" borderId="29" xfId="1" applyFont="1" applyFill="1" applyBorder="1" applyAlignment="1" applyProtection="1">
      <alignment horizontal="center" vertical="center"/>
    </xf>
    <xf numFmtId="0" fontId="17" fillId="8" borderId="21" xfId="1" applyFont="1" applyFill="1" applyBorder="1" applyAlignment="1" applyProtection="1">
      <alignment horizontal="center" vertical="center"/>
    </xf>
    <xf numFmtId="0" fontId="17" fillId="8" borderId="18" xfId="1" applyFont="1" applyFill="1" applyBorder="1" applyAlignment="1" applyProtection="1">
      <alignment horizontal="center" vertical="center"/>
    </xf>
    <xf numFmtId="5" fontId="17" fillId="8" borderId="100" xfId="1" applyNumberFormat="1" applyFont="1" applyFill="1" applyBorder="1" applyAlignment="1" applyProtection="1">
      <alignment horizontal="right" vertical="center"/>
    </xf>
    <xf numFmtId="41" fontId="17" fillId="8" borderId="100" xfId="1" applyNumberFormat="1" applyFont="1" applyFill="1" applyBorder="1" applyAlignment="1" applyProtection="1">
      <alignment horizontal="right" vertical="center"/>
    </xf>
    <xf numFmtId="0" fontId="17" fillId="13" borderId="29" xfId="1" applyFont="1" applyFill="1" applyBorder="1" applyAlignment="1" applyProtection="1">
      <alignment horizontal="center" vertical="center"/>
    </xf>
    <xf numFmtId="0" fontId="17" fillId="13" borderId="21" xfId="1" applyFont="1" applyFill="1" applyBorder="1" applyAlignment="1" applyProtection="1">
      <alignment horizontal="center" vertical="center"/>
    </xf>
    <xf numFmtId="0" fontId="17" fillId="13" borderId="101" xfId="1" applyFont="1" applyFill="1" applyBorder="1" applyAlignment="1" applyProtection="1">
      <alignment horizontal="center" vertical="center" wrapText="1"/>
    </xf>
    <xf numFmtId="41" fontId="17" fillId="13" borderId="100" xfId="1" applyNumberFormat="1" applyFont="1" applyFill="1" applyBorder="1" applyAlignment="1" applyProtection="1">
      <alignment horizontal="center" vertical="center" wrapText="1"/>
    </xf>
    <xf numFmtId="0" fontId="17" fillId="7" borderId="25" xfId="1" applyFont="1" applyFill="1" applyBorder="1" applyAlignment="1" applyProtection="1">
      <alignment horizontal="center" vertical="center"/>
    </xf>
    <xf numFmtId="0" fontId="17" fillId="7" borderId="102" xfId="1" applyFont="1" applyFill="1" applyBorder="1" applyAlignment="1" applyProtection="1">
      <alignment horizontal="center" vertical="center"/>
    </xf>
    <xf numFmtId="0" fontId="17" fillId="7" borderId="22" xfId="1" applyFont="1" applyFill="1" applyBorder="1" applyAlignment="1" applyProtection="1">
      <alignment horizontal="center" vertical="center"/>
    </xf>
    <xf numFmtId="5" fontId="17" fillId="7" borderId="136" xfId="1" applyNumberFormat="1" applyFont="1" applyFill="1" applyBorder="1" applyAlignment="1" applyProtection="1">
      <alignment horizontal="right" vertical="center"/>
    </xf>
    <xf numFmtId="41" fontId="17" fillId="7" borderId="103" xfId="1" applyNumberFormat="1" applyFont="1" applyFill="1" applyBorder="1" applyAlignment="1" applyProtection="1">
      <alignment horizontal="right" vertical="center"/>
    </xf>
    <xf numFmtId="0" fontId="16" fillId="7" borderId="27" xfId="1" applyFont="1" applyFill="1" applyBorder="1" applyAlignment="1" applyProtection="1">
      <alignment horizontal="center" vertical="center"/>
    </xf>
    <xf numFmtId="0" fontId="18" fillId="0" borderId="3" xfId="1" applyFont="1" applyBorder="1" applyAlignment="1" applyProtection="1">
      <alignment horizontal="left" vertical="center"/>
    </xf>
    <xf numFmtId="0" fontId="16" fillId="0" borderId="36" xfId="1" applyFont="1" applyBorder="1" applyAlignment="1" applyProtection="1">
      <alignment horizontal="center" vertical="center"/>
    </xf>
    <xf numFmtId="0" fontId="16" fillId="0" borderId="104" xfId="1" applyFont="1" applyBorder="1" applyAlignment="1" applyProtection="1">
      <alignment horizontal="center" vertical="center"/>
    </xf>
    <xf numFmtId="166" fontId="16" fillId="0" borderId="27" xfId="1" applyNumberFormat="1" applyFont="1" applyFill="1" applyBorder="1" applyAlignment="1" applyProtection="1">
      <alignment horizontal="right" vertical="center"/>
    </xf>
    <xf numFmtId="41" fontId="16" fillId="7" borderId="105" xfId="1" applyNumberFormat="1" applyFont="1" applyFill="1" applyBorder="1" applyAlignment="1" applyProtection="1">
      <alignment horizontal="right" vertical="center"/>
    </xf>
    <xf numFmtId="0" fontId="16" fillId="0" borderId="16" xfId="1" applyFont="1" applyFill="1" applyBorder="1" applyAlignment="1" applyProtection="1">
      <alignment horizontal="center" vertical="center"/>
    </xf>
    <xf numFmtId="0" fontId="16" fillId="7" borderId="104" xfId="1" applyFont="1" applyFill="1" applyBorder="1" applyAlignment="1" applyProtection="1">
      <alignment horizontal="center" vertical="center"/>
    </xf>
    <xf numFmtId="166" fontId="16" fillId="7" borderId="27" xfId="1" applyNumberFormat="1" applyFont="1" applyFill="1" applyBorder="1" applyAlignment="1" applyProtection="1">
      <alignment horizontal="right" vertical="center"/>
    </xf>
    <xf numFmtId="41" fontId="16" fillId="7" borderId="114" xfId="1" applyNumberFormat="1" applyFont="1" applyFill="1" applyBorder="1" applyAlignment="1" applyProtection="1">
      <alignment horizontal="right" vertical="center"/>
    </xf>
    <xf numFmtId="41" fontId="16" fillId="7" borderId="93" xfId="1" applyNumberFormat="1" applyFont="1" applyFill="1" applyBorder="1" applyAlignment="1" applyProtection="1">
      <alignment horizontal="right" vertical="center"/>
    </xf>
    <xf numFmtId="0" fontId="16" fillId="7" borderId="16" xfId="1" applyFont="1" applyFill="1" applyBorder="1" applyAlignment="1" applyProtection="1">
      <alignment horizontal="center" vertical="center"/>
    </xf>
    <xf numFmtId="0" fontId="18" fillId="0" borderId="3" xfId="1" applyFont="1" applyBorder="1" applyAlignment="1" applyProtection="1">
      <alignment horizontal="left" vertical="center" indent="2"/>
    </xf>
    <xf numFmtId="166" fontId="16" fillId="7" borderId="105" xfId="1" applyNumberFormat="1" applyFont="1" applyFill="1" applyBorder="1" applyAlignment="1" applyProtection="1">
      <alignment horizontal="right" vertical="center"/>
    </xf>
    <xf numFmtId="166" fontId="5" fillId="0" borderId="0" xfId="1" applyNumberFormat="1"/>
    <xf numFmtId="0" fontId="16" fillId="7" borderId="106" xfId="1" applyFont="1" applyFill="1" applyBorder="1" applyAlignment="1" applyProtection="1">
      <alignment horizontal="center" vertical="center"/>
    </xf>
    <xf numFmtId="0" fontId="16" fillId="0" borderId="37" xfId="1" applyFont="1" applyBorder="1" applyAlignment="1" applyProtection="1">
      <alignment horizontal="center" vertical="center"/>
    </xf>
    <xf numFmtId="0" fontId="16" fillId="0" borderId="106" xfId="1" applyFont="1" applyBorder="1" applyAlignment="1" applyProtection="1">
      <alignment horizontal="center" vertical="center"/>
    </xf>
    <xf numFmtId="166" fontId="16" fillId="0" borderId="92" xfId="1" applyNumberFormat="1" applyFont="1" applyFill="1" applyBorder="1" applyAlignment="1" applyProtection="1">
      <alignment horizontal="right" vertical="center"/>
    </xf>
    <xf numFmtId="0" fontId="16" fillId="0" borderId="14" xfId="1" applyFont="1" applyBorder="1" applyAlignment="1" applyProtection="1">
      <alignment horizontal="center" vertical="center"/>
    </xf>
    <xf numFmtId="0" fontId="18" fillId="0" borderId="28" xfId="1" applyFont="1" applyBorder="1" applyAlignment="1" applyProtection="1">
      <alignment horizontal="left" vertical="center"/>
    </xf>
    <xf numFmtId="0" fontId="18" fillId="0" borderId="37" xfId="1" applyFont="1" applyBorder="1" applyAlignment="1" applyProtection="1">
      <alignment horizontal="left" vertical="center"/>
    </xf>
    <xf numFmtId="0" fontId="16" fillId="0" borderId="14" xfId="1" applyFont="1" applyFill="1" applyBorder="1" applyAlignment="1" applyProtection="1">
      <alignment horizontal="center" vertical="center"/>
    </xf>
    <xf numFmtId="41" fontId="17" fillId="7" borderId="136" xfId="1" applyNumberFormat="1" applyFont="1" applyFill="1" applyBorder="1" applyAlignment="1" applyProtection="1">
      <alignment horizontal="right" vertical="center"/>
    </xf>
    <xf numFmtId="0" fontId="16" fillId="7" borderId="107" xfId="1" applyFont="1" applyFill="1" applyBorder="1" applyAlignment="1" applyProtection="1">
      <alignment horizontal="center" vertical="center"/>
    </xf>
    <xf numFmtId="0" fontId="16" fillId="0" borderId="3" xfId="1" applyFont="1" applyBorder="1" applyAlignment="1" applyProtection="1">
      <alignment horizontal="left" vertical="center"/>
    </xf>
    <xf numFmtId="0" fontId="16" fillId="0" borderId="28" xfId="1" applyFont="1" applyBorder="1" applyAlignment="1" applyProtection="1">
      <alignment horizontal="left" vertical="center"/>
    </xf>
    <xf numFmtId="0" fontId="16" fillId="0" borderId="37" xfId="1" applyFont="1" applyBorder="1" applyAlignment="1" applyProtection="1">
      <alignment horizontal="left" vertical="center"/>
    </xf>
    <xf numFmtId="0" fontId="16" fillId="0" borderId="16" xfId="1" applyFont="1" applyBorder="1" applyAlignment="1" applyProtection="1">
      <alignment horizontal="center" vertical="center"/>
    </xf>
    <xf numFmtId="41" fontId="16" fillId="7" borderId="137" xfId="1" applyNumberFormat="1" applyFont="1" applyFill="1" applyBorder="1" applyAlignment="1" applyProtection="1">
      <alignment horizontal="right" vertical="center"/>
    </xf>
    <xf numFmtId="0" fontId="16" fillId="0" borderId="3" xfId="1" applyFont="1" applyFill="1" applyBorder="1" applyAlignment="1" applyProtection="1">
      <alignment horizontal="left" vertical="center"/>
      <protection locked="0"/>
    </xf>
    <xf numFmtId="3" fontId="16" fillId="0" borderId="138" xfId="1" applyNumberFormat="1" applyFont="1" applyBorder="1" applyAlignment="1" applyProtection="1">
      <alignment vertical="center" wrapText="1"/>
      <protection locked="0"/>
    </xf>
    <xf numFmtId="0" fontId="16" fillId="0" borderId="138" xfId="1" applyFont="1" applyBorder="1" applyAlignment="1" applyProtection="1">
      <alignment vertical="center" wrapText="1"/>
      <protection locked="0"/>
    </xf>
    <xf numFmtId="0" fontId="16" fillId="0" borderId="32" xfId="1" applyFont="1" applyBorder="1" applyAlignment="1" applyProtection="1">
      <alignment horizontal="left" vertical="center"/>
    </xf>
    <xf numFmtId="0" fontId="16" fillId="0" borderId="33" xfId="1" applyFont="1" applyBorder="1" applyAlignment="1" applyProtection="1">
      <alignment horizontal="left" vertical="center"/>
    </xf>
    <xf numFmtId="0" fontId="16" fillId="0" borderId="34" xfId="1" applyFont="1" applyBorder="1" applyAlignment="1" applyProtection="1">
      <alignment horizontal="left" vertical="center"/>
    </xf>
    <xf numFmtId="0" fontId="59" fillId="7" borderId="68" xfId="1" applyFont="1" applyFill="1" applyBorder="1" applyAlignment="1" applyProtection="1">
      <alignment horizontal="center" vertical="center"/>
    </xf>
    <xf numFmtId="0" fontId="16" fillId="7" borderId="3" xfId="1" applyFont="1" applyFill="1" applyBorder="1" applyAlignment="1" applyProtection="1">
      <alignment vertical="center"/>
    </xf>
    <xf numFmtId="0" fontId="16" fillId="7" borderId="28" xfId="1" applyFont="1" applyFill="1" applyBorder="1" applyAlignment="1" applyProtection="1">
      <alignment vertical="center"/>
    </xf>
    <xf numFmtId="0" fontId="16" fillId="0" borderId="37" xfId="1" applyFont="1" applyFill="1" applyBorder="1" applyAlignment="1" applyProtection="1">
      <alignment horizontal="center" vertical="center"/>
    </xf>
    <xf numFmtId="0" fontId="16" fillId="0" borderId="104" xfId="1" applyFont="1" applyFill="1" applyBorder="1" applyAlignment="1" applyProtection="1">
      <alignment horizontal="center" vertical="center"/>
    </xf>
    <xf numFmtId="0" fontId="16" fillId="0" borderId="106" xfId="1" applyFont="1" applyFill="1" applyBorder="1" applyAlignment="1" applyProtection="1">
      <alignment horizontal="center" vertical="center"/>
    </xf>
    <xf numFmtId="0" fontId="16" fillId="7" borderId="32" xfId="1" applyFont="1" applyFill="1" applyBorder="1" applyAlignment="1" applyProtection="1">
      <alignment vertical="center"/>
    </xf>
    <xf numFmtId="0" fontId="16" fillId="7" borderId="33" xfId="1" applyFont="1" applyFill="1" applyBorder="1" applyAlignment="1" applyProtection="1">
      <alignment vertical="center"/>
    </xf>
    <xf numFmtId="0" fontId="16" fillId="0" borderId="34" xfId="1" applyFont="1" applyFill="1" applyBorder="1" applyAlignment="1" applyProtection="1">
      <alignment horizontal="center" vertical="center"/>
    </xf>
    <xf numFmtId="0" fontId="17" fillId="15" borderId="25" xfId="1" applyFont="1" applyFill="1" applyBorder="1" applyAlignment="1" applyProtection="1">
      <alignment horizontal="center" vertical="center"/>
    </xf>
    <xf numFmtId="0" fontId="17" fillId="15" borderId="102" xfId="1" applyFont="1" applyFill="1" applyBorder="1" applyAlignment="1" applyProtection="1">
      <alignment horizontal="center" vertical="center"/>
    </xf>
    <xf numFmtId="0" fontId="17" fillId="15" borderId="22" xfId="1" applyFont="1" applyFill="1" applyBorder="1" applyAlignment="1" applyProtection="1">
      <alignment horizontal="center" vertical="center"/>
    </xf>
    <xf numFmtId="41" fontId="17" fillId="15" borderId="136" xfId="1" applyNumberFormat="1" applyFont="1" applyFill="1" applyBorder="1" applyAlignment="1" applyProtection="1">
      <alignment horizontal="right" vertical="center"/>
    </xf>
    <xf numFmtId="41" fontId="17" fillId="15" borderId="103" xfId="1" applyNumberFormat="1" applyFont="1" applyFill="1" applyBorder="1" applyAlignment="1" applyProtection="1">
      <alignment horizontal="right" vertical="center"/>
    </xf>
    <xf numFmtId="41" fontId="16" fillId="7" borderId="150" xfId="1" applyNumberFormat="1" applyFont="1" applyFill="1" applyBorder="1" applyAlignment="1" applyProtection="1">
      <alignment horizontal="right" vertical="center"/>
    </xf>
    <xf numFmtId="166" fontId="17" fillId="8" borderId="18" xfId="1" applyNumberFormat="1" applyFont="1" applyFill="1" applyBorder="1" applyAlignment="1" applyProtection="1">
      <alignment horizontal="center" vertical="center"/>
    </xf>
    <xf numFmtId="0" fontId="17" fillId="16" borderId="26" xfId="1" applyFont="1" applyFill="1" applyBorder="1" applyAlignment="1" applyProtection="1">
      <alignment horizontal="center" vertical="center"/>
    </xf>
    <xf numFmtId="0" fontId="17" fillId="16" borderId="108" xfId="1" applyFont="1" applyFill="1" applyBorder="1" applyAlignment="1" applyProtection="1">
      <alignment horizontal="center" vertical="center"/>
    </xf>
    <xf numFmtId="0" fontId="17" fillId="16" borderId="109" xfId="1" applyFont="1" applyFill="1" applyBorder="1" applyAlignment="1" applyProtection="1">
      <alignment horizontal="center" vertical="center"/>
    </xf>
    <xf numFmtId="41" fontId="17" fillId="16" borderId="110" xfId="1" applyNumberFormat="1" applyFont="1" applyFill="1" applyBorder="1" applyAlignment="1" applyProtection="1">
      <alignment horizontal="right" vertical="center"/>
    </xf>
    <xf numFmtId="0" fontId="17" fillId="0" borderId="29" xfId="1" applyFont="1" applyFill="1" applyBorder="1" applyAlignment="1" applyProtection="1">
      <alignment horizontal="center" vertical="center"/>
    </xf>
    <xf numFmtId="0" fontId="17" fillId="23" borderId="21" xfId="1" applyFont="1" applyFill="1" applyBorder="1" applyAlignment="1" applyProtection="1">
      <alignment horizontal="center" vertical="center"/>
    </xf>
    <xf numFmtId="0" fontId="17" fillId="23" borderId="18" xfId="1" applyFont="1" applyFill="1" applyBorder="1" applyAlignment="1" applyProtection="1">
      <alignment horizontal="center" vertical="center"/>
    </xf>
    <xf numFmtId="41" fontId="17" fillId="23" borderId="100" xfId="1" applyNumberFormat="1" applyFont="1" applyFill="1" applyBorder="1" applyAlignment="1" applyProtection="1">
      <alignment horizontal="right" vertical="center"/>
    </xf>
    <xf numFmtId="0" fontId="17" fillId="23" borderId="29" xfId="1" applyFont="1" applyFill="1" applyBorder="1" applyAlignment="1" applyProtection="1">
      <alignment horizontal="center" vertical="center"/>
    </xf>
    <xf numFmtId="0" fontId="17" fillId="0" borderId="0" xfId="1" applyFont="1" applyFill="1" applyAlignment="1" applyProtection="1">
      <alignment vertical="center"/>
    </xf>
    <xf numFmtId="0" fontId="17" fillId="18" borderId="29" xfId="1" applyFont="1" applyFill="1" applyBorder="1" applyAlignment="1" applyProtection="1">
      <alignment horizontal="center" vertical="center"/>
    </xf>
    <xf numFmtId="0" fontId="17" fillId="18" borderId="21" xfId="1" applyFont="1" applyFill="1" applyBorder="1" applyAlignment="1" applyProtection="1">
      <alignment horizontal="center" vertical="center"/>
    </xf>
    <xf numFmtId="0" fontId="17" fillId="18" borderId="18" xfId="1" applyFont="1" applyFill="1" applyBorder="1" applyAlignment="1" applyProtection="1">
      <alignment horizontal="center" vertical="center"/>
    </xf>
    <xf numFmtId="41" fontId="17" fillId="18" borderId="100" xfId="1" applyNumberFormat="1" applyFont="1" applyFill="1" applyBorder="1" applyAlignment="1" applyProtection="1">
      <alignment horizontal="right" vertical="center"/>
    </xf>
    <xf numFmtId="2" fontId="16" fillId="7" borderId="92" xfId="1" applyNumberFormat="1" applyFont="1" applyFill="1" applyBorder="1" applyAlignment="1" applyProtection="1">
      <alignment horizontal="left" vertical="center"/>
    </xf>
    <xf numFmtId="0" fontId="16" fillId="7" borderId="92" xfId="1" applyFont="1" applyFill="1" applyBorder="1" applyAlignment="1" applyProtection="1">
      <alignment horizontal="left" vertical="center"/>
    </xf>
    <xf numFmtId="0" fontId="16" fillId="7" borderId="112" xfId="1" applyFont="1" applyFill="1" applyBorder="1" applyAlignment="1" applyProtection="1">
      <alignment horizontal="left" vertical="center"/>
    </xf>
    <xf numFmtId="14" fontId="16" fillId="7" borderId="30" xfId="1" applyNumberFormat="1" applyFont="1" applyFill="1" applyBorder="1" applyAlignment="1" applyProtection="1">
      <alignment vertical="center"/>
    </xf>
    <xf numFmtId="14" fontId="16" fillId="7" borderId="113" xfId="1" applyNumberFormat="1" applyFont="1" applyFill="1" applyBorder="1" applyAlignment="1" applyProtection="1">
      <alignment vertical="center"/>
    </xf>
    <xf numFmtId="0" fontId="16" fillId="7" borderId="27" xfId="1" applyFont="1" applyFill="1" applyBorder="1" applyAlignment="1" applyProtection="1">
      <alignment horizontal="left" vertical="center"/>
    </xf>
    <xf numFmtId="0" fontId="16" fillId="7" borderId="12" xfId="1" applyFont="1" applyFill="1" applyBorder="1" applyAlignment="1" applyProtection="1">
      <alignment vertical="center"/>
    </xf>
    <xf numFmtId="167" fontId="16" fillId="7" borderId="12" xfId="1" applyNumberFormat="1" applyFont="1" applyFill="1" applyBorder="1" applyAlignment="1">
      <alignment horizontal="left" vertical="top" wrapText="1"/>
    </xf>
    <xf numFmtId="167" fontId="5" fillId="7" borderId="12" xfId="1" applyNumberFormat="1" applyFont="1" applyFill="1" applyBorder="1" applyAlignment="1">
      <alignment horizontal="center" vertical="top" wrapText="1"/>
    </xf>
    <xf numFmtId="0" fontId="16" fillId="7" borderId="105" xfId="1" applyFont="1" applyFill="1" applyBorder="1" applyAlignment="1" applyProtection="1">
      <alignment vertical="center"/>
    </xf>
    <xf numFmtId="0" fontId="20" fillId="0" borderId="28" xfId="1" applyFont="1" applyFill="1" applyBorder="1" applyAlignment="1" applyProtection="1">
      <alignment horizontal="left" vertical="center"/>
    </xf>
    <xf numFmtId="0" fontId="20" fillId="0" borderId="93" xfId="1" applyFont="1" applyFill="1" applyBorder="1" applyAlignment="1" applyProtection="1">
      <alignment horizontal="left" vertical="center"/>
    </xf>
    <xf numFmtId="0" fontId="16" fillId="0" borderId="0" xfId="1" applyFont="1" applyBorder="1" applyAlignment="1" applyProtection="1">
      <alignment vertical="center"/>
    </xf>
    <xf numFmtId="0" fontId="17" fillId="7" borderId="107" xfId="1" applyNumberFormat="1" applyFont="1" applyFill="1" applyBorder="1" applyAlignment="1" applyProtection="1">
      <alignment horizontal="center" vertical="center"/>
      <protection locked="0"/>
    </xf>
    <xf numFmtId="0" fontId="17" fillId="7" borderId="114" xfId="1" applyFont="1" applyFill="1" applyBorder="1" applyAlignment="1" applyProtection="1">
      <alignment horizontal="center" vertical="center"/>
      <protection locked="0"/>
    </xf>
    <xf numFmtId="0" fontId="17" fillId="7" borderId="1" xfId="1" applyFont="1" applyFill="1" applyBorder="1" applyAlignment="1" applyProtection="1">
      <alignment horizontal="center" vertical="center"/>
      <protection locked="0"/>
    </xf>
    <xf numFmtId="0" fontId="17" fillId="7" borderId="28" xfId="1" applyFont="1" applyFill="1" applyBorder="1" applyAlignment="1" applyProtection="1">
      <alignment horizontal="left" vertical="center"/>
    </xf>
    <xf numFmtId="0" fontId="5" fillId="7" borderId="0" xfId="1" applyFill="1"/>
    <xf numFmtId="0" fontId="17" fillId="7" borderId="93" xfId="1" applyFont="1" applyFill="1" applyBorder="1" applyAlignment="1" applyProtection="1">
      <alignment horizontal="right" vertical="center"/>
    </xf>
    <xf numFmtId="2" fontId="16" fillId="0" borderId="107" xfId="1" applyNumberFormat="1" applyFont="1" applyFill="1" applyBorder="1" applyAlignment="1" applyProtection="1">
      <alignment horizontal="center" vertical="center"/>
      <protection locked="0"/>
    </xf>
    <xf numFmtId="2" fontId="16" fillId="0" borderId="114" xfId="1" applyNumberFormat="1" applyFont="1" applyFill="1" applyBorder="1" applyAlignment="1" applyProtection="1">
      <alignment horizontal="center" vertical="center"/>
      <protection locked="0"/>
    </xf>
    <xf numFmtId="2" fontId="16" fillId="0" borderId="1" xfId="1" applyNumberFormat="1" applyFont="1" applyFill="1" applyBorder="1" applyAlignment="1" applyProtection="1">
      <alignment horizontal="center" vertical="center"/>
      <protection locked="0"/>
    </xf>
    <xf numFmtId="0" fontId="17" fillId="7" borderId="114" xfId="1" applyFont="1" applyFill="1" applyBorder="1" applyAlignment="1" applyProtection="1">
      <alignment horizontal="center" vertical="center" wrapText="1"/>
    </xf>
    <xf numFmtId="9" fontId="16" fillId="0" borderId="114" xfId="14" applyFont="1" applyFill="1" applyBorder="1" applyAlignment="1" applyProtection="1">
      <alignment horizontal="center" vertical="center" wrapText="1"/>
    </xf>
    <xf numFmtId="2" fontId="16" fillId="7" borderId="115" xfId="1" applyNumberFormat="1" applyFont="1" applyFill="1" applyBorder="1" applyAlignment="1" applyProtection="1">
      <alignment horizontal="left" vertical="center"/>
    </xf>
    <xf numFmtId="9" fontId="16" fillId="0" borderId="117" xfId="14" applyFont="1" applyFill="1" applyBorder="1" applyAlignment="1" applyProtection="1">
      <alignment horizontal="center" vertical="center" wrapText="1"/>
    </xf>
    <xf numFmtId="0" fontId="16" fillId="7" borderId="92" xfId="1" applyFont="1" applyFill="1" applyBorder="1" applyAlignment="1" applyProtection="1">
      <alignment horizontal="center" vertical="center" wrapText="1"/>
    </xf>
    <xf numFmtId="0" fontId="18" fillId="0" borderId="93" xfId="1" applyFont="1" applyBorder="1" applyAlignment="1" applyProtection="1">
      <alignment horizontal="left" vertical="center"/>
    </xf>
    <xf numFmtId="0" fontId="16" fillId="0" borderId="92" xfId="1" applyFont="1" applyBorder="1" applyAlignment="1" applyProtection="1">
      <alignment horizontal="left" vertical="center"/>
    </xf>
    <xf numFmtId="0" fontId="16" fillId="0" borderId="93" xfId="1" applyFont="1" applyBorder="1" applyAlignment="1" applyProtection="1">
      <alignment horizontal="left" vertical="center"/>
    </xf>
    <xf numFmtId="0" fontId="16" fillId="7" borderId="121" xfId="1" applyFont="1" applyFill="1" applyBorder="1" applyAlignment="1" applyProtection="1">
      <alignment horizontal="center" vertical="center" wrapText="1"/>
    </xf>
    <xf numFmtId="0" fontId="18" fillId="0" borderId="122" xfId="1" applyFont="1" applyBorder="1" applyAlignment="1" applyProtection="1">
      <alignment horizontal="left" vertical="center"/>
    </xf>
    <xf numFmtId="0" fontId="18" fillId="0" borderId="116" xfId="1" applyFont="1" applyBorder="1" applyAlignment="1" applyProtection="1">
      <alignment horizontal="left" vertical="center"/>
    </xf>
    <xf numFmtId="0" fontId="18" fillId="0" borderId="123" xfId="1" applyFont="1" applyBorder="1" applyAlignment="1" applyProtection="1">
      <alignment horizontal="left" vertical="center"/>
    </xf>
    <xf numFmtId="0" fontId="16" fillId="0" borderId="115" xfId="1" applyFont="1" applyBorder="1" applyAlignment="1" applyProtection="1">
      <alignment horizontal="left" vertical="center"/>
    </xf>
    <xf numFmtId="0" fontId="16" fillId="0" borderId="116" xfId="1" applyFont="1" applyBorder="1" applyAlignment="1" applyProtection="1">
      <alignment horizontal="left" vertical="center"/>
    </xf>
    <xf numFmtId="0" fontId="16" fillId="0" borderId="123" xfId="1" applyFont="1" applyBorder="1" applyAlignment="1" applyProtection="1">
      <alignment horizontal="left" vertical="center"/>
    </xf>
    <xf numFmtId="0" fontId="18" fillId="0" borderId="32" xfId="1" applyFont="1" applyBorder="1" applyAlignment="1" applyProtection="1">
      <alignment horizontal="left" vertical="center"/>
    </xf>
    <xf numFmtId="0" fontId="18" fillId="0" borderId="33" xfId="1" applyFont="1" applyBorder="1" applyAlignment="1" applyProtection="1">
      <alignment horizontal="left" vertical="center"/>
    </xf>
    <xf numFmtId="0" fontId="18" fillId="0" borderId="99" xfId="1" applyFont="1" applyBorder="1" applyAlignment="1" applyProtection="1">
      <alignment horizontal="left" vertical="center"/>
    </xf>
    <xf numFmtId="0" fontId="16" fillId="7" borderId="112" xfId="1" applyFont="1" applyFill="1" applyBorder="1" applyAlignment="1" applyProtection="1">
      <alignment horizontal="center" vertical="center"/>
    </xf>
    <xf numFmtId="0" fontId="16" fillId="13" borderId="113" xfId="1" applyFont="1" applyFill="1" applyBorder="1" applyAlignment="1" applyProtection="1">
      <alignment horizontal="right" vertical="center"/>
    </xf>
    <xf numFmtId="42" fontId="16" fillId="13" borderId="112" xfId="1" applyNumberFormat="1" applyFont="1" applyFill="1" applyBorder="1" applyAlignment="1" applyProtection="1">
      <alignment horizontal="left" vertical="center" wrapText="1"/>
    </xf>
    <xf numFmtId="42" fontId="16" fillId="13" borderId="113" xfId="14" applyNumberFormat="1" applyFont="1" applyFill="1" applyBorder="1" applyAlignment="1" applyProtection="1">
      <alignment horizontal="center" vertical="center"/>
    </xf>
    <xf numFmtId="42" fontId="16" fillId="13" borderId="30" xfId="1" applyNumberFormat="1" applyFont="1" applyFill="1" applyBorder="1" applyAlignment="1" applyProtection="1">
      <alignment horizontal="left" vertical="center" wrapText="1"/>
    </xf>
    <xf numFmtId="0" fontId="16" fillId="7" borderId="129" xfId="1" applyFont="1" applyFill="1" applyBorder="1" applyAlignment="1" applyProtection="1">
      <alignment horizontal="center" vertical="center"/>
    </xf>
    <xf numFmtId="0" fontId="16" fillId="13" borderId="17" xfId="1" applyFont="1" applyFill="1" applyBorder="1" applyAlignment="1" applyProtection="1">
      <alignment vertical="center"/>
    </xf>
    <xf numFmtId="0" fontId="16" fillId="13" borderId="97" xfId="1" applyFont="1" applyFill="1" applyBorder="1" applyAlignment="1" applyProtection="1">
      <alignment horizontal="right" vertical="center"/>
    </xf>
    <xf numFmtId="0" fontId="16" fillId="13" borderId="129" xfId="1" applyFont="1" applyFill="1" applyBorder="1" applyAlignment="1" applyProtection="1">
      <alignment vertical="center"/>
    </xf>
    <xf numFmtId="9" fontId="16" fillId="13" borderId="97" xfId="14" applyFont="1" applyFill="1" applyBorder="1" applyAlignment="1" applyProtection="1">
      <alignment horizontal="center" vertical="center"/>
    </xf>
    <xf numFmtId="0" fontId="16" fillId="13" borderId="92" xfId="1" applyFont="1" applyFill="1" applyBorder="1" applyAlignment="1" applyProtection="1">
      <alignment horizontal="center" vertical="center"/>
    </xf>
    <xf numFmtId="9" fontId="16" fillId="13" borderId="93" xfId="14" applyFont="1" applyFill="1" applyBorder="1" applyAlignment="1" applyProtection="1">
      <alignment horizontal="center" vertical="center" wrapText="1"/>
    </xf>
    <xf numFmtId="44" fontId="16" fillId="13" borderId="1" xfId="1" applyNumberFormat="1" applyFont="1" applyFill="1" applyBorder="1" applyAlignment="1" applyProtection="1">
      <alignment horizontal="center" vertical="center" wrapText="1"/>
    </xf>
    <xf numFmtId="42" fontId="16" fillId="13" borderId="127" xfId="15" applyNumberFormat="1" applyFont="1" applyFill="1" applyBorder="1" applyAlignment="1" applyProtection="1">
      <alignment horizontal="center" vertical="center"/>
    </xf>
    <xf numFmtId="42" fontId="16" fillId="13" borderId="78" xfId="15" applyNumberFormat="1" applyFont="1" applyFill="1" applyBorder="1" applyAlignment="1" applyProtection="1">
      <alignment horizontal="center" vertical="center" wrapText="1"/>
    </xf>
    <xf numFmtId="9" fontId="16" fillId="13" borderId="128" xfId="14" applyNumberFormat="1" applyFont="1" applyFill="1" applyBorder="1" applyAlignment="1" applyProtection="1">
      <alignment horizontal="center" vertical="center" wrapText="1"/>
    </xf>
    <xf numFmtId="0" fontId="16" fillId="7" borderId="130" xfId="1" applyFont="1" applyFill="1" applyBorder="1" applyAlignment="1" applyProtection="1">
      <alignment horizontal="center" vertical="center"/>
    </xf>
    <xf numFmtId="0" fontId="5" fillId="0" borderId="0" xfId="1" applyBorder="1"/>
    <xf numFmtId="0" fontId="18" fillId="0" borderId="0" xfId="2" applyFont="1" applyBorder="1" applyAlignment="1" applyProtection="1">
      <alignment horizontal="left" vertical="center"/>
    </xf>
    <xf numFmtId="0" fontId="18" fillId="0" borderId="0" xfId="0" applyFont="1" applyBorder="1" applyAlignment="1" applyProtection="1">
      <alignment horizontal="left" vertical="center"/>
    </xf>
    <xf numFmtId="166" fontId="79" fillId="0" borderId="0" xfId="1" applyNumberFormat="1" applyFont="1"/>
    <xf numFmtId="166" fontId="5" fillId="0" borderId="0" xfId="1" applyNumberFormat="1" applyFont="1"/>
    <xf numFmtId="0" fontId="19" fillId="0" borderId="28" xfId="2" applyFont="1" applyBorder="1" applyAlignment="1" applyProtection="1">
      <alignment horizontal="left" vertical="center"/>
    </xf>
    <xf numFmtId="0" fontId="18" fillId="27" borderId="28" xfId="2" applyFont="1" applyFill="1" applyBorder="1" applyAlignment="1" applyProtection="1">
      <alignment horizontal="left" vertical="center"/>
    </xf>
    <xf numFmtId="0" fontId="18" fillId="27" borderId="37" xfId="2" applyFont="1" applyFill="1" applyBorder="1" applyAlignment="1" applyProtection="1">
      <alignment horizontal="left" vertical="center"/>
    </xf>
    <xf numFmtId="0" fontId="16" fillId="27" borderId="106" xfId="1" applyFont="1" applyFill="1" applyBorder="1" applyAlignment="1" applyProtection="1">
      <alignment horizontal="center" vertical="center"/>
    </xf>
    <xf numFmtId="166" fontId="16" fillId="27" borderId="27" xfId="1" applyNumberFormat="1" applyFont="1" applyFill="1" applyBorder="1" applyAlignment="1" applyProtection="1">
      <alignment horizontal="right" vertical="center"/>
    </xf>
    <xf numFmtId="0" fontId="19" fillId="7" borderId="3" xfId="1" applyFont="1" applyFill="1" applyBorder="1" applyAlignment="1" applyProtection="1">
      <alignment horizontal="left" vertical="center"/>
    </xf>
    <xf numFmtId="0" fontId="19" fillId="27" borderId="3" xfId="1" applyFont="1" applyFill="1" applyBorder="1" applyAlignment="1" applyProtection="1">
      <alignment horizontal="left" vertical="center"/>
    </xf>
    <xf numFmtId="9" fontId="18" fillId="0" borderId="28" xfId="10" applyFont="1" applyBorder="1" applyAlignment="1" applyProtection="1">
      <alignment horizontal="left" vertical="center"/>
    </xf>
    <xf numFmtId="10" fontId="18" fillId="0" borderId="28" xfId="10" applyNumberFormat="1" applyFont="1" applyBorder="1" applyAlignment="1" applyProtection="1">
      <alignment horizontal="left" vertical="center"/>
    </xf>
    <xf numFmtId="0" fontId="27" fillId="0" borderId="27" xfId="1" applyFont="1" applyBorder="1" applyAlignment="1">
      <alignment horizontal="center" vertical="center"/>
    </xf>
    <xf numFmtId="0" fontId="8" fillId="11" borderId="14" xfId="2" applyFont="1" applyFill="1" applyBorder="1" applyAlignment="1">
      <alignment horizontal="center" vertical="center"/>
    </xf>
    <xf numFmtId="0" fontId="8" fillId="0" borderId="4" xfId="2" applyFont="1" applyBorder="1" applyAlignment="1">
      <alignment horizontal="center" vertical="center"/>
    </xf>
    <xf numFmtId="166" fontId="8" fillId="11" borderId="14" xfId="2" applyNumberFormat="1" applyFont="1" applyFill="1" applyBorder="1" applyAlignment="1">
      <alignment horizontal="center" vertical="center"/>
    </xf>
    <xf numFmtId="0" fontId="8" fillId="0" borderId="12" xfId="2" applyFont="1" applyBorder="1" applyAlignment="1">
      <alignment horizontal="left" vertical="center"/>
    </xf>
    <xf numFmtId="0" fontId="8" fillId="0" borderId="6" xfId="2" applyFont="1" applyBorder="1" applyAlignment="1">
      <alignment horizontal="left" vertical="center"/>
    </xf>
    <xf numFmtId="0" fontId="0" fillId="0" borderId="0" xfId="0" applyFill="1"/>
    <xf numFmtId="173" fontId="78" fillId="0" borderId="0" xfId="1" applyNumberFormat="1" applyFont="1"/>
    <xf numFmtId="173" fontId="78" fillId="0" borderId="0" xfId="9" applyNumberFormat="1" applyFont="1"/>
    <xf numFmtId="173" fontId="5" fillId="0" borderId="0" xfId="1" applyNumberFormat="1"/>
    <xf numFmtId="0" fontId="79" fillId="0" borderId="0" xfId="1" applyFont="1" applyAlignment="1">
      <alignment horizontal="center" vertical="center"/>
    </xf>
    <xf numFmtId="0" fontId="79" fillId="0" borderId="0" xfId="1" applyFont="1" applyAlignment="1">
      <alignment horizontal="left" vertical="center"/>
    </xf>
    <xf numFmtId="0" fontId="82" fillId="0" borderId="0" xfId="0" applyFont="1" applyBorder="1" applyAlignment="1">
      <alignment horizontal="center"/>
    </xf>
    <xf numFmtId="166" fontId="9" fillId="7" borderId="29" xfId="2" applyNumberFormat="1" applyFont="1" applyFill="1" applyBorder="1" applyAlignment="1">
      <alignment horizontal="center" vertical="center"/>
    </xf>
    <xf numFmtId="0" fontId="42" fillId="3" borderId="151" xfId="0" applyFont="1" applyFill="1" applyBorder="1"/>
    <xf numFmtId="1" fontId="16" fillId="0" borderId="36" xfId="1" applyNumberFormat="1" applyFont="1" applyBorder="1" applyAlignment="1" applyProtection="1">
      <alignment horizontal="center" vertical="center"/>
    </xf>
    <xf numFmtId="1" fontId="16" fillId="7" borderId="36" xfId="1" applyNumberFormat="1" applyFont="1" applyFill="1" applyBorder="1" applyAlignment="1" applyProtection="1">
      <alignment horizontal="center" vertical="center"/>
    </xf>
    <xf numFmtId="1" fontId="16" fillId="7" borderId="37" xfId="1" applyNumberFormat="1" applyFont="1" applyFill="1" applyBorder="1" applyAlignment="1" applyProtection="1">
      <alignment horizontal="center" vertical="center"/>
    </xf>
    <xf numFmtId="1" fontId="16" fillId="0" borderId="37" xfId="1" applyNumberFormat="1" applyFont="1" applyBorder="1" applyAlignment="1" applyProtection="1">
      <alignment horizontal="center" vertical="center"/>
    </xf>
    <xf numFmtId="1" fontId="16" fillId="27" borderId="37" xfId="1" applyNumberFormat="1" applyFont="1" applyFill="1" applyBorder="1" applyAlignment="1" applyProtection="1">
      <alignment horizontal="center" vertical="center"/>
    </xf>
    <xf numFmtId="1" fontId="16" fillId="0" borderId="14" xfId="1" applyNumberFormat="1" applyFont="1" applyBorder="1" applyAlignment="1" applyProtection="1">
      <alignment horizontal="center" vertical="center"/>
    </xf>
    <xf numFmtId="5" fontId="16" fillId="7" borderId="137" xfId="1" applyNumberFormat="1" applyFont="1" applyFill="1" applyBorder="1" applyAlignment="1" applyProtection="1">
      <alignment horizontal="right" vertical="center"/>
    </xf>
    <xf numFmtId="5" fontId="16" fillId="7" borderId="114" xfId="1" applyNumberFormat="1" applyFont="1" applyFill="1" applyBorder="1" applyAlignment="1" applyProtection="1">
      <alignment horizontal="right" vertical="center"/>
    </xf>
    <xf numFmtId="5" fontId="16" fillId="27" borderId="114" xfId="1" applyNumberFormat="1" applyFont="1" applyFill="1" applyBorder="1" applyAlignment="1" applyProtection="1">
      <alignment horizontal="right" vertical="center"/>
    </xf>
    <xf numFmtId="173" fontId="16" fillId="0" borderId="27" xfId="1" applyNumberFormat="1" applyFont="1" applyFill="1" applyBorder="1" applyAlignment="1" applyProtection="1">
      <alignment horizontal="right" vertical="center"/>
    </xf>
    <xf numFmtId="173" fontId="16" fillId="7" borderId="27" xfId="1" applyNumberFormat="1" applyFont="1" applyFill="1" applyBorder="1" applyAlignment="1" applyProtection="1">
      <alignment horizontal="right" vertical="center"/>
    </xf>
    <xf numFmtId="173" fontId="16" fillId="27" borderId="27" xfId="1" applyNumberFormat="1" applyFont="1" applyFill="1" applyBorder="1" applyAlignment="1" applyProtection="1">
      <alignment horizontal="right" vertical="center"/>
    </xf>
    <xf numFmtId="173" fontId="16" fillId="0" borderId="92" xfId="1" applyNumberFormat="1" applyFont="1" applyFill="1" applyBorder="1" applyAlignment="1" applyProtection="1">
      <alignment horizontal="right" vertical="center"/>
    </xf>
    <xf numFmtId="173" fontId="16" fillId="6" borderId="27" xfId="1" applyNumberFormat="1" applyFont="1" applyFill="1" applyBorder="1" applyAlignment="1" applyProtection="1">
      <alignment horizontal="right" vertical="center"/>
    </xf>
    <xf numFmtId="0" fontId="21" fillId="8" borderId="153" xfId="0" applyFont="1" applyFill="1" applyBorder="1" applyAlignment="1">
      <alignment horizontal="center"/>
    </xf>
    <xf numFmtId="0" fontId="21" fillId="8" borderId="152" xfId="0" applyFont="1" applyFill="1" applyBorder="1" applyAlignment="1">
      <alignment horizontal="center"/>
    </xf>
    <xf numFmtId="0" fontId="21" fillId="8" borderId="65" xfId="0" applyFont="1" applyFill="1" applyBorder="1" applyAlignment="1">
      <alignment horizontal="center"/>
    </xf>
    <xf numFmtId="166" fontId="16" fillId="8" borderId="27" xfId="1" applyNumberFormat="1" applyFont="1" applyFill="1" applyBorder="1" applyAlignment="1" applyProtection="1">
      <alignment horizontal="right" vertical="center"/>
    </xf>
    <xf numFmtId="0" fontId="16" fillId="8" borderId="27" xfId="1" applyNumberFormat="1" applyFont="1" applyFill="1" applyBorder="1" applyAlignment="1" applyProtection="1">
      <alignment horizontal="right" vertical="center"/>
    </xf>
    <xf numFmtId="0" fontId="18" fillId="8" borderId="28" xfId="2" applyFont="1" applyFill="1" applyBorder="1" applyAlignment="1" applyProtection="1">
      <alignment horizontal="left" vertical="center"/>
    </xf>
    <xf numFmtId="174" fontId="18" fillId="8" borderId="28" xfId="10" applyNumberFormat="1" applyFont="1" applyFill="1" applyBorder="1" applyAlignment="1" applyProtection="1">
      <alignment horizontal="left" vertical="center"/>
    </xf>
    <xf numFmtId="0" fontId="83" fillId="0" borderId="0" xfId="0" applyNumberFormat="1" applyFont="1" applyAlignment="1">
      <alignment horizontal="center"/>
    </xf>
    <xf numFmtId="0" fontId="84" fillId="0" borderId="0" xfId="0" applyFont="1" applyFill="1"/>
    <xf numFmtId="0" fontId="85" fillId="0" borderId="0" xfId="0" applyFont="1" applyFill="1" applyAlignment="1">
      <alignment horizontal="center"/>
    </xf>
    <xf numFmtId="0" fontId="86" fillId="0" borderId="37" xfId="2" applyFont="1" applyBorder="1" applyAlignment="1" applyProtection="1">
      <alignment horizontal="left" vertical="center"/>
    </xf>
    <xf numFmtId="0" fontId="31" fillId="6" borderId="20" xfId="1" applyFont="1" applyFill="1" applyBorder="1" applyAlignment="1">
      <alignment horizontal="center" vertical="center"/>
    </xf>
    <xf numFmtId="0" fontId="8" fillId="0" borderId="6" xfId="2" applyFont="1" applyBorder="1" applyAlignment="1">
      <alignment vertical="center"/>
    </xf>
    <xf numFmtId="0" fontId="8" fillId="0" borderId="12" xfId="2" applyFont="1" applyBorder="1" applyAlignment="1">
      <alignment vertical="center"/>
    </xf>
    <xf numFmtId="0" fontId="16" fillId="0" borderId="92" xfId="3" applyFont="1" applyFill="1" applyBorder="1" applyAlignment="1" applyProtection="1">
      <alignment horizontal="left" vertical="center" wrapText="1"/>
    </xf>
    <xf numFmtId="0" fontId="16" fillId="0" borderId="28" xfId="3" applyFont="1" applyFill="1" applyBorder="1" applyAlignment="1" applyProtection="1">
      <alignment horizontal="left" vertical="center" wrapText="1"/>
    </xf>
    <xf numFmtId="0" fontId="16" fillId="0" borderId="93" xfId="3" applyFont="1" applyFill="1" applyBorder="1" applyAlignment="1" applyProtection="1">
      <alignment horizontal="left" vertical="center" wrapText="1"/>
    </xf>
    <xf numFmtId="0" fontId="16" fillId="0" borderId="134" xfId="3" applyFont="1" applyFill="1" applyBorder="1" applyAlignment="1" applyProtection="1">
      <alignment horizontal="left" vertical="center" wrapText="1"/>
    </xf>
    <xf numFmtId="0" fontId="16" fillId="0" borderId="132" xfId="3" applyFont="1" applyFill="1" applyBorder="1" applyAlignment="1" applyProtection="1">
      <alignment horizontal="left" vertical="center" wrapText="1"/>
    </xf>
    <xf numFmtId="0" fontId="16" fillId="0" borderId="133" xfId="3" applyFont="1" applyFill="1" applyBorder="1" applyAlignment="1" applyProtection="1">
      <alignment horizontal="left" vertical="center" wrapText="1"/>
    </xf>
    <xf numFmtId="0" fontId="16" fillId="13" borderId="92" xfId="3" applyFont="1" applyFill="1" applyBorder="1" applyAlignment="1" applyProtection="1">
      <alignment horizontal="center" vertical="center"/>
    </xf>
    <xf numFmtId="0" fontId="16" fillId="13" borderId="28" xfId="3" applyFont="1" applyFill="1" applyBorder="1" applyAlignment="1" applyProtection="1">
      <alignment horizontal="center" vertical="center"/>
    </xf>
    <xf numFmtId="0" fontId="16" fillId="13" borderId="93" xfId="3" applyFont="1" applyFill="1" applyBorder="1" applyAlignment="1" applyProtection="1">
      <alignment horizontal="center" vertical="center"/>
    </xf>
    <xf numFmtId="0" fontId="16" fillId="19" borderId="22" xfId="3" applyFont="1" applyFill="1" applyBorder="1" applyAlignment="1" applyProtection="1">
      <alignment horizontal="center" vertical="center"/>
    </xf>
    <xf numFmtId="0" fontId="16" fillId="19" borderId="67" xfId="3" applyFont="1" applyFill="1" applyBorder="1" applyAlignment="1" applyProtection="1">
      <alignment horizontal="center" vertical="center"/>
    </xf>
    <xf numFmtId="0" fontId="16" fillId="19" borderId="103" xfId="3" applyFont="1" applyFill="1" applyBorder="1" applyAlignment="1" applyProtection="1">
      <alignment horizontal="center" vertical="center"/>
    </xf>
    <xf numFmtId="0" fontId="16" fillId="0" borderId="92" xfId="3" applyFont="1" applyFill="1" applyBorder="1" applyAlignment="1" applyProtection="1">
      <alignment horizontal="center" vertical="center" wrapText="1"/>
    </xf>
    <xf numFmtId="0" fontId="16" fillId="0" borderId="28" xfId="3" applyFont="1" applyFill="1" applyBorder="1" applyAlignment="1" applyProtection="1">
      <alignment horizontal="center" vertical="center" wrapText="1"/>
    </xf>
    <xf numFmtId="0" fontId="16" fillId="0" borderId="93" xfId="3" applyFont="1" applyFill="1" applyBorder="1" applyAlignment="1" applyProtection="1">
      <alignment horizontal="center" vertical="center" wrapText="1"/>
    </xf>
    <xf numFmtId="0" fontId="16" fillId="0" borderId="112" xfId="3" applyFont="1" applyFill="1" applyBorder="1" applyAlignment="1" applyProtection="1">
      <alignment horizontal="center" vertical="center" wrapText="1"/>
    </xf>
    <xf numFmtId="0" fontId="16" fillId="0" borderId="30" xfId="3" applyFont="1" applyFill="1" applyBorder="1" applyAlignment="1" applyProtection="1">
      <alignment horizontal="center" vertical="center" wrapText="1"/>
    </xf>
    <xf numFmtId="0" fontId="16" fillId="0" borderId="113" xfId="3" applyFont="1" applyFill="1" applyBorder="1" applyAlignment="1" applyProtection="1">
      <alignment horizontal="center" vertical="center" wrapText="1"/>
    </xf>
    <xf numFmtId="0" fontId="16" fillId="0" borderId="115" xfId="3" applyFont="1" applyFill="1" applyBorder="1" applyAlignment="1" applyProtection="1">
      <alignment horizontal="left" vertical="center" wrapText="1"/>
    </xf>
    <xf numFmtId="0" fontId="16" fillId="0" borderId="116" xfId="3" applyFont="1" applyFill="1" applyBorder="1" applyAlignment="1" applyProtection="1">
      <alignment horizontal="left" vertical="center" wrapText="1"/>
    </xf>
    <xf numFmtId="0" fontId="17" fillId="7" borderId="92" xfId="3" applyFont="1" applyFill="1" applyBorder="1" applyAlignment="1" applyProtection="1">
      <alignment horizontal="center" vertical="center" wrapText="1"/>
    </xf>
    <xf numFmtId="0" fontId="17" fillId="7" borderId="28" xfId="3" applyFont="1" applyFill="1" applyBorder="1" applyAlignment="1" applyProtection="1">
      <alignment horizontal="center" vertical="center" wrapText="1"/>
    </xf>
    <xf numFmtId="0" fontId="16" fillId="7" borderId="92" xfId="3" applyFont="1" applyFill="1" applyBorder="1" applyAlignment="1" applyProtection="1">
      <alignment horizontal="center" vertical="center"/>
    </xf>
    <xf numFmtId="0" fontId="16" fillId="7" borderId="28" xfId="3" applyFont="1" applyFill="1" applyBorder="1" applyAlignment="1" applyProtection="1">
      <alignment horizontal="center" vertical="center"/>
    </xf>
    <xf numFmtId="0" fontId="16" fillId="7" borderId="93" xfId="3" applyFont="1" applyFill="1" applyBorder="1" applyAlignment="1" applyProtection="1">
      <alignment horizontal="center" vertical="center"/>
    </xf>
    <xf numFmtId="0" fontId="16" fillId="0" borderId="27" xfId="3" applyFont="1" applyFill="1" applyBorder="1" applyAlignment="1" applyProtection="1">
      <alignment horizontal="center" vertical="center" wrapText="1"/>
    </xf>
    <xf numFmtId="0" fontId="16" fillId="0" borderId="12" xfId="3" applyFont="1" applyFill="1" applyBorder="1" applyAlignment="1" applyProtection="1">
      <alignment horizontal="center" vertical="center" wrapText="1"/>
    </xf>
    <xf numFmtId="0" fontId="16" fillId="0" borderId="105" xfId="3" applyFont="1" applyFill="1" applyBorder="1" applyAlignment="1" applyProtection="1">
      <alignment horizontal="center" vertical="center" wrapText="1"/>
    </xf>
    <xf numFmtId="166" fontId="16" fillId="0" borderId="92" xfId="3" applyNumberFormat="1" applyFont="1" applyFill="1" applyBorder="1" applyAlignment="1" applyProtection="1">
      <alignment horizontal="center" vertical="center" wrapText="1"/>
    </xf>
    <xf numFmtId="166" fontId="16" fillId="0" borderId="28" xfId="3" applyNumberFormat="1" applyFont="1" applyFill="1" applyBorder="1" applyAlignment="1" applyProtection="1">
      <alignment horizontal="center" vertical="center" wrapText="1"/>
    </xf>
    <xf numFmtId="166" fontId="16" fillId="0" borderId="93" xfId="3" applyNumberFormat="1" applyFont="1" applyFill="1" applyBorder="1" applyAlignment="1" applyProtection="1">
      <alignment horizontal="center" vertical="center" wrapText="1"/>
    </xf>
    <xf numFmtId="0" fontId="18" fillId="0" borderId="3" xfId="3" applyFont="1" applyBorder="1" applyAlignment="1" applyProtection="1">
      <alignment horizontal="left" vertical="center"/>
    </xf>
    <xf numFmtId="0" fontId="18" fillId="0" borderId="28" xfId="3" applyFont="1" applyBorder="1" applyAlignment="1" applyProtection="1">
      <alignment horizontal="left" vertical="center"/>
    </xf>
    <xf numFmtId="0" fontId="18" fillId="0" borderId="37" xfId="3" applyFont="1" applyBorder="1" applyAlignment="1" applyProtection="1">
      <alignment horizontal="left" vertical="center"/>
    </xf>
    <xf numFmtId="0" fontId="18" fillId="0" borderId="3" xfId="2" applyFont="1" applyBorder="1" applyAlignment="1" applyProtection="1">
      <alignment horizontal="left" vertical="center"/>
    </xf>
    <xf numFmtId="0" fontId="18" fillId="0" borderId="28" xfId="2" applyFont="1" applyBorder="1" applyAlignment="1" applyProtection="1">
      <alignment horizontal="left" vertical="center"/>
    </xf>
    <xf numFmtId="0" fontId="18" fillId="0" borderId="37" xfId="2" applyFont="1" applyBorder="1" applyAlignment="1" applyProtection="1">
      <alignment horizontal="left" vertical="center"/>
    </xf>
    <xf numFmtId="0" fontId="17" fillId="13" borderId="20" xfId="0" applyFont="1" applyFill="1" applyBorder="1" applyAlignment="1" applyProtection="1">
      <alignment horizontal="center" vertical="center"/>
    </xf>
    <xf numFmtId="49" fontId="16" fillId="0" borderId="90" xfId="0" applyNumberFormat="1" applyFont="1" applyBorder="1" applyAlignment="1" applyProtection="1">
      <alignment horizontal="left" vertical="center"/>
    </xf>
    <xf numFmtId="0" fontId="16" fillId="7" borderId="92" xfId="0" applyFont="1" applyFill="1" applyBorder="1" applyAlignment="1" applyProtection="1">
      <alignment horizontal="center" vertical="center"/>
    </xf>
    <xf numFmtId="0" fontId="16" fillId="7" borderId="28" xfId="0" applyFont="1" applyFill="1" applyBorder="1" applyAlignment="1" applyProtection="1">
      <alignment horizontal="left" vertical="center"/>
    </xf>
    <xf numFmtId="0" fontId="16" fillId="7" borderId="93" xfId="0" applyFont="1" applyFill="1" applyBorder="1" applyAlignment="1" applyProtection="1">
      <alignment horizontal="left" vertical="center"/>
    </xf>
    <xf numFmtId="0" fontId="16" fillId="0" borderId="92" xfId="0" applyFont="1" applyFill="1" applyBorder="1" applyAlignment="1" applyProtection="1">
      <alignment horizontal="left" vertical="center" wrapText="1"/>
    </xf>
    <xf numFmtId="0" fontId="16" fillId="0" borderId="28" xfId="0" applyFont="1" applyFill="1" applyBorder="1" applyAlignment="1" applyProtection="1">
      <alignment horizontal="left" vertical="center" wrapText="1"/>
    </xf>
    <xf numFmtId="0" fontId="17" fillId="7" borderId="92" xfId="0" applyFont="1" applyFill="1" applyBorder="1" applyAlignment="1" applyProtection="1">
      <alignment horizontal="center" vertical="center" wrapText="1"/>
    </xf>
    <xf numFmtId="0" fontId="17" fillId="7" borderId="28" xfId="0" applyFont="1" applyFill="1" applyBorder="1" applyAlignment="1" applyProtection="1">
      <alignment horizontal="center" vertical="center" wrapText="1"/>
    </xf>
    <xf numFmtId="0" fontId="16" fillId="0" borderId="115" xfId="0" applyFont="1" applyFill="1" applyBorder="1" applyAlignment="1" applyProtection="1">
      <alignment horizontal="left" vertical="center" wrapText="1"/>
    </xf>
    <xf numFmtId="0" fontId="16" fillId="0" borderId="116" xfId="0" applyFont="1" applyFill="1" applyBorder="1" applyAlignment="1" applyProtection="1">
      <alignment horizontal="left" vertical="center" wrapText="1"/>
    </xf>
    <xf numFmtId="0" fontId="16" fillId="13" borderId="30" xfId="0" applyFont="1" applyFill="1" applyBorder="1" applyAlignment="1" applyProtection="1">
      <alignment horizontal="left" vertical="center" wrapText="1"/>
    </xf>
    <xf numFmtId="0" fontId="17" fillId="13" borderId="20" xfId="1" applyFont="1" applyFill="1" applyBorder="1" applyAlignment="1" applyProtection="1">
      <alignment horizontal="center" vertical="center"/>
    </xf>
    <xf numFmtId="0" fontId="16" fillId="7" borderId="92" xfId="1" applyFont="1" applyFill="1" applyBorder="1" applyAlignment="1" applyProtection="1">
      <alignment horizontal="center" vertical="center"/>
    </xf>
    <xf numFmtId="0" fontId="16" fillId="7" borderId="28" xfId="1" applyFont="1" applyFill="1" applyBorder="1" applyAlignment="1" applyProtection="1">
      <alignment horizontal="left" vertical="center"/>
    </xf>
    <xf numFmtId="0" fontId="16" fillId="7" borderId="93" xfId="1" applyFont="1" applyFill="1" applyBorder="1" applyAlignment="1" applyProtection="1">
      <alignment horizontal="left" vertical="center"/>
    </xf>
    <xf numFmtId="0" fontId="16" fillId="0" borderId="92" xfId="1" applyFont="1" applyFill="1" applyBorder="1" applyAlignment="1" applyProtection="1">
      <alignment horizontal="left" vertical="center" wrapText="1"/>
    </xf>
    <xf numFmtId="0" fontId="16" fillId="0" borderId="28" xfId="1" applyFont="1" applyFill="1" applyBorder="1" applyAlignment="1" applyProtection="1">
      <alignment horizontal="left" vertical="center" wrapText="1"/>
    </xf>
    <xf numFmtId="0" fontId="17" fillId="7" borderId="92" xfId="1" applyFont="1" applyFill="1" applyBorder="1" applyAlignment="1" applyProtection="1">
      <alignment horizontal="center" vertical="center" wrapText="1"/>
    </xf>
    <xf numFmtId="0" fontId="17" fillId="7" borderId="28" xfId="1" applyFont="1" applyFill="1" applyBorder="1" applyAlignment="1" applyProtection="1">
      <alignment horizontal="center" vertical="center" wrapText="1"/>
    </xf>
    <xf numFmtId="0" fontId="16" fillId="0" borderId="115" xfId="1" applyFont="1" applyFill="1" applyBorder="1" applyAlignment="1" applyProtection="1">
      <alignment horizontal="left" vertical="center" wrapText="1"/>
    </xf>
    <xf numFmtId="0" fontId="16" fillId="0" borderId="116" xfId="1" applyFont="1" applyFill="1" applyBorder="1" applyAlignment="1" applyProtection="1">
      <alignment horizontal="left" vertical="center" wrapText="1"/>
    </xf>
    <xf numFmtId="0" fontId="16" fillId="13" borderId="30" xfId="1" applyFont="1" applyFill="1" applyBorder="1" applyAlignment="1" applyProtection="1">
      <alignment horizontal="left" vertical="center" wrapText="1"/>
    </xf>
    <xf numFmtId="0" fontId="34" fillId="3" borderId="41" xfId="0" applyFont="1" applyFill="1" applyBorder="1" applyAlignment="1">
      <alignment horizontal="center"/>
    </xf>
    <xf numFmtId="0" fontId="34" fillId="3" borderId="0" xfId="0" applyFont="1" applyFill="1" applyBorder="1" applyAlignment="1">
      <alignment horizontal="center"/>
    </xf>
    <xf numFmtId="0" fontId="34" fillId="3" borderId="42" xfId="0" applyFont="1" applyFill="1" applyBorder="1" applyAlignment="1">
      <alignment horizontal="center"/>
    </xf>
    <xf numFmtId="0" fontId="36" fillId="12" borderId="48" xfId="0" applyFont="1" applyFill="1" applyBorder="1" applyAlignment="1">
      <alignment horizontal="center"/>
    </xf>
    <xf numFmtId="0" fontId="36" fillId="12" borderId="56" xfId="0" applyFont="1" applyFill="1" applyBorder="1" applyAlignment="1">
      <alignment horizontal="center"/>
    </xf>
    <xf numFmtId="0" fontId="36" fillId="12" borderId="49" xfId="0" applyFont="1" applyFill="1" applyBorder="1" applyAlignment="1">
      <alignment horizontal="center"/>
    </xf>
    <xf numFmtId="0" fontId="0" fillId="3" borderId="39" xfId="0" applyFill="1" applyBorder="1" applyAlignment="1">
      <alignment horizontal="center"/>
    </xf>
    <xf numFmtId="0" fontId="0" fillId="3" borderId="57" xfId="0" applyFill="1" applyBorder="1" applyAlignment="1">
      <alignment horizontal="center"/>
    </xf>
    <xf numFmtId="0" fontId="0" fillId="3" borderId="40" xfId="0" applyFill="1" applyBorder="1" applyAlignment="1">
      <alignment horizontal="center"/>
    </xf>
    <xf numFmtId="0" fontId="0" fillId="3" borderId="41" xfId="0" applyFill="1" applyBorder="1" applyAlignment="1">
      <alignment horizontal="center"/>
    </xf>
    <xf numFmtId="0" fontId="0" fillId="3" borderId="0" xfId="0" applyFill="1" applyBorder="1" applyAlignment="1">
      <alignment horizontal="center"/>
    </xf>
    <xf numFmtId="0" fontId="0" fillId="3" borderId="42" xfId="0" applyFill="1" applyBorder="1" applyAlignment="1">
      <alignment horizontal="center"/>
    </xf>
    <xf numFmtId="0" fontId="0" fillId="3" borderId="43" xfId="0" applyFill="1" applyBorder="1" applyAlignment="1">
      <alignment horizontal="center"/>
    </xf>
    <xf numFmtId="0" fontId="0" fillId="3" borderId="58" xfId="0" applyFill="1" applyBorder="1" applyAlignment="1">
      <alignment horizontal="center"/>
    </xf>
    <xf numFmtId="0" fontId="0" fillId="3" borderId="44" xfId="0" applyFill="1" applyBorder="1" applyAlignment="1">
      <alignment horizontal="center"/>
    </xf>
    <xf numFmtId="0" fontId="34" fillId="3" borderId="43" xfId="0" applyFont="1" applyFill="1" applyBorder="1" applyAlignment="1">
      <alignment horizontal="center"/>
    </xf>
    <xf numFmtId="0" fontId="34" fillId="3" borderId="58" xfId="0" applyFont="1" applyFill="1" applyBorder="1" applyAlignment="1">
      <alignment horizontal="center"/>
    </xf>
    <xf numFmtId="0" fontId="34" fillId="3" borderId="44" xfId="0" applyFont="1" applyFill="1" applyBorder="1" applyAlignment="1">
      <alignment horizontal="center"/>
    </xf>
    <xf numFmtId="0" fontId="32" fillId="12" borderId="48" xfId="0" applyFont="1" applyFill="1" applyBorder="1" applyAlignment="1">
      <alignment horizontal="center"/>
    </xf>
    <xf numFmtId="0" fontId="32" fillId="12" borderId="56" xfId="0" applyFont="1" applyFill="1" applyBorder="1" applyAlignment="1">
      <alignment horizontal="center"/>
    </xf>
    <xf numFmtId="0" fontId="32" fillId="12" borderId="49" xfId="0" applyFont="1" applyFill="1" applyBorder="1" applyAlignment="1">
      <alignment horizontal="center"/>
    </xf>
    <xf numFmtId="0" fontId="42" fillId="3" borderId="48" xfId="0" applyFont="1" applyFill="1" applyBorder="1" applyAlignment="1">
      <alignment horizontal="center"/>
    </xf>
    <xf numFmtId="0" fontId="42" fillId="3" borderId="49" xfId="0" applyFont="1" applyFill="1" applyBorder="1" applyAlignment="1">
      <alignment horizontal="center"/>
    </xf>
    <xf numFmtId="0" fontId="42" fillId="3" borderId="56" xfId="0" applyFont="1" applyFill="1" applyBorder="1" applyAlignment="1">
      <alignment horizontal="center"/>
    </xf>
    <xf numFmtId="0" fontId="42" fillId="3" borderId="43" xfId="0" applyFont="1" applyFill="1" applyBorder="1" applyAlignment="1">
      <alignment horizontal="center"/>
    </xf>
    <xf numFmtId="0" fontId="42" fillId="3" borderId="58" xfId="0" applyFont="1" applyFill="1" applyBorder="1" applyAlignment="1">
      <alignment horizontal="center"/>
    </xf>
    <xf numFmtId="0" fontId="42" fillId="3" borderId="147" xfId="0" applyFont="1" applyFill="1" applyBorder="1" applyAlignment="1">
      <alignment horizontal="center"/>
    </xf>
    <xf numFmtId="0" fontId="42" fillId="3" borderId="43" xfId="0" applyFont="1" applyFill="1" applyBorder="1" applyAlignment="1">
      <alignment horizontal="right"/>
    </xf>
    <xf numFmtId="0" fontId="42" fillId="3" borderId="58" xfId="0" applyFont="1" applyFill="1" applyBorder="1" applyAlignment="1">
      <alignment horizontal="right"/>
    </xf>
    <xf numFmtId="0" fontId="21" fillId="7" borderId="144" xfId="0" applyFont="1" applyFill="1" applyBorder="1" applyAlignment="1">
      <alignment horizontal="center" vertical="center"/>
    </xf>
    <xf numFmtId="0" fontId="21" fillId="7" borderId="145" xfId="0" applyFont="1" applyFill="1" applyBorder="1" applyAlignment="1">
      <alignment horizontal="center" vertical="center"/>
    </xf>
    <xf numFmtId="0" fontId="21" fillId="7" borderId="146" xfId="0" applyFont="1" applyFill="1" applyBorder="1" applyAlignment="1">
      <alignment horizontal="center" vertical="center"/>
    </xf>
    <xf numFmtId="0" fontId="22" fillId="25" borderId="48" xfId="0" applyFont="1" applyFill="1" applyBorder="1" applyAlignment="1">
      <alignment horizontal="center"/>
    </xf>
    <xf numFmtId="0" fontId="22" fillId="25" borderId="49" xfId="0" applyFont="1" applyFill="1" applyBorder="1" applyAlignment="1">
      <alignment horizontal="center"/>
    </xf>
    <xf numFmtId="0" fontId="77" fillId="3" borderId="45" xfId="0" applyFont="1" applyFill="1" applyBorder="1" applyAlignment="1">
      <alignment horizontal="center" vertical="center" textRotation="90"/>
    </xf>
    <xf numFmtId="0" fontId="77" fillId="3" borderId="46" xfId="0" applyFont="1" applyFill="1" applyBorder="1" applyAlignment="1">
      <alignment horizontal="center" vertical="center" textRotation="90"/>
    </xf>
    <xf numFmtId="0" fontId="77" fillId="3" borderId="47" xfId="0" applyFont="1" applyFill="1" applyBorder="1" applyAlignment="1">
      <alignment horizontal="center" vertical="center" textRotation="90"/>
    </xf>
    <xf numFmtId="0" fontId="21" fillId="25" borderId="45" xfId="0" applyFont="1" applyFill="1" applyBorder="1" applyAlignment="1">
      <alignment horizontal="center"/>
    </xf>
    <xf numFmtId="0" fontId="21" fillId="25" borderId="46" xfId="0" applyFont="1" applyFill="1" applyBorder="1" applyAlignment="1">
      <alignment horizontal="center"/>
    </xf>
    <xf numFmtId="0" fontId="21" fillId="25" borderId="47" xfId="0" applyFont="1" applyFill="1" applyBorder="1" applyAlignment="1">
      <alignment horizontal="center"/>
    </xf>
    <xf numFmtId="0" fontId="31" fillId="6" borderId="21" xfId="1" applyFont="1" applyFill="1" applyBorder="1" applyAlignment="1">
      <alignment horizontal="center" vertical="center"/>
    </xf>
    <xf numFmtId="0" fontId="31" fillId="6" borderId="20" xfId="1" applyFont="1" applyFill="1" applyBorder="1" applyAlignment="1">
      <alignment horizontal="center" vertical="center"/>
    </xf>
    <xf numFmtId="0" fontId="9" fillId="2" borderId="21" xfId="2" applyFont="1" applyFill="1" applyBorder="1" applyAlignment="1">
      <alignment horizontal="center" vertical="center"/>
    </xf>
    <xf numFmtId="0" fontId="9" fillId="2" borderId="20" xfId="2" applyFont="1" applyFill="1" applyBorder="1" applyAlignment="1">
      <alignment horizontal="center" vertical="center"/>
    </xf>
    <xf numFmtId="0" fontId="9" fillId="9" borderId="29" xfId="2" applyFont="1" applyFill="1" applyBorder="1" applyAlignment="1">
      <alignment horizontal="center" vertical="center"/>
    </xf>
    <xf numFmtId="0" fontId="31" fillId="6" borderId="21" xfId="1" applyFont="1" applyFill="1" applyBorder="1" applyAlignment="1">
      <alignment horizontal="center" vertical="center" wrapText="1"/>
    </xf>
    <xf numFmtId="0" fontId="31" fillId="6" borderId="20" xfId="1" applyFont="1" applyFill="1" applyBorder="1" applyAlignment="1">
      <alignment horizontal="center" vertical="center" wrapText="1"/>
    </xf>
    <xf numFmtId="0" fontId="8" fillId="0" borderId="9" xfId="2" applyFont="1" applyBorder="1" applyAlignment="1">
      <alignment horizontal="left" vertical="center"/>
    </xf>
    <xf numFmtId="0" fontId="8" fillId="0" borderId="30" xfId="2" applyFont="1" applyBorder="1" applyAlignment="1">
      <alignment horizontal="left" vertical="center"/>
    </xf>
    <xf numFmtId="0" fontId="8" fillId="0" borderId="31" xfId="2" applyFont="1" applyBorder="1" applyAlignment="1">
      <alignment horizontal="left" vertical="center"/>
    </xf>
    <xf numFmtId="0" fontId="31" fillId="6" borderId="18" xfId="1" applyFont="1" applyFill="1" applyBorder="1" applyAlignment="1">
      <alignment horizontal="center" vertical="center"/>
    </xf>
    <xf numFmtId="0" fontId="31" fillId="6" borderId="19" xfId="1" applyFont="1" applyFill="1" applyBorder="1" applyAlignment="1">
      <alignment horizontal="center" vertical="center"/>
    </xf>
    <xf numFmtId="0" fontId="8" fillId="0" borderId="3" xfId="1" applyFont="1" applyBorder="1" applyAlignment="1">
      <alignment horizontal="center" vertical="center"/>
    </xf>
    <xf numFmtId="0" fontId="8" fillId="0" borderId="2" xfId="1" applyFont="1" applyBorder="1" applyAlignment="1">
      <alignment horizontal="center" vertical="center"/>
    </xf>
    <xf numFmtId="0" fontId="8" fillId="0" borderId="32" xfId="2" applyFont="1" applyBorder="1" applyAlignment="1">
      <alignment horizontal="left" vertical="center"/>
    </xf>
    <xf numFmtId="0" fontId="8" fillId="0" borderId="33" xfId="2" applyFont="1" applyBorder="1" applyAlignment="1">
      <alignment horizontal="left" vertical="center"/>
    </xf>
    <xf numFmtId="0" fontId="8" fillId="0" borderId="3" xfId="2" applyFont="1" applyBorder="1" applyAlignment="1">
      <alignment horizontal="left" vertical="center"/>
    </xf>
    <xf numFmtId="0" fontId="8" fillId="0" borderId="28" xfId="2" applyFont="1" applyBorder="1" applyAlignment="1">
      <alignment horizontal="left" vertical="center"/>
    </xf>
    <xf numFmtId="0" fontId="8" fillId="0" borderId="37" xfId="2" applyFont="1" applyBorder="1" applyAlignment="1">
      <alignment horizontal="left" vertical="center"/>
    </xf>
    <xf numFmtId="0" fontId="8" fillId="0" borderId="3" xfId="1" applyFont="1" applyBorder="1" applyAlignment="1">
      <alignment horizontal="left" vertical="center"/>
    </xf>
    <xf numFmtId="0" fontId="8" fillId="0" borderId="28" xfId="1" applyFont="1" applyBorder="1" applyAlignment="1">
      <alignment horizontal="left" vertical="center"/>
    </xf>
    <xf numFmtId="0" fontId="8" fillId="0" borderId="6" xfId="2" applyFont="1" applyBorder="1" applyAlignment="1">
      <alignment vertical="center"/>
    </xf>
    <xf numFmtId="0" fontId="8" fillId="0" borderId="12" xfId="2" applyFont="1" applyBorder="1" applyAlignment="1">
      <alignment vertical="center"/>
    </xf>
    <xf numFmtId="0" fontId="8" fillId="0" borderId="36" xfId="2" applyFont="1" applyBorder="1" applyAlignment="1">
      <alignment vertical="center"/>
    </xf>
    <xf numFmtId="0" fontId="9" fillId="7" borderId="19" xfId="2" applyFont="1" applyFill="1" applyBorder="1" applyAlignment="1">
      <alignment horizontal="right" vertical="center"/>
    </xf>
    <xf numFmtId="0" fontId="35" fillId="3" borderId="17" xfId="1" applyFont="1" applyFill="1" applyBorder="1" applyAlignment="1">
      <alignment horizontal="center"/>
    </xf>
    <xf numFmtId="0" fontId="43" fillId="3" borderId="21" xfId="1" applyFont="1" applyFill="1" applyBorder="1" applyAlignment="1">
      <alignment horizontal="center" vertical="center"/>
    </xf>
    <xf numFmtId="0" fontId="43" fillId="3" borderId="19" xfId="1" applyFont="1" applyFill="1" applyBorder="1" applyAlignment="1">
      <alignment horizontal="center" vertical="center"/>
    </xf>
    <xf numFmtId="0" fontId="43" fillId="3" borderId="20" xfId="1" applyFont="1" applyFill="1" applyBorder="1" applyAlignment="1">
      <alignment horizontal="center" vertical="center"/>
    </xf>
    <xf numFmtId="0" fontId="31" fillId="7" borderId="22" xfId="1" applyFont="1" applyFill="1" applyBorder="1" applyAlignment="1">
      <alignment horizontal="center" vertical="center"/>
    </xf>
    <xf numFmtId="0" fontId="31" fillId="7" borderId="23" xfId="1" applyFont="1" applyFill="1" applyBorder="1" applyAlignment="1">
      <alignment horizontal="center" vertical="center"/>
    </xf>
    <xf numFmtId="0" fontId="31" fillId="7" borderId="24" xfId="1" applyFont="1" applyFill="1" applyBorder="1" applyAlignment="1">
      <alignment horizontal="center" vertical="center"/>
    </xf>
    <xf numFmtId="0" fontId="35" fillId="3" borderId="21" xfId="2" applyFont="1" applyFill="1" applyBorder="1" applyAlignment="1">
      <alignment horizontal="right" vertical="center"/>
    </xf>
    <xf numFmtId="0" fontId="35" fillId="3" borderId="19" xfId="2" applyFont="1" applyFill="1" applyBorder="1" applyAlignment="1">
      <alignment horizontal="right" vertical="center"/>
    </xf>
    <xf numFmtId="0" fontId="35" fillId="3" borderId="20" xfId="2" applyFont="1" applyFill="1" applyBorder="1" applyAlignment="1">
      <alignment horizontal="right" vertical="center"/>
    </xf>
    <xf numFmtId="0" fontId="35" fillId="3" borderId="21" xfId="2" applyFont="1" applyFill="1" applyBorder="1" applyAlignment="1">
      <alignment horizontal="center" vertical="center"/>
    </xf>
    <xf numFmtId="0" fontId="35" fillId="3" borderId="19" xfId="2" applyFont="1" applyFill="1" applyBorder="1" applyAlignment="1">
      <alignment horizontal="center" vertical="center"/>
    </xf>
    <xf numFmtId="0" fontId="35" fillId="3" borderId="20" xfId="2" applyFont="1" applyFill="1" applyBorder="1" applyAlignment="1">
      <alignment horizontal="center" vertical="center"/>
    </xf>
    <xf numFmtId="0" fontId="27" fillId="0" borderId="18" xfId="1" applyFont="1" applyBorder="1" applyAlignment="1">
      <alignment horizontal="center" vertical="center"/>
    </xf>
    <xf numFmtId="0" fontId="27" fillId="0" borderId="19" xfId="1" applyFont="1" applyBorder="1" applyAlignment="1">
      <alignment horizontal="center" vertical="center"/>
    </xf>
    <xf numFmtId="0" fontId="27" fillId="0" borderId="20" xfId="1" applyFont="1" applyBorder="1" applyAlignment="1">
      <alignment horizontal="center" vertical="center"/>
    </xf>
    <xf numFmtId="0" fontId="26" fillId="6" borderId="92" xfId="3" applyFont="1" applyFill="1" applyBorder="1" applyAlignment="1" applyProtection="1">
      <alignment horizontal="center" vertical="center"/>
    </xf>
    <xf numFmtId="0" fontId="26" fillId="6" borderId="28" xfId="3" applyFont="1" applyFill="1" applyBorder="1" applyAlignment="1" applyProtection="1">
      <alignment horizontal="center" vertical="center"/>
    </xf>
    <xf numFmtId="0" fontId="26" fillId="6" borderId="93" xfId="3" applyFont="1" applyFill="1" applyBorder="1" applyAlignment="1" applyProtection="1">
      <alignment horizontal="center" vertical="center"/>
    </xf>
    <xf numFmtId="0" fontId="26" fillId="6" borderId="92" xfId="3" applyFont="1" applyFill="1" applyBorder="1" applyAlignment="1" applyProtection="1">
      <alignment horizontal="center" vertical="center"/>
      <protection locked="0"/>
    </xf>
    <xf numFmtId="0" fontId="26" fillId="6" borderId="28" xfId="3" applyFont="1" applyFill="1" applyBorder="1" applyAlignment="1" applyProtection="1">
      <alignment horizontal="center" vertical="center"/>
      <protection locked="0"/>
    </xf>
    <xf numFmtId="0" fontId="49" fillId="13" borderId="79" xfId="3" applyNumberFormat="1" applyFont="1" applyFill="1" applyBorder="1" applyAlignment="1" applyProtection="1">
      <alignment horizontal="center" vertical="top"/>
    </xf>
    <xf numFmtId="0" fontId="49" fillId="13" borderId="80" xfId="3" applyNumberFormat="1" applyFont="1" applyFill="1" applyBorder="1" applyAlignment="1" applyProtection="1">
      <alignment horizontal="center" vertical="top"/>
    </xf>
    <xf numFmtId="0" fontId="49" fillId="13" borderId="81" xfId="3" applyNumberFormat="1" applyFont="1" applyFill="1" applyBorder="1" applyAlignment="1" applyProtection="1">
      <alignment horizontal="center" vertical="top"/>
    </xf>
    <xf numFmtId="0" fontId="25" fillId="3" borderId="85" xfId="3" applyFont="1" applyFill="1" applyBorder="1" applyAlignment="1" applyProtection="1">
      <alignment horizontal="center" vertical="center"/>
    </xf>
    <xf numFmtId="0" fontId="25" fillId="3" borderId="86" xfId="3" applyFont="1" applyFill="1" applyBorder="1" applyAlignment="1" applyProtection="1">
      <alignment horizontal="center" vertical="center"/>
    </xf>
    <xf numFmtId="0" fontId="25" fillId="3" borderId="87" xfId="3" applyFont="1" applyFill="1" applyBorder="1" applyAlignment="1" applyProtection="1">
      <alignment horizontal="center" vertical="center"/>
    </xf>
    <xf numFmtId="0" fontId="25" fillId="3" borderId="88" xfId="3" applyFont="1" applyFill="1" applyBorder="1" applyAlignment="1" applyProtection="1">
      <alignment horizontal="center" vertical="center"/>
    </xf>
    <xf numFmtId="0" fontId="25" fillId="3" borderId="89" xfId="3" applyFont="1" applyFill="1" applyBorder="1" applyAlignment="1" applyProtection="1">
      <alignment horizontal="center" vertical="center"/>
    </xf>
    <xf numFmtId="167" fontId="49" fillId="13" borderId="75" xfId="3" applyNumberFormat="1" applyFont="1" applyFill="1" applyBorder="1" applyAlignment="1" applyProtection="1">
      <alignment horizontal="center"/>
    </xf>
    <xf numFmtId="167" fontId="49" fillId="13" borderId="76" xfId="3" applyNumberFormat="1" applyFont="1" applyFill="1" applyBorder="1" applyAlignment="1" applyProtection="1">
      <alignment horizontal="center"/>
    </xf>
    <xf numFmtId="167" fontId="49" fillId="13" borderId="77" xfId="3" applyNumberFormat="1" applyFont="1" applyFill="1" applyBorder="1" applyAlignment="1" applyProtection="1">
      <alignment horizontal="center"/>
    </xf>
    <xf numFmtId="167" fontId="50" fillId="13" borderId="75" xfId="3" applyNumberFormat="1" applyFont="1" applyFill="1" applyBorder="1" applyAlignment="1" applyProtection="1">
      <alignment horizontal="center" vertical="center"/>
    </xf>
    <xf numFmtId="167" fontId="50" fillId="13" borderId="76" xfId="3" applyNumberFormat="1" applyFont="1" applyFill="1" applyBorder="1" applyAlignment="1" applyProtection="1">
      <alignment horizontal="center" vertical="center"/>
    </xf>
    <xf numFmtId="167" fontId="50" fillId="13" borderId="77" xfId="3" applyNumberFormat="1" applyFont="1" applyFill="1" applyBorder="1" applyAlignment="1" applyProtection="1">
      <alignment horizontal="center" vertical="center"/>
    </xf>
    <xf numFmtId="167" fontId="49" fillId="13" borderId="38" xfId="3" applyNumberFormat="1" applyFont="1" applyFill="1" applyBorder="1" applyAlignment="1" applyProtection="1">
      <alignment horizontal="center"/>
    </xf>
    <xf numFmtId="167" fontId="49" fillId="13" borderId="0" xfId="3" applyNumberFormat="1" applyFont="1" applyFill="1" applyBorder="1" applyAlignment="1" applyProtection="1">
      <alignment horizontal="center"/>
    </xf>
    <xf numFmtId="167" fontId="49" fillId="13" borderId="78" xfId="3" applyNumberFormat="1" applyFont="1" applyFill="1" applyBorder="1" applyAlignment="1" applyProtection="1">
      <alignment horizontal="center"/>
    </xf>
    <xf numFmtId="167" fontId="51" fillId="13" borderId="38" xfId="3" applyNumberFormat="1" applyFont="1" applyFill="1" applyBorder="1" applyAlignment="1" applyProtection="1">
      <alignment horizontal="center" vertical="center"/>
    </xf>
    <xf numFmtId="167" fontId="51" fillId="13" borderId="0" xfId="3" applyNumberFormat="1" applyFont="1" applyFill="1" applyBorder="1" applyAlignment="1" applyProtection="1">
      <alignment horizontal="center" vertical="center"/>
    </xf>
    <xf numFmtId="167" fontId="51" fillId="13" borderId="78" xfId="3" applyNumberFormat="1" applyFont="1" applyFill="1" applyBorder="1" applyAlignment="1" applyProtection="1">
      <alignment horizontal="center" vertical="center"/>
    </xf>
    <xf numFmtId="0" fontId="53" fillId="6" borderId="92" xfId="5" applyFont="1" applyFill="1" applyBorder="1" applyAlignment="1" applyProtection="1">
      <alignment horizontal="center" vertical="center"/>
    </xf>
    <xf numFmtId="0" fontId="53" fillId="6" borderId="28" xfId="5" applyFont="1" applyFill="1" applyBorder="1" applyAlignment="1" applyProtection="1">
      <alignment horizontal="center" vertical="center"/>
    </xf>
    <xf numFmtId="0" fontId="53" fillId="6" borderId="93" xfId="5" applyFont="1" applyFill="1" applyBorder="1" applyAlignment="1" applyProtection="1">
      <alignment horizontal="center" vertical="center"/>
    </xf>
    <xf numFmtId="0" fontId="53" fillId="6" borderId="92" xfId="5" applyFont="1" applyFill="1" applyBorder="1" applyAlignment="1" applyProtection="1">
      <alignment horizontal="center" vertical="center"/>
      <protection locked="0"/>
    </xf>
    <xf numFmtId="0" fontId="53" fillId="0" borderId="92" xfId="5" applyFont="1" applyFill="1" applyBorder="1" applyAlignment="1" applyProtection="1">
      <alignment horizontal="center" vertical="center"/>
    </xf>
    <xf numFmtId="0" fontId="26" fillId="0" borderId="92" xfId="3" applyFont="1" applyFill="1" applyBorder="1" applyAlignment="1" applyProtection="1">
      <alignment horizontal="center" vertical="center"/>
    </xf>
    <xf numFmtId="0" fontId="26" fillId="0" borderId="28" xfId="3" applyFont="1" applyFill="1" applyBorder="1" applyAlignment="1" applyProtection="1">
      <alignment horizontal="center" vertical="center"/>
    </xf>
    <xf numFmtId="0" fontId="26" fillId="0" borderId="93" xfId="3" applyFont="1" applyFill="1" applyBorder="1" applyAlignment="1" applyProtection="1">
      <alignment horizontal="center" vertical="center"/>
    </xf>
    <xf numFmtId="0" fontId="18" fillId="0" borderId="3" xfId="2" applyFont="1" applyBorder="1" applyAlignment="1" applyProtection="1">
      <alignment horizontal="left" vertical="center" indent="3"/>
    </xf>
    <xf numFmtId="0" fontId="18" fillId="0" borderId="28" xfId="2" applyFont="1" applyBorder="1" applyAlignment="1" applyProtection="1">
      <alignment horizontal="left" vertical="center" indent="3"/>
    </xf>
    <xf numFmtId="0" fontId="18" fillId="0" borderId="37" xfId="2" applyFont="1" applyBorder="1" applyAlignment="1" applyProtection="1">
      <alignment horizontal="left" vertical="center" indent="3"/>
    </xf>
    <xf numFmtId="0" fontId="18" fillId="0" borderId="3" xfId="2" applyFont="1" applyBorder="1" applyAlignment="1" applyProtection="1">
      <alignment horizontal="left" vertical="center"/>
    </xf>
    <xf numFmtId="0" fontId="18" fillId="0" borderId="28" xfId="2" applyFont="1" applyBorder="1" applyAlignment="1" applyProtection="1">
      <alignment horizontal="left" vertical="center"/>
    </xf>
    <xf numFmtId="0" fontId="18" fillId="0" borderId="37" xfId="2" applyFont="1" applyBorder="1" applyAlignment="1" applyProtection="1">
      <alignment horizontal="left" vertical="center"/>
    </xf>
    <xf numFmtId="166" fontId="26" fillId="6" borderId="98" xfId="3" applyNumberFormat="1" applyFont="1" applyFill="1" applyBorder="1" applyAlignment="1" applyProtection="1">
      <alignment horizontal="center" vertical="center"/>
    </xf>
    <xf numFmtId="166" fontId="26" fillId="6" borderId="33" xfId="3" applyNumberFormat="1" applyFont="1" applyFill="1" applyBorder="1" applyAlignment="1" applyProtection="1">
      <alignment horizontal="center" vertical="center"/>
    </xf>
    <xf numFmtId="166" fontId="26" fillId="6" borderId="99" xfId="3" applyNumberFormat="1" applyFont="1" applyFill="1" applyBorder="1" applyAlignment="1" applyProtection="1">
      <alignment horizontal="center" vertical="center"/>
    </xf>
    <xf numFmtId="0" fontId="18" fillId="0" borderId="3" xfId="3" applyFont="1" applyBorder="1" applyAlignment="1" applyProtection="1">
      <alignment horizontal="left" vertical="center"/>
    </xf>
    <xf numFmtId="0" fontId="18" fillId="0" borderId="28" xfId="3" applyFont="1" applyBorder="1" applyAlignment="1" applyProtection="1">
      <alignment horizontal="left" vertical="center"/>
    </xf>
    <xf numFmtId="0" fontId="18" fillId="0" borderId="37" xfId="3" applyFont="1" applyBorder="1" applyAlignment="1" applyProtection="1">
      <alignment horizontal="left" vertical="center"/>
    </xf>
    <xf numFmtId="0" fontId="16" fillId="7" borderId="111" xfId="3" applyFont="1" applyFill="1" applyBorder="1" applyAlignment="1" applyProtection="1">
      <alignment horizontal="center" vertical="center"/>
    </xf>
    <xf numFmtId="0" fontId="18" fillId="0" borderId="3" xfId="3" applyFont="1" applyBorder="1" applyAlignment="1" applyProtection="1">
      <alignment horizontal="left" vertical="center" indent="3"/>
    </xf>
    <xf numFmtId="0" fontId="18" fillId="0" borderId="28" xfId="3" applyFont="1" applyBorder="1" applyAlignment="1" applyProtection="1">
      <alignment horizontal="left" vertical="center" indent="3"/>
    </xf>
    <xf numFmtId="0" fontId="18" fillId="0" borderId="37" xfId="3" applyFont="1" applyBorder="1" applyAlignment="1" applyProtection="1">
      <alignment horizontal="left" vertical="center" indent="3"/>
    </xf>
    <xf numFmtId="6" fontId="16" fillId="0" borderId="92" xfId="3" applyNumberFormat="1" applyFont="1" applyFill="1" applyBorder="1" applyAlignment="1" applyProtection="1">
      <alignment horizontal="center" vertical="center" wrapText="1"/>
      <protection locked="0"/>
    </xf>
    <xf numFmtId="0" fontId="16" fillId="0" borderId="28" xfId="3" applyFont="1" applyFill="1" applyBorder="1" applyAlignment="1" applyProtection="1">
      <alignment horizontal="center" vertical="center" wrapText="1"/>
      <protection locked="0"/>
    </xf>
    <xf numFmtId="0" fontId="16" fillId="0" borderId="92" xfId="3" applyFont="1" applyFill="1" applyBorder="1" applyAlignment="1" applyProtection="1">
      <alignment horizontal="center" vertical="center" wrapText="1"/>
    </xf>
    <xf numFmtId="0" fontId="16" fillId="0" borderId="28" xfId="3" applyFont="1" applyFill="1" applyBorder="1" applyAlignment="1" applyProtection="1">
      <alignment horizontal="center" vertical="center" wrapText="1"/>
    </xf>
    <xf numFmtId="0" fontId="16" fillId="0" borderId="93" xfId="3" applyFont="1" applyFill="1" applyBorder="1" applyAlignment="1" applyProtection="1">
      <alignment horizontal="center" vertical="center" wrapText="1"/>
    </xf>
    <xf numFmtId="0" fontId="16" fillId="7" borderId="92" xfId="3" applyFont="1" applyFill="1" applyBorder="1" applyAlignment="1" applyProtection="1">
      <alignment horizontal="center" vertical="center"/>
    </xf>
    <xf numFmtId="0" fontId="16" fillId="7" borderId="28" xfId="3" applyFont="1" applyFill="1" applyBorder="1" applyAlignment="1" applyProtection="1">
      <alignment horizontal="center" vertical="center"/>
    </xf>
    <xf numFmtId="0" fontId="16" fillId="7" borderId="93" xfId="3" applyFont="1" applyFill="1" applyBorder="1" applyAlignment="1" applyProtection="1">
      <alignment horizontal="center" vertical="center"/>
    </xf>
    <xf numFmtId="166" fontId="16" fillId="0" borderId="92" xfId="3" applyNumberFormat="1" applyFont="1" applyFill="1" applyBorder="1" applyAlignment="1" applyProtection="1">
      <alignment horizontal="center" vertical="center" wrapText="1"/>
      <protection locked="0"/>
    </xf>
    <xf numFmtId="166" fontId="16" fillId="0" borderId="28" xfId="3" applyNumberFormat="1" applyFont="1" applyFill="1" applyBorder="1" applyAlignment="1" applyProtection="1">
      <alignment horizontal="center" vertical="center" wrapText="1"/>
      <protection locked="0"/>
    </xf>
    <xf numFmtId="166" fontId="16" fillId="0" borderId="92" xfId="3" applyNumberFormat="1" applyFont="1" applyFill="1" applyBorder="1" applyAlignment="1" applyProtection="1">
      <alignment horizontal="center" vertical="center" wrapText="1"/>
    </xf>
    <xf numFmtId="166" fontId="16" fillId="0" borderId="28" xfId="3" applyNumberFormat="1" applyFont="1" applyFill="1" applyBorder="1" applyAlignment="1" applyProtection="1">
      <alignment horizontal="center" vertical="center" wrapText="1"/>
    </xf>
    <xf numFmtId="166" fontId="16" fillId="0" borderId="93" xfId="3" applyNumberFormat="1" applyFont="1" applyFill="1" applyBorder="1" applyAlignment="1" applyProtection="1">
      <alignment horizontal="center" vertical="center" wrapText="1"/>
    </xf>
    <xf numFmtId="0" fontId="16" fillId="0" borderId="92" xfId="3" applyFont="1" applyFill="1" applyBorder="1" applyAlignment="1" applyProtection="1">
      <alignment horizontal="center" vertical="center" wrapText="1"/>
      <protection locked="0"/>
    </xf>
    <xf numFmtId="167" fontId="61" fillId="7" borderId="12" xfId="3" applyNumberFormat="1" applyFont="1" applyFill="1" applyBorder="1" applyAlignment="1">
      <alignment horizontal="left" vertical="center" wrapText="1"/>
    </xf>
    <xf numFmtId="167" fontId="61" fillId="7" borderId="105" xfId="3" applyNumberFormat="1" applyFont="1" applyFill="1" applyBorder="1" applyAlignment="1">
      <alignment horizontal="left" vertical="center" wrapText="1"/>
    </xf>
    <xf numFmtId="0" fontId="16" fillId="0" borderId="27" xfId="3" applyFont="1" applyFill="1" applyBorder="1" applyAlignment="1" applyProtection="1">
      <alignment horizontal="center" vertical="center" wrapText="1"/>
    </xf>
    <xf numFmtId="0" fontId="16" fillId="0" borderId="12" xfId="3" applyFont="1" applyFill="1" applyBorder="1" applyAlignment="1" applyProtection="1">
      <alignment horizontal="center" vertical="center" wrapText="1"/>
    </xf>
    <xf numFmtId="0" fontId="16" fillId="0" borderId="105" xfId="3" applyFont="1" applyFill="1" applyBorder="1" applyAlignment="1" applyProtection="1">
      <alignment horizontal="center" vertical="center" wrapText="1"/>
    </xf>
    <xf numFmtId="0" fontId="16" fillId="0" borderId="112" xfId="3" applyFont="1" applyFill="1" applyBorder="1" applyAlignment="1" applyProtection="1">
      <alignment horizontal="center" vertical="center" wrapText="1"/>
    </xf>
    <xf numFmtId="0" fontId="16" fillId="0" borderId="30" xfId="3" applyFont="1" applyFill="1" applyBorder="1" applyAlignment="1" applyProtection="1">
      <alignment horizontal="center" vertical="center" wrapText="1"/>
    </xf>
    <xf numFmtId="0" fontId="16" fillId="0" borderId="113" xfId="3" applyFont="1" applyFill="1" applyBorder="1" applyAlignment="1" applyProtection="1">
      <alignment horizontal="center" vertical="center" wrapText="1"/>
    </xf>
    <xf numFmtId="0" fontId="16" fillId="0" borderId="92" xfId="3" applyFont="1" applyFill="1" applyBorder="1" applyAlignment="1" applyProtection="1">
      <alignment horizontal="left" vertical="center" wrapText="1"/>
      <protection locked="0"/>
    </xf>
    <xf numFmtId="0" fontId="16" fillId="0" borderId="28" xfId="3" applyFont="1" applyFill="1" applyBorder="1" applyAlignment="1" applyProtection="1">
      <alignment horizontal="left" vertical="center" wrapText="1"/>
      <protection locked="0"/>
    </xf>
    <xf numFmtId="0" fontId="16" fillId="0" borderId="92" xfId="3" applyFont="1" applyFill="1" applyBorder="1" applyAlignment="1" applyProtection="1">
      <alignment horizontal="left" vertical="center" wrapText="1"/>
    </xf>
    <xf numFmtId="0" fontId="16" fillId="0" borderId="28" xfId="3" applyFont="1" applyFill="1" applyBorder="1" applyAlignment="1" applyProtection="1">
      <alignment horizontal="left" vertical="center" wrapText="1"/>
    </xf>
    <xf numFmtId="0" fontId="17" fillId="7" borderId="92" xfId="3" applyFont="1" applyFill="1" applyBorder="1" applyAlignment="1" applyProtection="1">
      <alignment horizontal="center" vertical="center" wrapText="1"/>
    </xf>
    <xf numFmtId="0" fontId="17" fillId="7" borderId="28" xfId="3" applyFont="1" applyFill="1" applyBorder="1" applyAlignment="1" applyProtection="1">
      <alignment horizontal="center" vertical="center" wrapText="1"/>
    </xf>
    <xf numFmtId="0" fontId="16" fillId="0" borderId="115" xfId="3" applyFont="1" applyFill="1" applyBorder="1" applyAlignment="1" applyProtection="1">
      <alignment horizontal="left" vertical="center" wrapText="1"/>
    </xf>
    <xf numFmtId="0" fontId="16" fillId="0" borderId="116" xfId="3" applyFont="1" applyFill="1" applyBorder="1" applyAlignment="1" applyProtection="1">
      <alignment horizontal="left" vertical="center" wrapText="1"/>
    </xf>
    <xf numFmtId="0" fontId="16" fillId="15" borderId="120" xfId="3" applyFont="1" applyFill="1" applyBorder="1" applyAlignment="1" applyProtection="1">
      <alignment horizontal="center" vertical="center"/>
    </xf>
    <xf numFmtId="0" fontId="16" fillId="7" borderId="124" xfId="3" applyFont="1" applyFill="1" applyBorder="1" applyAlignment="1" applyProtection="1">
      <alignment horizontal="center" vertical="center" wrapText="1"/>
    </xf>
    <xf numFmtId="0" fontId="16" fillId="19" borderId="22" xfId="3" applyFont="1" applyFill="1" applyBorder="1" applyAlignment="1" applyProtection="1">
      <alignment horizontal="center" vertical="center"/>
    </xf>
    <xf numFmtId="0" fontId="16" fillId="19" borderId="67" xfId="3" applyFont="1" applyFill="1" applyBorder="1" applyAlignment="1" applyProtection="1">
      <alignment horizontal="center" vertical="center"/>
    </xf>
    <xf numFmtId="0" fontId="16" fillId="19" borderId="103" xfId="3" applyFont="1" applyFill="1" applyBorder="1" applyAlignment="1" applyProtection="1">
      <alignment horizontal="center" vertical="center"/>
    </xf>
    <xf numFmtId="0" fontId="16" fillId="13" borderId="92" xfId="3" applyFont="1" applyFill="1" applyBorder="1" applyAlignment="1" applyProtection="1">
      <alignment horizontal="center" vertical="center"/>
    </xf>
    <xf numFmtId="0" fontId="16" fillId="13" borderId="28" xfId="3" applyFont="1" applyFill="1" applyBorder="1" applyAlignment="1" applyProtection="1">
      <alignment horizontal="center" vertical="center"/>
    </xf>
    <xf numFmtId="0" fontId="16" fillId="13" borderId="93" xfId="3" applyFont="1" applyFill="1" applyBorder="1" applyAlignment="1" applyProtection="1">
      <alignment horizontal="center" vertical="center"/>
    </xf>
    <xf numFmtId="0" fontId="16" fillId="0" borderId="93" xfId="3" applyFont="1" applyFill="1" applyBorder="1" applyAlignment="1" applyProtection="1">
      <alignment horizontal="left" vertical="center" wrapText="1"/>
    </xf>
    <xf numFmtId="0" fontId="66" fillId="0" borderId="0" xfId="3" applyFont="1" applyFill="1" applyBorder="1" applyAlignment="1" applyProtection="1">
      <alignment horizontal="center" vertical="center" wrapText="1"/>
    </xf>
    <xf numFmtId="0" fontId="64" fillId="13" borderId="131" xfId="3" applyFont="1" applyFill="1" applyBorder="1" applyAlignment="1" applyProtection="1">
      <alignment horizontal="center" vertical="center" wrapText="1"/>
    </xf>
    <xf numFmtId="0" fontId="64" fillId="13" borderId="132" xfId="3" applyFont="1" applyFill="1" applyBorder="1" applyAlignment="1" applyProtection="1">
      <alignment horizontal="center" vertical="center" wrapText="1"/>
    </xf>
    <xf numFmtId="0" fontId="64" fillId="13" borderId="133" xfId="3" applyFont="1" applyFill="1" applyBorder="1" applyAlignment="1" applyProtection="1">
      <alignment horizontal="center" vertical="center" wrapText="1"/>
    </xf>
    <xf numFmtId="0" fontId="16" fillId="0" borderId="134" xfId="3" applyFont="1" applyFill="1" applyBorder="1" applyAlignment="1" applyProtection="1">
      <alignment horizontal="left" vertical="center" wrapText="1"/>
    </xf>
    <xf numFmtId="0" fontId="16" fillId="0" borderId="132" xfId="3" applyFont="1" applyFill="1" applyBorder="1" applyAlignment="1" applyProtection="1">
      <alignment horizontal="left" vertical="center" wrapText="1"/>
    </xf>
    <xf numFmtId="0" fontId="16" fillId="0" borderId="133" xfId="3" applyFont="1" applyFill="1" applyBorder="1" applyAlignment="1" applyProtection="1">
      <alignment horizontal="left" vertical="center" wrapText="1"/>
    </xf>
    <xf numFmtId="0" fontId="19" fillId="26" borderId="1" xfId="2" applyFont="1" applyFill="1" applyBorder="1" applyAlignment="1" applyProtection="1">
      <alignment horizontal="left" vertical="center"/>
    </xf>
    <xf numFmtId="0" fontId="19" fillId="0" borderId="1" xfId="2" applyFont="1" applyBorder="1" applyAlignment="1" applyProtection="1">
      <alignment horizontal="left" vertical="center"/>
    </xf>
    <xf numFmtId="0" fontId="19" fillId="0" borderId="8" xfId="0" applyFont="1" applyBorder="1" applyAlignment="1" applyProtection="1">
      <alignment horizontal="left" vertical="center"/>
    </xf>
    <xf numFmtId="0" fontId="61" fillId="13" borderId="3" xfId="0" applyFont="1" applyFill="1" applyBorder="1" applyAlignment="1" applyProtection="1">
      <alignment horizontal="left" vertical="center" indent="1"/>
    </xf>
    <xf numFmtId="0" fontId="61" fillId="13" borderId="28" xfId="0" applyFont="1" applyFill="1" applyBorder="1" applyAlignment="1" applyProtection="1">
      <alignment horizontal="left" vertical="center" indent="1"/>
    </xf>
    <xf numFmtId="0" fontId="61" fillId="13" borderId="93" xfId="0" applyFont="1" applyFill="1" applyBorder="1" applyAlignment="1" applyProtection="1">
      <alignment horizontal="left" vertical="center" indent="1"/>
    </xf>
    <xf numFmtId="0" fontId="16" fillId="0" borderId="92" xfId="0" applyFont="1" applyFill="1" applyBorder="1" applyAlignment="1" applyProtection="1">
      <alignment horizontal="left" vertical="center"/>
    </xf>
    <xf numFmtId="0" fontId="16" fillId="0" borderId="28" xfId="0" applyFont="1" applyFill="1" applyBorder="1" applyAlignment="1" applyProtection="1">
      <alignment horizontal="left" vertical="center"/>
    </xf>
    <xf numFmtId="0" fontId="16" fillId="0" borderId="93" xfId="0" applyFont="1" applyFill="1" applyBorder="1" applyAlignment="1" applyProtection="1">
      <alignment horizontal="left" vertical="center"/>
    </xf>
    <xf numFmtId="0" fontId="17" fillId="13" borderId="131" xfId="0" applyFont="1" applyFill="1" applyBorder="1" applyAlignment="1" applyProtection="1">
      <alignment horizontal="left" vertical="center" wrapText="1"/>
    </xf>
    <xf numFmtId="0" fontId="17" fillId="13" borderId="132" xfId="0" applyFont="1" applyFill="1" applyBorder="1" applyAlignment="1" applyProtection="1">
      <alignment horizontal="left" vertical="center" wrapText="1"/>
    </xf>
    <xf numFmtId="0" fontId="17" fillId="13" borderId="133" xfId="0" applyFont="1" applyFill="1" applyBorder="1" applyAlignment="1" applyProtection="1">
      <alignment horizontal="left" vertical="center" wrapText="1"/>
    </xf>
    <xf numFmtId="0" fontId="16" fillId="0" borderId="134" xfId="0" applyFont="1" applyFill="1" applyBorder="1" applyAlignment="1" applyProtection="1">
      <alignment horizontal="left" vertical="center" wrapText="1"/>
    </xf>
    <xf numFmtId="0" fontId="16" fillId="0" borderId="132" xfId="0" applyFont="1" applyFill="1" applyBorder="1" applyAlignment="1" applyProtection="1">
      <alignment horizontal="left" vertical="center" wrapText="1"/>
    </xf>
    <xf numFmtId="0" fontId="16" fillId="0" borderId="133" xfId="0" applyFont="1" applyFill="1" applyBorder="1" applyAlignment="1" applyProtection="1">
      <alignment horizontal="left" vertical="center" wrapText="1"/>
    </xf>
    <xf numFmtId="0" fontId="17" fillId="13" borderId="3" xfId="0" applyFont="1" applyFill="1" applyBorder="1" applyAlignment="1" applyProtection="1">
      <alignment vertical="center"/>
    </xf>
    <xf numFmtId="0" fontId="17" fillId="13" borderId="28" xfId="0" applyFont="1" applyFill="1" applyBorder="1" applyAlignment="1" applyProtection="1">
      <alignment vertical="center"/>
    </xf>
    <xf numFmtId="0" fontId="17" fillId="13" borderId="93" xfId="0" applyFont="1" applyFill="1" applyBorder="1" applyAlignment="1" applyProtection="1">
      <alignment vertical="center"/>
    </xf>
    <xf numFmtId="0" fontId="16" fillId="0" borderId="27" xfId="0"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105" xfId="0" applyFont="1" applyFill="1" applyBorder="1" applyAlignment="1" applyProtection="1">
      <alignment horizontal="center" vertical="center"/>
    </xf>
    <xf numFmtId="0" fontId="17" fillId="13" borderId="3" xfId="0" applyFont="1" applyFill="1" applyBorder="1" applyAlignment="1" applyProtection="1">
      <alignment horizontal="left" vertical="center"/>
    </xf>
    <xf numFmtId="0" fontId="17" fillId="13" borderId="28" xfId="0" applyFont="1" applyFill="1" applyBorder="1" applyAlignment="1" applyProtection="1">
      <alignment horizontal="left" vertical="center"/>
    </xf>
    <xf numFmtId="0" fontId="17" fillId="13" borderId="93" xfId="0" applyFont="1" applyFill="1" applyBorder="1" applyAlignment="1" applyProtection="1">
      <alignment horizontal="left" vertical="center"/>
    </xf>
    <xf numFmtId="0" fontId="16" fillId="0" borderId="92" xfId="0" applyFont="1" applyFill="1" applyBorder="1" applyAlignment="1" applyProtection="1">
      <alignment horizontal="center" vertical="center"/>
    </xf>
    <xf numFmtId="0" fontId="16" fillId="0" borderId="28" xfId="0" applyFont="1" applyFill="1" applyBorder="1" applyAlignment="1" applyProtection="1">
      <alignment horizontal="center" vertical="center"/>
    </xf>
    <xf numFmtId="0" fontId="16" fillId="0" borderId="93" xfId="0" applyFont="1" applyFill="1" applyBorder="1" applyAlignment="1" applyProtection="1">
      <alignment horizontal="center" vertical="center"/>
    </xf>
    <xf numFmtId="0" fontId="16" fillId="24" borderId="22" xfId="0" applyFont="1" applyFill="1" applyBorder="1" applyAlignment="1" applyProtection="1">
      <alignment horizontal="center" vertical="center"/>
    </xf>
    <xf numFmtId="0" fontId="16" fillId="24" borderId="67" xfId="0" applyFont="1" applyFill="1" applyBorder="1" applyAlignment="1" applyProtection="1">
      <alignment horizontal="center" vertical="center"/>
    </xf>
    <xf numFmtId="0" fontId="16" fillId="24" borderId="103" xfId="0" applyFont="1" applyFill="1" applyBorder="1" applyAlignment="1" applyProtection="1">
      <alignment horizontal="center" vertical="center"/>
    </xf>
    <xf numFmtId="0" fontId="17" fillId="13" borderId="6" xfId="0" applyFont="1" applyFill="1" applyBorder="1" applyAlignment="1" applyProtection="1">
      <alignment horizontal="left" vertical="center"/>
    </xf>
    <xf numFmtId="0" fontId="17" fillId="13" borderId="12" xfId="0" applyFont="1" applyFill="1" applyBorder="1" applyAlignment="1" applyProtection="1">
      <alignment horizontal="left" vertical="center"/>
    </xf>
    <xf numFmtId="0" fontId="17" fillId="13" borderId="105" xfId="0" applyFont="1" applyFill="1" applyBorder="1" applyAlignment="1" applyProtection="1">
      <alignment horizontal="left" vertical="center"/>
    </xf>
    <xf numFmtId="0" fontId="16" fillId="7" borderId="112" xfId="0" applyFont="1" applyFill="1" applyBorder="1" applyAlignment="1" applyProtection="1">
      <alignment horizontal="center" vertical="center" wrapText="1"/>
    </xf>
    <xf numFmtId="0" fontId="16" fillId="7" borderId="38" xfId="0" applyFont="1" applyFill="1" applyBorder="1" applyAlignment="1" applyProtection="1">
      <alignment horizontal="center" vertical="center" wrapText="1"/>
    </xf>
    <xf numFmtId="0" fontId="16" fillId="13" borderId="9" xfId="0" applyFont="1" applyFill="1" applyBorder="1" applyAlignment="1" applyProtection="1">
      <alignment horizontal="left" vertical="center" wrapText="1"/>
    </xf>
    <xf numFmtId="0" fontId="16" fillId="13" borderId="30" xfId="0" applyFont="1" applyFill="1" applyBorder="1" applyAlignment="1" applyProtection="1">
      <alignment horizontal="left" vertical="center" wrapText="1"/>
    </xf>
    <xf numFmtId="0" fontId="16" fillId="13" borderId="113" xfId="0" applyFont="1" applyFill="1" applyBorder="1" applyAlignment="1" applyProtection="1">
      <alignment horizontal="left" vertical="center" wrapText="1"/>
    </xf>
    <xf numFmtId="0" fontId="16" fillId="13" borderId="135" xfId="0" applyFont="1" applyFill="1" applyBorder="1" applyAlignment="1" applyProtection="1">
      <alignment horizontal="left" vertical="center" wrapText="1"/>
    </xf>
    <xf numFmtId="0" fontId="16" fillId="13" borderId="0" xfId="0" applyFont="1" applyFill="1" applyBorder="1" applyAlignment="1" applyProtection="1">
      <alignment horizontal="left" vertical="center" wrapText="1"/>
    </xf>
    <xf numFmtId="0" fontId="16" fillId="13" borderId="78" xfId="0" applyFont="1" applyFill="1" applyBorder="1" applyAlignment="1" applyProtection="1">
      <alignment horizontal="left" vertical="center" wrapText="1"/>
    </xf>
    <xf numFmtId="0" fontId="55" fillId="24" borderId="111" xfId="0" applyFont="1" applyFill="1" applyBorder="1" applyAlignment="1" applyProtection="1">
      <alignment horizontal="left" vertical="center"/>
    </xf>
    <xf numFmtId="0" fontId="16" fillId="0" borderId="92" xfId="0" applyFont="1" applyFill="1" applyBorder="1" applyAlignment="1" applyProtection="1">
      <alignment horizontal="center" vertical="center" wrapText="1"/>
    </xf>
    <xf numFmtId="0" fontId="16" fillId="0" borderId="28" xfId="0" applyFont="1" applyFill="1" applyBorder="1" applyAlignment="1" applyProtection="1">
      <alignment horizontal="center" vertical="center" wrapText="1"/>
    </xf>
    <xf numFmtId="0" fontId="16" fillId="0" borderId="93" xfId="0" applyFont="1" applyFill="1" applyBorder="1" applyAlignment="1" applyProtection="1">
      <alignment horizontal="center" vertical="center" wrapText="1"/>
    </xf>
    <xf numFmtId="0" fontId="55" fillId="7" borderId="124" xfId="0" applyFont="1" applyFill="1" applyBorder="1" applyAlignment="1" applyProtection="1">
      <alignment horizontal="left" vertical="center" wrapText="1"/>
    </xf>
    <xf numFmtId="0" fontId="16" fillId="7" borderId="124" xfId="0" applyFont="1" applyFill="1" applyBorder="1" applyAlignment="1" applyProtection="1">
      <alignment horizontal="center" vertical="center" wrapText="1"/>
    </xf>
    <xf numFmtId="0" fontId="16" fillId="0" borderId="112" xfId="0" applyFont="1" applyFill="1" applyBorder="1" applyAlignment="1" applyProtection="1">
      <alignment horizontal="center" vertical="center" wrapText="1"/>
    </xf>
    <xf numFmtId="0" fontId="16" fillId="0" borderId="30" xfId="0" applyFont="1" applyFill="1" applyBorder="1" applyAlignment="1" applyProtection="1">
      <alignment horizontal="center" vertical="center" wrapText="1"/>
    </xf>
    <xf numFmtId="0" fontId="16" fillId="0" borderId="113" xfId="0" applyFont="1" applyFill="1" applyBorder="1" applyAlignment="1" applyProtection="1">
      <alignment horizontal="center" vertical="center" wrapText="1"/>
    </xf>
    <xf numFmtId="0" fontId="16" fillId="7" borderId="116" xfId="0" applyFont="1" applyFill="1" applyBorder="1" applyAlignment="1" applyProtection="1">
      <alignment horizontal="right" vertical="center" indent="1"/>
    </xf>
    <xf numFmtId="0" fontId="16" fillId="7" borderId="123" xfId="0" applyFont="1" applyFill="1" applyBorder="1" applyAlignment="1" applyProtection="1">
      <alignment horizontal="right" vertical="center" indent="1"/>
    </xf>
    <xf numFmtId="0" fontId="16" fillId="0" borderId="115" xfId="0" applyFont="1" applyFill="1" applyBorder="1" applyAlignment="1" applyProtection="1">
      <alignment horizontal="left" vertical="center" wrapText="1"/>
    </xf>
    <xf numFmtId="0" fontId="16" fillId="0" borderId="116" xfId="0" applyFont="1" applyFill="1" applyBorder="1" applyAlignment="1" applyProtection="1">
      <alignment horizontal="left" vertical="center" wrapText="1"/>
    </xf>
    <xf numFmtId="0" fontId="55" fillId="15" borderId="118" xfId="0" applyFont="1" applyFill="1" applyBorder="1" applyAlignment="1" applyProtection="1">
      <alignment horizontal="left" vertical="center"/>
    </xf>
    <xf numFmtId="0" fontId="55" fillId="15" borderId="71" xfId="0" applyFont="1" applyFill="1" applyBorder="1" applyAlignment="1" applyProtection="1">
      <alignment horizontal="left" vertical="center"/>
    </xf>
    <xf numFmtId="0" fontId="55" fillId="15" borderId="119" xfId="0" applyFont="1" applyFill="1" applyBorder="1" applyAlignment="1" applyProtection="1">
      <alignment horizontal="left" vertical="center"/>
    </xf>
    <xf numFmtId="0" fontId="55" fillId="15" borderId="27" xfId="0" applyFont="1" applyFill="1" applyBorder="1" applyAlignment="1" applyProtection="1">
      <alignment horizontal="center" vertical="center"/>
    </xf>
    <xf numFmtId="0" fontId="55" fillId="15" borderId="12" xfId="0" applyFont="1" applyFill="1" applyBorder="1" applyAlignment="1" applyProtection="1">
      <alignment horizontal="center" vertical="center"/>
    </xf>
    <xf numFmtId="0" fontId="55" fillId="15" borderId="105" xfId="0" applyFont="1" applyFill="1" applyBorder="1" applyAlignment="1" applyProtection="1">
      <alignment horizontal="center" vertical="center"/>
    </xf>
    <xf numFmtId="0" fontId="16" fillId="15" borderId="120" xfId="0" applyFont="1" applyFill="1" applyBorder="1" applyAlignment="1" applyProtection="1">
      <alignment horizontal="center" vertical="center"/>
    </xf>
    <xf numFmtId="0" fontId="16" fillId="7" borderId="28" xfId="0" applyFont="1" applyFill="1" applyBorder="1" applyAlignment="1" applyProtection="1">
      <alignment horizontal="right" vertical="center" indent="1"/>
    </xf>
    <xf numFmtId="0" fontId="16" fillId="7" borderId="93" xfId="0" applyFont="1" applyFill="1" applyBorder="1" applyAlignment="1" applyProtection="1">
      <alignment horizontal="right" vertical="center" indent="1"/>
    </xf>
    <xf numFmtId="0" fontId="16" fillId="0" borderId="92" xfId="0" applyFont="1" applyFill="1" applyBorder="1" applyAlignment="1" applyProtection="1">
      <alignment horizontal="left" vertical="center" wrapText="1"/>
    </xf>
    <xf numFmtId="0" fontId="16" fillId="0" borderId="28" xfId="0" applyFont="1" applyFill="1" applyBorder="1" applyAlignment="1" applyProtection="1">
      <alignment horizontal="left" vertical="center" wrapText="1"/>
    </xf>
    <xf numFmtId="2" fontId="17" fillId="7" borderId="92" xfId="0" applyNumberFormat="1" applyFont="1" applyFill="1" applyBorder="1" applyAlignment="1" applyProtection="1">
      <alignment horizontal="left" vertical="center"/>
    </xf>
    <xf numFmtId="2" fontId="17" fillId="7" borderId="28" xfId="0" applyNumberFormat="1" applyFont="1" applyFill="1" applyBorder="1" applyAlignment="1" applyProtection="1">
      <alignment horizontal="left" vertical="center"/>
    </xf>
    <xf numFmtId="2" fontId="17" fillId="7" borderId="93" xfId="0" applyNumberFormat="1" applyFont="1" applyFill="1" applyBorder="1" applyAlignment="1" applyProtection="1">
      <alignment horizontal="left" vertical="center"/>
    </xf>
    <xf numFmtId="0" fontId="17" fillId="7" borderId="92" xfId="0" applyFont="1" applyFill="1" applyBorder="1" applyAlignment="1" applyProtection="1">
      <alignment horizontal="center" vertical="center" wrapText="1"/>
    </xf>
    <xf numFmtId="0" fontId="17" fillId="7" borderId="28" xfId="0" applyFont="1" applyFill="1" applyBorder="1" applyAlignment="1" applyProtection="1">
      <alignment horizontal="center" vertical="center" wrapText="1"/>
    </xf>
    <xf numFmtId="0" fontId="16" fillId="7" borderId="92" xfId="0" applyFont="1" applyFill="1" applyBorder="1" applyAlignment="1" applyProtection="1">
      <alignment horizontal="center" vertical="center"/>
    </xf>
    <xf numFmtId="0" fontId="16" fillId="7" borderId="28" xfId="0" applyFont="1" applyFill="1" applyBorder="1" applyAlignment="1" applyProtection="1">
      <alignment horizontal="center" vertical="center"/>
    </xf>
    <xf numFmtId="0" fontId="16" fillId="7" borderId="93" xfId="0" applyFont="1" applyFill="1" applyBorder="1" applyAlignment="1" applyProtection="1">
      <alignment horizontal="center" vertical="center"/>
    </xf>
    <xf numFmtId="0" fontId="16" fillId="7" borderId="28" xfId="0" applyFont="1" applyFill="1" applyBorder="1" applyAlignment="1" applyProtection="1">
      <alignment horizontal="left" vertical="center" wrapText="1"/>
    </xf>
    <xf numFmtId="0" fontId="16" fillId="7" borderId="28" xfId="0" applyFont="1" applyFill="1" applyBorder="1" applyAlignment="1" applyProtection="1">
      <alignment horizontal="left" vertical="center"/>
    </xf>
    <xf numFmtId="0" fontId="16" fillId="7" borderId="93" xfId="0" applyFont="1" applyFill="1" applyBorder="1" applyAlignment="1" applyProtection="1">
      <alignment horizontal="left" vertical="center"/>
    </xf>
    <xf numFmtId="0" fontId="16" fillId="7" borderId="93" xfId="0" applyFont="1" applyFill="1" applyBorder="1" applyAlignment="1" applyProtection="1">
      <alignment horizontal="left" vertical="center" wrapText="1"/>
    </xf>
    <xf numFmtId="0" fontId="16" fillId="0" borderId="27" xfId="0" applyFont="1" applyFill="1" applyBorder="1" applyAlignment="1" applyProtection="1">
      <alignment horizontal="center" vertical="center" wrapText="1"/>
    </xf>
    <xf numFmtId="0" fontId="16" fillId="0" borderId="12" xfId="0" applyFont="1" applyFill="1" applyBorder="1" applyAlignment="1" applyProtection="1">
      <alignment horizontal="center" vertical="center" wrapText="1"/>
    </xf>
    <xf numFmtId="0" fontId="16" fillId="0" borderId="105" xfId="0" applyFont="1" applyFill="1" applyBorder="1" applyAlignment="1" applyProtection="1">
      <alignment horizontal="center" vertical="center" wrapText="1"/>
    </xf>
    <xf numFmtId="166" fontId="16" fillId="0" borderId="92" xfId="0" applyNumberFormat="1" applyFont="1" applyFill="1" applyBorder="1" applyAlignment="1" applyProtection="1">
      <alignment horizontal="center" vertical="center" wrapText="1"/>
    </xf>
    <xf numFmtId="166" fontId="16" fillId="0" borderId="28" xfId="0" applyNumberFormat="1" applyFont="1" applyFill="1" applyBorder="1" applyAlignment="1" applyProtection="1">
      <alignment horizontal="center" vertical="center" wrapText="1"/>
    </xf>
    <xf numFmtId="166" fontId="16" fillId="0" borderId="93" xfId="0" applyNumberFormat="1" applyFont="1" applyFill="1" applyBorder="1" applyAlignment="1" applyProtection="1">
      <alignment horizontal="center" vertical="center" wrapText="1"/>
    </xf>
    <xf numFmtId="0" fontId="55" fillId="7" borderId="111" xfId="0" applyFont="1" applyFill="1" applyBorder="1" applyAlignment="1" applyProtection="1">
      <alignment horizontal="left" vertical="center"/>
    </xf>
    <xf numFmtId="0" fontId="16" fillId="7" borderId="111" xfId="0" applyFont="1" applyFill="1" applyBorder="1" applyAlignment="1" applyProtection="1">
      <alignment horizontal="center" vertical="center"/>
    </xf>
    <xf numFmtId="0" fontId="55" fillId="16" borderId="139" xfId="0" applyFont="1" applyFill="1" applyBorder="1" applyAlignment="1" applyProtection="1">
      <alignment horizontal="left" vertical="center"/>
    </xf>
    <xf numFmtId="0" fontId="55" fillId="16" borderId="23" xfId="0" applyFont="1" applyFill="1" applyBorder="1" applyAlignment="1" applyProtection="1">
      <alignment horizontal="left" vertical="center"/>
    </xf>
    <xf numFmtId="0" fontId="55" fillId="16" borderId="24" xfId="0" applyFont="1" applyFill="1" applyBorder="1" applyAlignment="1" applyProtection="1">
      <alignment horizontal="left" vertical="center"/>
    </xf>
    <xf numFmtId="0" fontId="55" fillId="23" borderId="18" xfId="0" applyFont="1" applyFill="1" applyBorder="1" applyAlignment="1" applyProtection="1">
      <alignment horizontal="left" vertical="center"/>
    </xf>
    <xf numFmtId="0" fontId="55" fillId="23" borderId="19" xfId="0" applyFont="1" applyFill="1" applyBorder="1" applyAlignment="1" applyProtection="1">
      <alignment horizontal="left" vertical="center"/>
    </xf>
    <xf numFmtId="0" fontId="55" fillId="23" borderId="20" xfId="0" applyFont="1" applyFill="1" applyBorder="1" applyAlignment="1" applyProtection="1">
      <alignment horizontal="left" vertical="center"/>
    </xf>
    <xf numFmtId="0" fontId="55" fillId="7" borderId="22" xfId="0" applyFont="1" applyFill="1" applyBorder="1" applyAlignment="1" applyProtection="1">
      <alignment horizontal="left" vertical="center"/>
    </xf>
    <xf numFmtId="0" fontId="55" fillId="7" borderId="67" xfId="0" applyFont="1" applyFill="1" applyBorder="1" applyAlignment="1" applyProtection="1">
      <alignment horizontal="left" vertical="center"/>
    </xf>
    <xf numFmtId="0" fontId="55" fillId="7" borderId="68" xfId="0" applyFont="1" applyFill="1" applyBorder="1" applyAlignment="1" applyProtection="1">
      <alignment horizontal="left" vertical="center"/>
    </xf>
    <xf numFmtId="0" fontId="55" fillId="18" borderId="18" xfId="0" applyFont="1" applyFill="1" applyBorder="1" applyAlignment="1" applyProtection="1">
      <alignment horizontal="left" vertical="center"/>
    </xf>
    <xf numFmtId="0" fontId="55" fillId="18" borderId="19" xfId="0" applyFont="1" applyFill="1" applyBorder="1" applyAlignment="1" applyProtection="1">
      <alignment horizontal="left" vertical="center"/>
    </xf>
    <xf numFmtId="0" fontId="55" fillId="18" borderId="20" xfId="0" applyFont="1" applyFill="1" applyBorder="1" applyAlignment="1" applyProtection="1">
      <alignment horizontal="left" vertical="center"/>
    </xf>
    <xf numFmtId="0" fontId="55" fillId="7" borderId="23" xfId="0" applyFont="1" applyFill="1" applyBorder="1" applyAlignment="1" applyProtection="1">
      <alignment horizontal="left" vertical="center"/>
    </xf>
    <xf numFmtId="0" fontId="55" fillId="7" borderId="24" xfId="0" applyFont="1" applyFill="1" applyBorder="1" applyAlignment="1" applyProtection="1">
      <alignment horizontal="left" vertical="center"/>
    </xf>
    <xf numFmtId="0" fontId="55" fillId="15" borderId="22" xfId="0" applyFont="1" applyFill="1" applyBorder="1" applyAlignment="1" applyProtection="1">
      <alignment horizontal="left" vertical="center"/>
    </xf>
    <xf numFmtId="0" fontId="55" fillId="15" borderId="67" xfId="0" applyFont="1" applyFill="1" applyBorder="1" applyAlignment="1" applyProtection="1">
      <alignment horizontal="left" vertical="center"/>
    </xf>
    <xf numFmtId="0" fontId="55" fillId="15" borderId="68" xfId="0" applyFont="1" applyFill="1" applyBorder="1" applyAlignment="1" applyProtection="1">
      <alignment horizontal="left" vertical="center"/>
    </xf>
    <xf numFmtId="0" fontId="55" fillId="8" borderId="18" xfId="0" applyFont="1" applyFill="1" applyBorder="1" applyAlignment="1" applyProtection="1">
      <alignment horizontal="left" vertical="center"/>
    </xf>
    <xf numFmtId="0" fontId="55" fillId="8" borderId="19" xfId="0" applyFont="1" applyFill="1" applyBorder="1" applyAlignment="1" applyProtection="1">
      <alignment horizontal="left" vertical="center"/>
    </xf>
    <xf numFmtId="0" fontId="55" fillId="8" borderId="20" xfId="0" applyFont="1" applyFill="1" applyBorder="1" applyAlignment="1" applyProtection="1">
      <alignment horizontal="left" vertical="center"/>
    </xf>
    <xf numFmtId="166" fontId="26" fillId="6" borderId="98" xfId="0" applyNumberFormat="1" applyFont="1" applyFill="1" applyBorder="1" applyAlignment="1" applyProtection="1">
      <alignment horizontal="center" vertical="center"/>
    </xf>
    <xf numFmtId="166" fontId="26" fillId="6" borderId="33" xfId="0" applyNumberFormat="1" applyFont="1" applyFill="1" applyBorder="1" applyAlignment="1" applyProtection="1">
      <alignment horizontal="center" vertical="center"/>
    </xf>
    <xf numFmtId="166" fontId="26" fillId="6" borderId="99" xfId="0" applyNumberFormat="1" applyFont="1" applyFill="1" applyBorder="1" applyAlignment="1" applyProtection="1">
      <alignment horizontal="center" vertical="center"/>
    </xf>
    <xf numFmtId="0" fontId="17" fillId="13" borderId="18" xfId="0" applyFont="1" applyFill="1" applyBorder="1" applyAlignment="1" applyProtection="1">
      <alignment horizontal="center" vertical="center"/>
    </xf>
    <xf numFmtId="0" fontId="17" fillId="13" borderId="19" xfId="0" applyFont="1" applyFill="1" applyBorder="1" applyAlignment="1" applyProtection="1">
      <alignment horizontal="center" vertical="center"/>
    </xf>
    <xf numFmtId="0" fontId="17" fillId="13" borderId="20" xfId="0" applyFont="1" applyFill="1" applyBorder="1" applyAlignment="1" applyProtection="1">
      <alignment horizontal="center" vertical="center"/>
    </xf>
    <xf numFmtId="49" fontId="16" fillId="0" borderId="90" xfId="0" applyNumberFormat="1" applyFont="1" applyBorder="1" applyAlignment="1" applyProtection="1">
      <alignment horizontal="left" vertical="center"/>
    </xf>
    <xf numFmtId="49" fontId="16" fillId="0" borderId="91" xfId="0" applyNumberFormat="1" applyFont="1" applyBorder="1" applyAlignment="1" applyProtection="1">
      <alignment horizontal="left" vertical="center"/>
    </xf>
    <xf numFmtId="169" fontId="0" fillId="6" borderId="92" xfId="0" applyNumberFormat="1" applyFont="1" applyFill="1" applyBorder="1" applyAlignment="1" applyProtection="1">
      <alignment horizontal="center" vertical="center"/>
    </xf>
    <xf numFmtId="169" fontId="0" fillId="6" borderId="28" xfId="0" applyNumberFormat="1" applyFont="1" applyFill="1" applyBorder="1" applyAlignment="1" applyProtection="1">
      <alignment horizontal="center" vertical="center"/>
    </xf>
    <xf numFmtId="169" fontId="0" fillId="6" borderId="93" xfId="0" applyNumberFormat="1" applyFont="1" applyFill="1" applyBorder="1" applyAlignment="1" applyProtection="1">
      <alignment horizontal="center" vertical="center"/>
    </xf>
    <xf numFmtId="0" fontId="26" fillId="0" borderId="92" xfId="0" applyFont="1" applyFill="1" applyBorder="1" applyAlignment="1" applyProtection="1">
      <alignment horizontal="center" vertical="center"/>
    </xf>
    <xf numFmtId="0" fontId="26" fillId="0" borderId="28" xfId="0" applyFont="1" applyFill="1" applyBorder="1" applyAlignment="1" applyProtection="1">
      <alignment horizontal="center" vertical="center"/>
    </xf>
    <xf numFmtId="0" fontId="26" fillId="0" borderId="93" xfId="0" applyFont="1" applyFill="1" applyBorder="1" applyAlignment="1" applyProtection="1">
      <alignment horizontal="center" vertical="center"/>
    </xf>
    <xf numFmtId="0" fontId="16" fillId="0" borderId="90" xfId="0" applyFont="1" applyBorder="1" applyAlignment="1" applyProtection="1">
      <alignment horizontal="left" vertical="center"/>
    </xf>
    <xf numFmtId="0" fontId="16" fillId="0" borderId="91" xfId="0" applyFont="1" applyBorder="1" applyAlignment="1" applyProtection="1">
      <alignment horizontal="left" vertical="center"/>
    </xf>
    <xf numFmtId="0" fontId="0" fillId="7" borderId="92" xfId="0" applyNumberFormat="1" applyFont="1" applyFill="1" applyBorder="1" applyAlignment="1" applyProtection="1">
      <alignment horizontal="center" vertical="center"/>
    </xf>
    <xf numFmtId="0" fontId="0" fillId="7" borderId="28" xfId="0" applyNumberFormat="1" applyFont="1" applyFill="1" applyBorder="1" applyAlignment="1" applyProtection="1">
      <alignment horizontal="center" vertical="center"/>
    </xf>
    <xf numFmtId="0" fontId="0" fillId="7" borderId="93" xfId="0" applyNumberFormat="1" applyFont="1" applyFill="1" applyBorder="1" applyAlignment="1" applyProtection="1">
      <alignment horizontal="center" vertical="center"/>
    </xf>
    <xf numFmtId="167" fontId="0" fillId="6" borderId="92" xfId="0" applyNumberFormat="1" applyFont="1" applyFill="1" applyBorder="1" applyAlignment="1" applyProtection="1">
      <alignment horizontal="center" vertical="center"/>
    </xf>
    <xf numFmtId="167" fontId="0" fillId="6" borderId="28" xfId="0" applyNumberFormat="1" applyFont="1" applyFill="1" applyBorder="1" applyAlignment="1" applyProtection="1">
      <alignment horizontal="center" vertical="center"/>
    </xf>
    <xf numFmtId="167" fontId="0" fillId="6" borderId="93" xfId="0" applyNumberFormat="1" applyFont="1" applyFill="1" applyBorder="1" applyAlignment="1" applyProtection="1">
      <alignment horizontal="center" vertical="center"/>
    </xf>
    <xf numFmtId="0" fontId="0" fillId="6" borderId="28" xfId="0" applyFont="1" applyFill="1" applyBorder="1" applyAlignment="1" applyProtection="1">
      <alignment horizontal="center" vertical="center"/>
    </xf>
    <xf numFmtId="0" fontId="0" fillId="6" borderId="93" xfId="0" applyFont="1" applyFill="1" applyBorder="1" applyAlignment="1" applyProtection="1">
      <alignment horizontal="center" vertical="center"/>
    </xf>
    <xf numFmtId="0" fontId="53" fillId="6" borderId="92" xfId="5" applyFill="1" applyBorder="1" applyAlignment="1" applyProtection="1">
      <alignment horizontal="center" vertical="center"/>
    </xf>
    <xf numFmtId="168" fontId="0" fillId="6" borderId="92" xfId="0" applyNumberFormat="1" applyFont="1" applyFill="1" applyBorder="1" applyAlignment="1" applyProtection="1">
      <alignment horizontal="center" vertical="center"/>
    </xf>
    <xf numFmtId="168" fontId="0" fillId="6" borderId="28" xfId="0" applyNumberFormat="1" applyFont="1" applyFill="1" applyBorder="1" applyAlignment="1" applyProtection="1">
      <alignment horizontal="center" vertical="center"/>
    </xf>
    <xf numFmtId="168" fontId="0" fillId="6" borderId="93" xfId="0" applyNumberFormat="1" applyFont="1" applyFill="1" applyBorder="1" applyAlignment="1" applyProtection="1">
      <alignment horizontal="center" vertical="center"/>
    </xf>
    <xf numFmtId="0" fontId="19" fillId="0" borderId="1" xfId="0" applyFont="1" applyBorder="1" applyAlignment="1" applyProtection="1">
      <alignment horizontal="left" vertical="center"/>
    </xf>
    <xf numFmtId="0" fontId="16" fillId="0" borderId="80" xfId="0" applyFont="1" applyBorder="1" applyAlignment="1" applyProtection="1">
      <alignment horizontal="center" vertical="center"/>
    </xf>
    <xf numFmtId="167" fontId="49" fillId="13" borderId="75" xfId="0" applyNumberFormat="1" applyFont="1" applyFill="1" applyBorder="1" applyAlignment="1" applyProtection="1">
      <alignment horizontal="center"/>
    </xf>
    <xf numFmtId="167" fontId="49" fillId="13" borderId="76" xfId="0" applyNumberFormat="1" applyFont="1" applyFill="1" applyBorder="1" applyAlignment="1" applyProtection="1">
      <alignment horizontal="center"/>
    </xf>
    <xf numFmtId="167" fontId="50" fillId="13" borderId="75" xfId="0" applyNumberFormat="1" applyFont="1" applyFill="1" applyBorder="1" applyAlignment="1" applyProtection="1">
      <alignment horizontal="center" vertical="center"/>
    </xf>
    <xf numFmtId="167" fontId="50" fillId="13" borderId="76" xfId="0" applyNumberFormat="1" applyFont="1" applyFill="1" applyBorder="1" applyAlignment="1" applyProtection="1">
      <alignment horizontal="center" vertical="center"/>
    </xf>
    <xf numFmtId="167" fontId="50" fillId="13" borderId="77" xfId="0" applyNumberFormat="1" applyFont="1" applyFill="1" applyBorder="1" applyAlignment="1" applyProtection="1">
      <alignment horizontal="center" vertical="center"/>
    </xf>
    <xf numFmtId="0" fontId="26" fillId="6" borderId="92" xfId="0" applyFont="1" applyFill="1" applyBorder="1" applyAlignment="1" applyProtection="1">
      <alignment horizontal="center" vertical="center"/>
    </xf>
    <xf numFmtId="0" fontId="26" fillId="6" borderId="28" xfId="0" applyFont="1" applyFill="1" applyBorder="1" applyAlignment="1" applyProtection="1">
      <alignment horizontal="center" vertical="center"/>
    </xf>
    <xf numFmtId="0" fontId="26" fillId="6" borderId="93" xfId="0" applyFont="1" applyFill="1" applyBorder="1" applyAlignment="1" applyProtection="1">
      <alignment horizontal="center" vertical="center"/>
    </xf>
    <xf numFmtId="0" fontId="0" fillId="6" borderId="92" xfId="0" applyFont="1" applyFill="1" applyBorder="1" applyAlignment="1" applyProtection="1">
      <alignment horizontal="center" vertical="center"/>
    </xf>
    <xf numFmtId="167" fontId="49" fillId="13" borderId="38" xfId="0" applyNumberFormat="1" applyFont="1" applyFill="1" applyBorder="1" applyAlignment="1" applyProtection="1">
      <alignment horizontal="center"/>
    </xf>
    <xf numFmtId="167" fontId="49" fillId="13" borderId="0" xfId="0" applyNumberFormat="1" applyFont="1" applyFill="1" applyBorder="1" applyAlignment="1" applyProtection="1">
      <alignment horizontal="center"/>
    </xf>
    <xf numFmtId="167" fontId="51" fillId="13" borderId="38" xfId="0" applyNumberFormat="1" applyFont="1" applyFill="1" applyBorder="1" applyAlignment="1" applyProtection="1">
      <alignment horizontal="center" vertical="center"/>
    </xf>
    <xf numFmtId="167" fontId="51" fillId="13" borderId="0" xfId="0" applyNumberFormat="1" applyFont="1" applyFill="1" applyBorder="1" applyAlignment="1" applyProtection="1">
      <alignment horizontal="center" vertical="center"/>
    </xf>
    <xf numFmtId="167" fontId="51" fillId="13" borderId="78" xfId="0" applyNumberFormat="1" applyFont="1" applyFill="1" applyBorder="1" applyAlignment="1" applyProtection="1">
      <alignment horizontal="center" vertical="center"/>
    </xf>
    <xf numFmtId="0" fontId="49" fillId="13" borderId="79" xfId="0" applyNumberFormat="1" applyFont="1" applyFill="1" applyBorder="1" applyAlignment="1" applyProtection="1">
      <alignment horizontal="center" vertical="top"/>
    </xf>
    <xf numFmtId="0" fontId="49" fillId="13" borderId="80" xfId="0" applyNumberFormat="1" applyFont="1" applyFill="1" applyBorder="1" applyAlignment="1" applyProtection="1">
      <alignment horizontal="center" vertical="top"/>
    </xf>
    <xf numFmtId="0" fontId="16" fillId="0" borderId="82" xfId="0" applyFont="1" applyBorder="1" applyAlignment="1" applyProtection="1">
      <alignment horizontal="left" vertical="center"/>
    </xf>
    <xf numFmtId="0" fontId="16" fillId="0" borderId="83" xfId="0" applyFont="1" applyBorder="1" applyAlignment="1" applyProtection="1">
      <alignment horizontal="left" vertical="center"/>
    </xf>
    <xf numFmtId="0" fontId="25" fillId="3" borderId="89" xfId="0" applyFont="1" applyFill="1" applyBorder="1" applyAlignment="1" applyProtection="1">
      <alignment horizontal="center" vertical="center"/>
    </xf>
    <xf numFmtId="0" fontId="25" fillId="3" borderId="85" xfId="0" applyFont="1" applyFill="1" applyBorder="1" applyAlignment="1" applyProtection="1">
      <alignment horizontal="center" vertical="center"/>
    </xf>
    <xf numFmtId="0" fontId="25" fillId="3" borderId="87" xfId="0" applyFont="1" applyFill="1" applyBorder="1" applyAlignment="1" applyProtection="1">
      <alignment horizontal="center" vertical="center"/>
    </xf>
    <xf numFmtId="0" fontId="25" fillId="3" borderId="86" xfId="0" applyFont="1" applyFill="1" applyBorder="1" applyAlignment="1" applyProtection="1">
      <alignment horizontal="center" vertical="center"/>
    </xf>
    <xf numFmtId="0" fontId="11" fillId="3" borderId="0" xfId="0" applyFont="1" applyFill="1" applyAlignment="1">
      <alignment horizontal="center"/>
    </xf>
    <xf numFmtId="0" fontId="61" fillId="13" borderId="3" xfId="1" applyFont="1" applyFill="1" applyBorder="1" applyAlignment="1" applyProtection="1">
      <alignment horizontal="left" vertical="center" indent="1"/>
    </xf>
    <xf numFmtId="0" fontId="61" fillId="13" borderId="28" xfId="1" applyFont="1" applyFill="1" applyBorder="1" applyAlignment="1" applyProtection="1">
      <alignment horizontal="left" vertical="center" indent="1"/>
    </xf>
    <xf numFmtId="0" fontId="61" fillId="13" borderId="93" xfId="1" applyFont="1" applyFill="1" applyBorder="1" applyAlignment="1" applyProtection="1">
      <alignment horizontal="left" vertical="center" indent="1"/>
    </xf>
    <xf numFmtId="0" fontId="16" fillId="0" borderId="92" xfId="1" applyFont="1" applyFill="1" applyBorder="1" applyAlignment="1" applyProtection="1">
      <alignment horizontal="left" vertical="center"/>
    </xf>
    <xf numFmtId="0" fontId="16" fillId="0" borderId="28" xfId="1" applyFont="1" applyFill="1" applyBorder="1" applyAlignment="1" applyProtection="1">
      <alignment horizontal="left" vertical="center"/>
    </xf>
    <xf numFmtId="0" fontId="16" fillId="0" borderId="93" xfId="1" applyFont="1" applyFill="1" applyBorder="1" applyAlignment="1" applyProtection="1">
      <alignment horizontal="left" vertical="center"/>
    </xf>
    <xf numFmtId="0" fontId="17" fillId="13" borderId="131" xfId="1" applyFont="1" applyFill="1" applyBorder="1" applyAlignment="1" applyProtection="1">
      <alignment horizontal="left" vertical="center" wrapText="1"/>
    </xf>
    <xf numFmtId="0" fontId="17" fillId="13" borderId="132" xfId="1" applyFont="1" applyFill="1" applyBorder="1" applyAlignment="1" applyProtection="1">
      <alignment horizontal="left" vertical="center" wrapText="1"/>
    </xf>
    <xf numFmtId="0" fontId="17" fillId="13" borderId="133" xfId="1" applyFont="1" applyFill="1" applyBorder="1" applyAlignment="1" applyProtection="1">
      <alignment horizontal="left" vertical="center" wrapText="1"/>
    </xf>
    <xf numFmtId="0" fontId="16" fillId="0" borderId="134" xfId="1" applyFont="1" applyFill="1" applyBorder="1" applyAlignment="1" applyProtection="1">
      <alignment horizontal="left" vertical="center" wrapText="1"/>
    </xf>
    <xf numFmtId="0" fontId="16" fillId="0" borderId="132" xfId="1" applyFont="1" applyFill="1" applyBorder="1" applyAlignment="1" applyProtection="1">
      <alignment horizontal="left" vertical="center" wrapText="1"/>
    </xf>
    <xf numFmtId="0" fontId="16" fillId="0" borderId="133" xfId="1" applyFont="1" applyFill="1" applyBorder="1" applyAlignment="1" applyProtection="1">
      <alignment horizontal="left" vertical="center" wrapText="1"/>
    </xf>
    <xf numFmtId="0" fontId="17" fillId="13" borderId="3" xfId="1" applyFont="1" applyFill="1" applyBorder="1" applyAlignment="1" applyProtection="1">
      <alignment vertical="center"/>
    </xf>
    <xf numFmtId="0" fontId="17" fillId="13" borderId="28" xfId="1" applyFont="1" applyFill="1" applyBorder="1" applyAlignment="1" applyProtection="1">
      <alignment vertical="center"/>
    </xf>
    <xf numFmtId="0" fontId="17" fillId="13" borderId="93" xfId="1" applyFont="1" applyFill="1" applyBorder="1" applyAlignment="1" applyProtection="1">
      <alignment vertical="center"/>
    </xf>
    <xf numFmtId="0" fontId="16" fillId="0" borderId="27" xfId="1" applyFont="1" applyFill="1" applyBorder="1" applyAlignment="1" applyProtection="1">
      <alignment horizontal="center" vertical="center"/>
    </xf>
    <xf numFmtId="0" fontId="16" fillId="0" borderId="12" xfId="1" applyFont="1" applyFill="1" applyBorder="1" applyAlignment="1" applyProtection="1">
      <alignment horizontal="center" vertical="center"/>
    </xf>
    <xf numFmtId="0" fontId="16" fillId="0" borderId="105" xfId="1" applyFont="1" applyFill="1" applyBorder="1" applyAlignment="1" applyProtection="1">
      <alignment horizontal="center" vertical="center"/>
    </xf>
    <xf numFmtId="0" fontId="17" fillId="13" borderId="3" xfId="1" applyFont="1" applyFill="1" applyBorder="1" applyAlignment="1" applyProtection="1">
      <alignment horizontal="left" vertical="center"/>
    </xf>
    <xf numFmtId="0" fontId="17" fillId="13" borderId="28" xfId="1" applyFont="1" applyFill="1" applyBorder="1" applyAlignment="1" applyProtection="1">
      <alignment horizontal="left" vertical="center"/>
    </xf>
    <xf numFmtId="0" fontId="17" fillId="13" borderId="93" xfId="1" applyFont="1" applyFill="1" applyBorder="1" applyAlignment="1" applyProtection="1">
      <alignment horizontal="left" vertical="center"/>
    </xf>
    <xf numFmtId="0" fontId="16" fillId="0" borderId="92" xfId="1" applyFont="1" applyFill="1" applyBorder="1" applyAlignment="1" applyProtection="1">
      <alignment horizontal="center" vertical="center"/>
    </xf>
    <xf numFmtId="0" fontId="16" fillId="0" borderId="28" xfId="1" applyFont="1" applyFill="1" applyBorder="1" applyAlignment="1" applyProtection="1">
      <alignment horizontal="center" vertical="center"/>
    </xf>
    <xf numFmtId="0" fontId="16" fillId="0" borderId="93" xfId="1" applyFont="1" applyFill="1" applyBorder="1" applyAlignment="1" applyProtection="1">
      <alignment horizontal="center" vertical="center"/>
    </xf>
    <xf numFmtId="0" fontId="16" fillId="24" borderId="22" xfId="1" applyFont="1" applyFill="1" applyBorder="1" applyAlignment="1" applyProtection="1">
      <alignment horizontal="center" vertical="center"/>
    </xf>
    <xf numFmtId="0" fontId="16" fillId="24" borderId="67" xfId="1" applyFont="1" applyFill="1" applyBorder="1" applyAlignment="1" applyProtection="1">
      <alignment horizontal="center" vertical="center"/>
    </xf>
    <xf numFmtId="0" fontId="16" fillId="24" borderId="103" xfId="1" applyFont="1" applyFill="1" applyBorder="1" applyAlignment="1" applyProtection="1">
      <alignment horizontal="center" vertical="center"/>
    </xf>
    <xf numFmtId="0" fontId="17" fillId="13" borderId="6" xfId="1" applyFont="1" applyFill="1" applyBorder="1" applyAlignment="1" applyProtection="1">
      <alignment horizontal="left" vertical="center"/>
    </xf>
    <xf numFmtId="0" fontId="17" fillId="13" borderId="12" xfId="1" applyFont="1" applyFill="1" applyBorder="1" applyAlignment="1" applyProtection="1">
      <alignment horizontal="left" vertical="center"/>
    </xf>
    <xf numFmtId="0" fontId="17" fillId="13" borderId="105" xfId="1" applyFont="1" applyFill="1" applyBorder="1" applyAlignment="1" applyProtection="1">
      <alignment horizontal="left" vertical="center"/>
    </xf>
    <xf numFmtId="0" fontId="16" fillId="7" borderId="112" xfId="1" applyFont="1" applyFill="1" applyBorder="1" applyAlignment="1" applyProtection="1">
      <alignment horizontal="center" vertical="center" wrapText="1"/>
    </xf>
    <xf numFmtId="0" fontId="16" fillId="7" borderId="38" xfId="1" applyFont="1" applyFill="1" applyBorder="1" applyAlignment="1" applyProtection="1">
      <alignment horizontal="center" vertical="center" wrapText="1"/>
    </xf>
    <xf numFmtId="0" fontId="16" fillId="13" borderId="9" xfId="1" applyFont="1" applyFill="1" applyBorder="1" applyAlignment="1" applyProtection="1">
      <alignment horizontal="left" vertical="center" wrapText="1"/>
    </xf>
    <xf numFmtId="0" fontId="16" fillId="13" borderId="30" xfId="1" applyFont="1" applyFill="1" applyBorder="1" applyAlignment="1" applyProtection="1">
      <alignment horizontal="left" vertical="center" wrapText="1"/>
    </xf>
    <xf numFmtId="0" fontId="16" fillId="13" borderId="113" xfId="1" applyFont="1" applyFill="1" applyBorder="1" applyAlignment="1" applyProtection="1">
      <alignment horizontal="left" vertical="center" wrapText="1"/>
    </xf>
    <xf numFmtId="0" fontId="16" fillId="13" borderId="135" xfId="1" applyFont="1" applyFill="1" applyBorder="1" applyAlignment="1" applyProtection="1">
      <alignment horizontal="left" vertical="center" wrapText="1"/>
    </xf>
    <xf numFmtId="0" fontId="16" fillId="13" borderId="0" xfId="1" applyFont="1" applyFill="1" applyBorder="1" applyAlignment="1" applyProtection="1">
      <alignment horizontal="left" vertical="center" wrapText="1"/>
    </xf>
    <xf numFmtId="0" fontId="16" fillId="13" borderId="78" xfId="1" applyFont="1" applyFill="1" applyBorder="1" applyAlignment="1" applyProtection="1">
      <alignment horizontal="left" vertical="center" wrapText="1"/>
    </xf>
    <xf numFmtId="0" fontId="55" fillId="24" borderId="111" xfId="1" applyFont="1" applyFill="1" applyBorder="1" applyAlignment="1" applyProtection="1">
      <alignment horizontal="left" vertical="center"/>
    </xf>
    <xf numFmtId="0" fontId="16" fillId="0" borderId="92" xfId="1" applyFont="1" applyFill="1" applyBorder="1" applyAlignment="1" applyProtection="1">
      <alignment horizontal="center" vertical="center" wrapText="1"/>
    </xf>
    <xf numFmtId="0" fontId="16" fillId="0" borderId="28" xfId="1" applyFont="1" applyFill="1" applyBorder="1" applyAlignment="1" applyProtection="1">
      <alignment horizontal="center" vertical="center" wrapText="1"/>
    </xf>
    <xf numFmtId="0" fontId="16" fillId="0" borderId="93" xfId="1" applyFont="1" applyFill="1" applyBorder="1" applyAlignment="1" applyProtection="1">
      <alignment horizontal="center" vertical="center" wrapText="1"/>
    </xf>
    <xf numFmtId="0" fontId="55" fillId="7" borderId="124" xfId="1" applyFont="1" applyFill="1" applyBorder="1" applyAlignment="1" applyProtection="1">
      <alignment horizontal="left" vertical="center" wrapText="1"/>
    </xf>
    <xf numFmtId="0" fontId="16" fillId="7" borderId="124" xfId="1" applyFont="1" applyFill="1" applyBorder="1" applyAlignment="1" applyProtection="1">
      <alignment horizontal="center" vertical="center" wrapText="1"/>
    </xf>
    <xf numFmtId="0" fontId="16" fillId="0" borderId="112" xfId="1" applyFont="1" applyFill="1" applyBorder="1" applyAlignment="1" applyProtection="1">
      <alignment horizontal="center" vertical="center" wrapText="1"/>
    </xf>
    <xf numFmtId="0" fontId="16" fillId="0" borderId="30" xfId="1" applyFont="1" applyFill="1" applyBorder="1" applyAlignment="1" applyProtection="1">
      <alignment horizontal="center" vertical="center" wrapText="1"/>
    </xf>
    <xf numFmtId="0" fontId="16" fillId="0" borderId="113" xfId="1" applyFont="1" applyFill="1" applyBorder="1" applyAlignment="1" applyProtection="1">
      <alignment horizontal="center" vertical="center" wrapText="1"/>
    </xf>
    <xf numFmtId="0" fontId="16" fillId="7" borderId="116" xfId="1" applyFont="1" applyFill="1" applyBorder="1" applyAlignment="1" applyProtection="1">
      <alignment horizontal="right" vertical="center" indent="1"/>
    </xf>
    <xf numFmtId="0" fontId="16" fillId="7" borderId="123" xfId="1" applyFont="1" applyFill="1" applyBorder="1" applyAlignment="1" applyProtection="1">
      <alignment horizontal="right" vertical="center" indent="1"/>
    </xf>
    <xf numFmtId="0" fontId="16" fillId="0" borderId="115" xfId="1" applyFont="1" applyFill="1" applyBorder="1" applyAlignment="1" applyProtection="1">
      <alignment horizontal="left" vertical="center" wrapText="1"/>
    </xf>
    <xf numFmtId="0" fontId="16" fillId="0" borderId="116" xfId="1" applyFont="1" applyFill="1" applyBorder="1" applyAlignment="1" applyProtection="1">
      <alignment horizontal="left" vertical="center" wrapText="1"/>
    </xf>
    <xf numFmtId="0" fontId="55" fillId="15" borderId="118" xfId="1" applyFont="1" applyFill="1" applyBorder="1" applyAlignment="1" applyProtection="1">
      <alignment horizontal="left" vertical="center"/>
    </xf>
    <xf numFmtId="0" fontId="55" fillId="15" borderId="71" xfId="1" applyFont="1" applyFill="1" applyBorder="1" applyAlignment="1" applyProtection="1">
      <alignment horizontal="left" vertical="center"/>
    </xf>
    <xf numFmtId="0" fontId="55" fillId="15" borderId="119" xfId="1" applyFont="1" applyFill="1" applyBorder="1" applyAlignment="1" applyProtection="1">
      <alignment horizontal="left" vertical="center"/>
    </xf>
    <xf numFmtId="0" fontId="55" fillId="15" borderId="27" xfId="1" applyFont="1" applyFill="1" applyBorder="1" applyAlignment="1" applyProtection="1">
      <alignment horizontal="center" vertical="center"/>
    </xf>
    <xf numFmtId="0" fontId="55" fillId="15" borderId="12" xfId="1" applyFont="1" applyFill="1" applyBorder="1" applyAlignment="1" applyProtection="1">
      <alignment horizontal="center" vertical="center"/>
    </xf>
    <xf numFmtId="0" fontId="55" fillId="15" borderId="105" xfId="1" applyFont="1" applyFill="1" applyBorder="1" applyAlignment="1" applyProtection="1">
      <alignment horizontal="center" vertical="center"/>
    </xf>
    <xf numFmtId="0" fontId="16" fillId="15" borderId="120" xfId="1" applyFont="1" applyFill="1" applyBorder="1" applyAlignment="1" applyProtection="1">
      <alignment horizontal="center" vertical="center"/>
    </xf>
    <xf numFmtId="0" fontId="16" fillId="7" borderId="28" xfId="1" applyFont="1" applyFill="1" applyBorder="1" applyAlignment="1" applyProtection="1">
      <alignment horizontal="right" vertical="center" indent="1"/>
    </xf>
    <xf numFmtId="0" fontId="16" fillId="7" borderId="93" xfId="1" applyFont="1" applyFill="1" applyBorder="1" applyAlignment="1" applyProtection="1">
      <alignment horizontal="right" vertical="center" indent="1"/>
    </xf>
    <xf numFmtId="0" fontId="16" fillId="0" borderId="92" xfId="1" applyFont="1" applyFill="1" applyBorder="1" applyAlignment="1" applyProtection="1">
      <alignment horizontal="left" vertical="center" wrapText="1"/>
    </xf>
    <xf numFmtId="0" fontId="16" fillId="0" borderId="28" xfId="1" applyFont="1" applyFill="1" applyBorder="1" applyAlignment="1" applyProtection="1">
      <alignment horizontal="left" vertical="center" wrapText="1"/>
    </xf>
    <xf numFmtId="2" fontId="17" fillId="7" borderId="92" xfId="1" applyNumberFormat="1" applyFont="1" applyFill="1" applyBorder="1" applyAlignment="1" applyProtection="1">
      <alignment horizontal="left" vertical="center"/>
    </xf>
    <xf numFmtId="2" fontId="17" fillId="7" borderId="28" xfId="1" applyNumberFormat="1" applyFont="1" applyFill="1" applyBorder="1" applyAlignment="1" applyProtection="1">
      <alignment horizontal="left" vertical="center"/>
    </xf>
    <xf numFmtId="2" fontId="17" fillId="7" borderId="93" xfId="1" applyNumberFormat="1" applyFont="1" applyFill="1" applyBorder="1" applyAlignment="1" applyProtection="1">
      <alignment horizontal="left" vertical="center"/>
    </xf>
    <xf numFmtId="0" fontId="17" fillId="7" borderId="92" xfId="1" applyFont="1" applyFill="1" applyBorder="1" applyAlignment="1" applyProtection="1">
      <alignment horizontal="center" vertical="center" wrapText="1"/>
    </xf>
    <xf numFmtId="0" fontId="17" fillId="7" borderId="28" xfId="1" applyFont="1" applyFill="1" applyBorder="1" applyAlignment="1" applyProtection="1">
      <alignment horizontal="center" vertical="center" wrapText="1"/>
    </xf>
    <xf numFmtId="0" fontId="16" fillId="7" borderId="92" xfId="1" applyFont="1" applyFill="1" applyBorder="1" applyAlignment="1" applyProtection="1">
      <alignment horizontal="center" vertical="center"/>
    </xf>
    <xf numFmtId="0" fontId="16" fillId="7" borderId="28" xfId="1" applyFont="1" applyFill="1" applyBorder="1" applyAlignment="1" applyProtection="1">
      <alignment horizontal="center" vertical="center"/>
    </xf>
    <xf numFmtId="0" fontId="16" fillId="7" borderId="93" xfId="1" applyFont="1" applyFill="1" applyBorder="1" applyAlignment="1" applyProtection="1">
      <alignment horizontal="center" vertical="center"/>
    </xf>
    <xf numFmtId="0" fontId="16" fillId="7" borderId="28" xfId="1" applyFont="1" applyFill="1" applyBorder="1" applyAlignment="1" applyProtection="1">
      <alignment horizontal="left" vertical="center" wrapText="1"/>
    </xf>
    <xf numFmtId="0" fontId="16" fillId="7" borderId="28" xfId="1" applyFont="1" applyFill="1" applyBorder="1" applyAlignment="1" applyProtection="1">
      <alignment horizontal="left" vertical="center"/>
    </xf>
    <xf numFmtId="0" fontId="16" fillId="7" borderId="93" xfId="1" applyFont="1" applyFill="1" applyBorder="1" applyAlignment="1" applyProtection="1">
      <alignment horizontal="left" vertical="center"/>
    </xf>
    <xf numFmtId="0" fontId="16" fillId="7" borderId="93" xfId="1" applyFont="1" applyFill="1" applyBorder="1" applyAlignment="1" applyProtection="1">
      <alignment horizontal="left" vertical="center" wrapText="1"/>
    </xf>
    <xf numFmtId="0" fontId="16" fillId="0" borderId="27" xfId="1" applyFont="1" applyFill="1" applyBorder="1" applyAlignment="1" applyProtection="1">
      <alignment horizontal="center" vertical="center" wrapText="1"/>
    </xf>
    <xf numFmtId="0" fontId="16" fillId="0" borderId="12" xfId="1" applyFont="1" applyFill="1" applyBorder="1" applyAlignment="1" applyProtection="1">
      <alignment horizontal="center" vertical="center" wrapText="1"/>
    </xf>
    <xf numFmtId="0" fontId="16" fillId="0" borderId="105" xfId="1" applyFont="1" applyFill="1" applyBorder="1" applyAlignment="1" applyProtection="1">
      <alignment horizontal="center" vertical="center" wrapText="1"/>
    </xf>
    <xf numFmtId="166" fontId="16" fillId="0" borderId="92" xfId="1" applyNumberFormat="1" applyFont="1" applyFill="1" applyBorder="1" applyAlignment="1" applyProtection="1">
      <alignment horizontal="center" vertical="center" wrapText="1"/>
    </xf>
    <xf numFmtId="166" fontId="16" fillId="0" borderId="28" xfId="1" applyNumberFormat="1" applyFont="1" applyFill="1" applyBorder="1" applyAlignment="1" applyProtection="1">
      <alignment horizontal="center" vertical="center" wrapText="1"/>
    </xf>
    <xf numFmtId="166" fontId="16" fillId="0" borderId="93" xfId="1" applyNumberFormat="1" applyFont="1" applyFill="1" applyBorder="1" applyAlignment="1" applyProtection="1">
      <alignment horizontal="center" vertical="center" wrapText="1"/>
    </xf>
    <xf numFmtId="0" fontId="55" fillId="7" borderId="111" xfId="1" applyFont="1" applyFill="1" applyBorder="1" applyAlignment="1" applyProtection="1">
      <alignment horizontal="left" vertical="center"/>
    </xf>
    <xf numFmtId="0" fontId="16" fillId="7" borderId="111" xfId="1" applyFont="1" applyFill="1" applyBorder="1" applyAlignment="1" applyProtection="1">
      <alignment horizontal="center" vertical="center"/>
    </xf>
    <xf numFmtId="0" fontId="55" fillId="16" borderId="139" xfId="1" applyFont="1" applyFill="1" applyBorder="1" applyAlignment="1" applyProtection="1">
      <alignment horizontal="left" vertical="center"/>
    </xf>
    <xf numFmtId="0" fontId="55" fillId="16" borderId="23" xfId="1" applyFont="1" applyFill="1" applyBorder="1" applyAlignment="1" applyProtection="1">
      <alignment horizontal="left" vertical="center"/>
    </xf>
    <xf numFmtId="0" fontId="55" fillId="16" borderId="24" xfId="1" applyFont="1" applyFill="1" applyBorder="1" applyAlignment="1" applyProtection="1">
      <alignment horizontal="left" vertical="center"/>
    </xf>
    <xf numFmtId="0" fontId="55" fillId="23" borderId="18" xfId="1" applyFont="1" applyFill="1" applyBorder="1" applyAlignment="1" applyProtection="1">
      <alignment horizontal="left" vertical="center"/>
    </xf>
    <xf numFmtId="0" fontId="55" fillId="23" borderId="19" xfId="1" applyFont="1" applyFill="1" applyBorder="1" applyAlignment="1" applyProtection="1">
      <alignment horizontal="left" vertical="center"/>
    </xf>
    <xf numFmtId="0" fontId="55" fillId="23" borderId="20" xfId="1" applyFont="1" applyFill="1" applyBorder="1" applyAlignment="1" applyProtection="1">
      <alignment horizontal="left" vertical="center"/>
    </xf>
    <xf numFmtId="0" fontId="55" fillId="7" borderId="22" xfId="1" applyFont="1" applyFill="1" applyBorder="1" applyAlignment="1" applyProtection="1">
      <alignment horizontal="left" vertical="center"/>
    </xf>
    <xf numFmtId="0" fontId="55" fillId="7" borderId="67" xfId="1" applyFont="1" applyFill="1" applyBorder="1" applyAlignment="1" applyProtection="1">
      <alignment horizontal="left" vertical="center"/>
    </xf>
    <xf numFmtId="0" fontId="55" fillId="7" borderId="68" xfId="1" applyFont="1" applyFill="1" applyBorder="1" applyAlignment="1" applyProtection="1">
      <alignment horizontal="left" vertical="center"/>
    </xf>
    <xf numFmtId="0" fontId="55" fillId="18" borderId="18" xfId="1" applyFont="1" applyFill="1" applyBorder="1" applyAlignment="1" applyProtection="1">
      <alignment horizontal="left" vertical="center"/>
    </xf>
    <xf numFmtId="0" fontId="55" fillId="18" borderId="19" xfId="1" applyFont="1" applyFill="1" applyBorder="1" applyAlignment="1" applyProtection="1">
      <alignment horizontal="left" vertical="center"/>
    </xf>
    <xf numFmtId="0" fontId="55" fillId="18" borderId="20" xfId="1" applyFont="1" applyFill="1" applyBorder="1" applyAlignment="1" applyProtection="1">
      <alignment horizontal="left" vertical="center"/>
    </xf>
    <xf numFmtId="0" fontId="55" fillId="7" borderId="23" xfId="1" applyFont="1" applyFill="1" applyBorder="1" applyAlignment="1" applyProtection="1">
      <alignment horizontal="left" vertical="center"/>
    </xf>
    <xf numFmtId="0" fontId="55" fillId="7" borderId="24" xfId="1" applyFont="1" applyFill="1" applyBorder="1" applyAlignment="1" applyProtection="1">
      <alignment horizontal="left" vertical="center"/>
    </xf>
    <xf numFmtId="0" fontId="55" fillId="15" borderId="22" xfId="1" applyFont="1" applyFill="1" applyBorder="1" applyAlignment="1" applyProtection="1">
      <alignment horizontal="left" vertical="center"/>
    </xf>
    <xf numFmtId="0" fontId="55" fillId="15" borderId="67" xfId="1" applyFont="1" applyFill="1" applyBorder="1" applyAlignment="1" applyProtection="1">
      <alignment horizontal="left" vertical="center"/>
    </xf>
    <xf numFmtId="0" fontId="55" fillId="15" borderId="68" xfId="1" applyFont="1" applyFill="1" applyBorder="1" applyAlignment="1" applyProtection="1">
      <alignment horizontal="left" vertical="center"/>
    </xf>
    <xf numFmtId="0" fontId="55" fillId="8" borderId="18" xfId="1" applyFont="1" applyFill="1" applyBorder="1" applyAlignment="1" applyProtection="1">
      <alignment horizontal="left" vertical="center"/>
    </xf>
    <xf numFmtId="0" fontId="55" fillId="8" borderId="19" xfId="1" applyFont="1" applyFill="1" applyBorder="1" applyAlignment="1" applyProtection="1">
      <alignment horizontal="left" vertical="center"/>
    </xf>
    <xf numFmtId="0" fontId="55" fillId="8" borderId="20" xfId="1" applyFont="1" applyFill="1" applyBorder="1" applyAlignment="1" applyProtection="1">
      <alignment horizontal="left" vertical="center"/>
    </xf>
    <xf numFmtId="166" fontId="26" fillId="6" borderId="98" xfId="1" applyNumberFormat="1" applyFont="1" applyFill="1" applyBorder="1" applyAlignment="1" applyProtection="1">
      <alignment horizontal="center" vertical="center"/>
    </xf>
    <xf numFmtId="166" fontId="26" fillId="6" borderId="33" xfId="1" applyNumberFormat="1" applyFont="1" applyFill="1" applyBorder="1" applyAlignment="1" applyProtection="1">
      <alignment horizontal="center" vertical="center"/>
    </xf>
    <xf numFmtId="166" fontId="26" fillId="6" borderId="99" xfId="1" applyNumberFormat="1" applyFont="1" applyFill="1" applyBorder="1" applyAlignment="1" applyProtection="1">
      <alignment horizontal="center" vertical="center"/>
    </xf>
    <xf numFmtId="0" fontId="17" fillId="13" borderId="18" xfId="1" applyFont="1" applyFill="1" applyBorder="1" applyAlignment="1" applyProtection="1">
      <alignment horizontal="center" vertical="center"/>
    </xf>
    <xf numFmtId="0" fontId="17" fillId="13" borderId="19" xfId="1" applyFont="1" applyFill="1" applyBorder="1" applyAlignment="1" applyProtection="1">
      <alignment horizontal="center" vertical="center"/>
    </xf>
    <xf numFmtId="0" fontId="17" fillId="13" borderId="20" xfId="1" applyFont="1" applyFill="1" applyBorder="1" applyAlignment="1" applyProtection="1">
      <alignment horizontal="center" vertical="center"/>
    </xf>
    <xf numFmtId="169" fontId="5" fillId="6" borderId="92" xfId="1" applyNumberFormat="1" applyFont="1" applyFill="1" applyBorder="1" applyAlignment="1" applyProtection="1">
      <alignment horizontal="center" vertical="center"/>
    </xf>
    <xf numFmtId="169" fontId="5" fillId="6" borderId="28" xfId="1" applyNumberFormat="1" applyFont="1" applyFill="1" applyBorder="1" applyAlignment="1" applyProtection="1">
      <alignment horizontal="center" vertical="center"/>
    </xf>
    <xf numFmtId="169" fontId="5" fillId="6" borderId="93" xfId="1" applyNumberFormat="1" applyFont="1" applyFill="1" applyBorder="1" applyAlignment="1" applyProtection="1">
      <alignment horizontal="center" vertical="center"/>
    </xf>
    <xf numFmtId="0" fontId="26" fillId="0" borderId="92" xfId="1" applyFont="1" applyFill="1" applyBorder="1" applyAlignment="1" applyProtection="1">
      <alignment horizontal="center" vertical="center"/>
    </xf>
    <xf numFmtId="0" fontId="26" fillId="0" borderId="28" xfId="1" applyFont="1" applyFill="1" applyBorder="1" applyAlignment="1" applyProtection="1">
      <alignment horizontal="center" vertical="center"/>
    </xf>
    <xf numFmtId="0" fontId="26" fillId="0" borderId="93" xfId="1" applyFont="1" applyFill="1" applyBorder="1" applyAlignment="1" applyProtection="1">
      <alignment horizontal="center" vertical="center"/>
    </xf>
    <xf numFmtId="0" fontId="5" fillId="7" borderId="92" xfId="1" applyNumberFormat="1" applyFont="1" applyFill="1" applyBorder="1" applyAlignment="1" applyProtection="1">
      <alignment horizontal="center" vertical="center"/>
    </xf>
    <xf numFmtId="0" fontId="5" fillId="7" borderId="28" xfId="1" applyNumberFormat="1" applyFont="1" applyFill="1" applyBorder="1" applyAlignment="1" applyProtection="1">
      <alignment horizontal="center" vertical="center"/>
    </xf>
    <xf numFmtId="0" fontId="5" fillId="7" borderId="93" xfId="1" applyNumberFormat="1" applyFont="1" applyFill="1" applyBorder="1" applyAlignment="1" applyProtection="1">
      <alignment horizontal="center" vertical="center"/>
    </xf>
    <xf numFmtId="167" fontId="5" fillId="6" borderId="92" xfId="1" applyNumberFormat="1" applyFont="1" applyFill="1" applyBorder="1" applyAlignment="1" applyProtection="1">
      <alignment horizontal="center" vertical="center"/>
    </xf>
    <xf numFmtId="167" fontId="5" fillId="6" borderId="28" xfId="1" applyNumberFormat="1" applyFont="1" applyFill="1" applyBorder="1" applyAlignment="1" applyProtection="1">
      <alignment horizontal="center" vertical="center"/>
    </xf>
    <xf numFmtId="167" fontId="5" fillId="6" borderId="93" xfId="1" applyNumberFormat="1" applyFont="1" applyFill="1" applyBorder="1" applyAlignment="1" applyProtection="1">
      <alignment horizontal="center" vertical="center"/>
    </xf>
    <xf numFmtId="0" fontId="5" fillId="6" borderId="28" xfId="1" applyFont="1" applyFill="1" applyBorder="1" applyAlignment="1" applyProtection="1">
      <alignment horizontal="center" vertical="center"/>
    </xf>
    <xf numFmtId="0" fontId="5" fillId="6" borderId="93" xfId="1" applyFont="1" applyFill="1" applyBorder="1" applyAlignment="1" applyProtection="1">
      <alignment horizontal="center" vertical="center"/>
    </xf>
    <xf numFmtId="168" fontId="5" fillId="6" borderId="92" xfId="1" applyNumberFormat="1" applyFont="1" applyFill="1" applyBorder="1" applyAlignment="1" applyProtection="1">
      <alignment horizontal="center" vertical="center"/>
    </xf>
    <xf numFmtId="168" fontId="5" fillId="6" borderId="28" xfId="1" applyNumberFormat="1" applyFont="1" applyFill="1" applyBorder="1" applyAlignment="1" applyProtection="1">
      <alignment horizontal="center" vertical="center"/>
    </xf>
    <xf numFmtId="168" fontId="5" fillId="6" borderId="93" xfId="1" applyNumberFormat="1" applyFont="1" applyFill="1" applyBorder="1" applyAlignment="1" applyProtection="1">
      <alignment horizontal="center" vertical="center"/>
    </xf>
    <xf numFmtId="0" fontId="26" fillId="6" borderId="92" xfId="1" applyFont="1" applyFill="1" applyBorder="1" applyAlignment="1" applyProtection="1">
      <alignment horizontal="center" vertical="center"/>
    </xf>
    <xf numFmtId="0" fontId="26" fillId="6" borderId="28" xfId="1" applyFont="1" applyFill="1" applyBorder="1" applyAlignment="1" applyProtection="1">
      <alignment horizontal="center" vertical="center"/>
    </xf>
    <xf numFmtId="0" fontId="26" fillId="6" borderId="93" xfId="1" applyFont="1" applyFill="1" applyBorder="1" applyAlignment="1" applyProtection="1">
      <alignment horizontal="center" vertical="center"/>
    </xf>
    <xf numFmtId="0" fontId="5" fillId="6" borderId="92" xfId="1" applyFont="1" applyFill="1" applyBorder="1" applyAlignment="1" applyProtection="1">
      <alignment horizontal="center" vertical="center"/>
    </xf>
    <xf numFmtId="167" fontId="49" fillId="13" borderId="38" xfId="1" applyNumberFormat="1" applyFont="1" applyFill="1" applyBorder="1" applyAlignment="1" applyProtection="1">
      <alignment horizontal="center"/>
    </xf>
    <xf numFmtId="167" fontId="49" fillId="13" borderId="0" xfId="1" applyNumberFormat="1" applyFont="1" applyFill="1" applyBorder="1" applyAlignment="1" applyProtection="1">
      <alignment horizontal="center"/>
    </xf>
    <xf numFmtId="167" fontId="51" fillId="13" borderId="38" xfId="1" applyNumberFormat="1" applyFont="1" applyFill="1" applyBorder="1" applyAlignment="1" applyProtection="1">
      <alignment horizontal="center" vertical="center"/>
    </xf>
    <xf numFmtId="167" fontId="51" fillId="13" borderId="0" xfId="1" applyNumberFormat="1" applyFont="1" applyFill="1" applyBorder="1" applyAlignment="1" applyProtection="1">
      <alignment horizontal="center" vertical="center"/>
    </xf>
    <xf numFmtId="167" fontId="51" fillId="13" borderId="78" xfId="1" applyNumberFormat="1" applyFont="1" applyFill="1" applyBorder="1" applyAlignment="1" applyProtection="1">
      <alignment horizontal="center" vertical="center"/>
    </xf>
    <xf numFmtId="0" fontId="49" fillId="13" borderId="79" xfId="1" applyNumberFormat="1" applyFont="1" applyFill="1" applyBorder="1" applyAlignment="1" applyProtection="1">
      <alignment horizontal="center" vertical="top"/>
    </xf>
    <xf numFmtId="0" fontId="49" fillId="13" borderId="80" xfId="1" applyNumberFormat="1" applyFont="1" applyFill="1" applyBorder="1" applyAlignment="1" applyProtection="1">
      <alignment horizontal="center" vertical="top"/>
    </xf>
    <xf numFmtId="0" fontId="25" fillId="3" borderId="89" xfId="1" applyFont="1" applyFill="1" applyBorder="1" applyAlignment="1" applyProtection="1">
      <alignment horizontal="center" vertical="center"/>
    </xf>
    <xf numFmtId="0" fontId="25" fillId="3" borderId="85" xfId="1" applyFont="1" applyFill="1" applyBorder="1" applyAlignment="1" applyProtection="1">
      <alignment horizontal="center" vertical="center"/>
    </xf>
    <xf numFmtId="0" fontId="25" fillId="3" borderId="87" xfId="1" applyFont="1" applyFill="1" applyBorder="1" applyAlignment="1" applyProtection="1">
      <alignment horizontal="center" vertical="center"/>
    </xf>
    <xf numFmtId="0" fontId="25" fillId="3" borderId="86" xfId="1" applyFont="1" applyFill="1" applyBorder="1" applyAlignment="1" applyProtection="1">
      <alignment horizontal="center" vertical="center"/>
    </xf>
    <xf numFmtId="0" fontId="16" fillId="0" borderId="80" xfId="1" applyFont="1" applyBorder="1" applyAlignment="1" applyProtection="1">
      <alignment horizontal="center" vertical="center"/>
    </xf>
    <xf numFmtId="167" fontId="49" fillId="13" borderId="75" xfId="1" applyNumberFormat="1" applyFont="1" applyFill="1" applyBorder="1" applyAlignment="1" applyProtection="1">
      <alignment horizontal="center"/>
    </xf>
    <xf numFmtId="167" fontId="49" fillId="13" borderId="76" xfId="1" applyNumberFormat="1" applyFont="1" applyFill="1" applyBorder="1" applyAlignment="1" applyProtection="1">
      <alignment horizontal="center"/>
    </xf>
    <xf numFmtId="167" fontId="50" fillId="13" borderId="75" xfId="1" applyNumberFormat="1" applyFont="1" applyFill="1" applyBorder="1" applyAlignment="1" applyProtection="1">
      <alignment horizontal="center" vertical="center"/>
    </xf>
    <xf numFmtId="167" fontId="50" fillId="13" borderId="76" xfId="1" applyNumberFormat="1" applyFont="1" applyFill="1" applyBorder="1" applyAlignment="1" applyProtection="1">
      <alignment horizontal="center" vertical="center"/>
    </xf>
    <xf numFmtId="167" fontId="50" fillId="13" borderId="77" xfId="1" applyNumberFormat="1" applyFont="1" applyFill="1" applyBorder="1" applyAlignment="1" applyProtection="1">
      <alignment horizontal="center" vertical="center"/>
    </xf>
    <xf numFmtId="0" fontId="21" fillId="0" borderId="0" xfId="0" pivotButton="1" applyFont="1"/>
    <xf numFmtId="0" fontId="21" fillId="0" borderId="0" xfId="0" pivotButton="1" applyFont="1" applyAlignment="1">
      <alignment horizontal="center"/>
    </xf>
    <xf numFmtId="0" fontId="21" fillId="0" borderId="44" xfId="0" pivotButton="1" applyFont="1" applyBorder="1"/>
    <xf numFmtId="0" fontId="21" fillId="0" borderId="47" xfId="0" pivotButton="1" applyFont="1" applyBorder="1"/>
    <xf numFmtId="0" fontId="21" fillId="0" borderId="47" xfId="0" applyFont="1" applyBorder="1" applyAlignment="1">
      <alignment horizontal="center"/>
    </xf>
    <xf numFmtId="0" fontId="21" fillId="0" borderId="44" xfId="0" applyFont="1" applyBorder="1"/>
    <xf numFmtId="0" fontId="21" fillId="0" borderId="44" xfId="0" applyNumberFormat="1" applyFont="1" applyBorder="1" applyAlignment="1">
      <alignment horizontal="center"/>
    </xf>
    <xf numFmtId="0" fontId="21" fillId="0" borderId="47" xfId="0" applyFont="1" applyBorder="1"/>
    <xf numFmtId="0" fontId="21" fillId="0" borderId="47" xfId="0" applyNumberFormat="1" applyFont="1" applyBorder="1" applyAlignment="1">
      <alignment horizontal="center"/>
    </xf>
    <xf numFmtId="0" fontId="21" fillId="0" borderId="41" xfId="0" pivotButton="1" applyFont="1" applyBorder="1"/>
    <xf numFmtId="0" fontId="21" fillId="0" borderId="148" xfId="0" applyFont="1" applyBorder="1" applyAlignment="1">
      <alignment horizontal="center"/>
    </xf>
    <xf numFmtId="0" fontId="21" fillId="0" borderId="46" xfId="0" applyFont="1" applyBorder="1"/>
    <xf numFmtId="0" fontId="21" fillId="0" borderId="46" xfId="0" applyNumberFormat="1" applyFont="1" applyBorder="1" applyAlignment="1">
      <alignment horizontal="center"/>
    </xf>
    <xf numFmtId="0" fontId="21" fillId="0" borderId="43" xfId="0" applyFont="1" applyBorder="1"/>
    <xf numFmtId="0" fontId="21" fillId="0" borderId="148" xfId="0" applyNumberFormat="1" applyFont="1" applyBorder="1" applyAlignment="1">
      <alignment horizontal="center"/>
    </xf>
    <xf numFmtId="0" fontId="1" fillId="6" borderId="92" xfId="3" applyFont="1" applyFill="1" applyBorder="1" applyAlignment="1" applyProtection="1">
      <alignment horizontal="center" vertical="center"/>
    </xf>
    <xf numFmtId="0" fontId="1" fillId="6" borderId="28" xfId="3" applyFont="1" applyFill="1" applyBorder="1" applyAlignment="1" applyProtection="1">
      <alignment horizontal="center" vertical="center"/>
    </xf>
    <xf numFmtId="0" fontId="1" fillId="6" borderId="93" xfId="3" applyFont="1" applyFill="1" applyBorder="1" applyAlignment="1" applyProtection="1">
      <alignment horizontal="center" vertical="center"/>
    </xf>
    <xf numFmtId="0" fontId="1" fillId="6" borderId="92" xfId="3" applyFont="1" applyFill="1" applyBorder="1" applyAlignment="1" applyProtection="1">
      <alignment horizontal="center" vertical="center"/>
      <protection locked="0"/>
    </xf>
    <xf numFmtId="0" fontId="1" fillId="6" borderId="28" xfId="3" applyFont="1" applyFill="1" applyBorder="1" applyAlignment="1" applyProtection="1">
      <alignment horizontal="center" vertical="center"/>
      <protection locked="0"/>
    </xf>
    <xf numFmtId="0" fontId="1" fillId="0" borderId="92" xfId="3" applyFont="1" applyFill="1" applyBorder="1" applyAlignment="1" applyProtection="1">
      <alignment horizontal="center" vertical="center"/>
    </xf>
    <xf numFmtId="0" fontId="1" fillId="0" borderId="28" xfId="3" applyFont="1" applyFill="1" applyBorder="1" applyAlignment="1" applyProtection="1">
      <alignment horizontal="center" vertical="center"/>
    </xf>
    <xf numFmtId="0" fontId="1" fillId="0" borderId="93" xfId="3" applyFont="1" applyFill="1" applyBorder="1" applyAlignment="1" applyProtection="1">
      <alignment horizontal="center" vertical="center"/>
    </xf>
    <xf numFmtId="168" fontId="1" fillId="6" borderId="92" xfId="3" applyNumberFormat="1" applyFont="1" applyFill="1" applyBorder="1" applyAlignment="1" applyProtection="1">
      <alignment horizontal="center" vertical="center"/>
    </xf>
    <xf numFmtId="168" fontId="1" fillId="6" borderId="28" xfId="3" applyNumberFormat="1" applyFont="1" applyFill="1" applyBorder="1" applyAlignment="1" applyProtection="1">
      <alignment horizontal="center" vertical="center"/>
    </xf>
    <xf numFmtId="168" fontId="1" fillId="6" borderId="93" xfId="3" applyNumberFormat="1" applyFont="1" applyFill="1" applyBorder="1" applyAlignment="1" applyProtection="1">
      <alignment horizontal="center" vertical="center"/>
    </xf>
    <xf numFmtId="168" fontId="1" fillId="6" borderId="92" xfId="3" applyNumberFormat="1" applyFont="1" applyFill="1" applyBorder="1" applyAlignment="1" applyProtection="1">
      <alignment horizontal="center" vertical="center"/>
      <protection locked="0"/>
    </xf>
    <xf numFmtId="168" fontId="1" fillId="6" borderId="28" xfId="3" applyNumberFormat="1" applyFont="1" applyFill="1" applyBorder="1" applyAlignment="1" applyProtection="1">
      <alignment horizontal="center" vertical="center"/>
      <protection locked="0"/>
    </xf>
    <xf numFmtId="168" fontId="1" fillId="0" borderId="92" xfId="3" applyNumberFormat="1" applyFont="1" applyFill="1" applyBorder="1" applyAlignment="1" applyProtection="1">
      <alignment horizontal="center" vertical="center"/>
    </xf>
    <xf numFmtId="168" fontId="1" fillId="0" borderId="28" xfId="3" applyNumberFormat="1" applyFont="1" applyFill="1" applyBorder="1" applyAlignment="1" applyProtection="1">
      <alignment horizontal="center" vertical="center"/>
    </xf>
    <xf numFmtId="168" fontId="1" fillId="0" borderId="93" xfId="3" applyNumberFormat="1" applyFont="1" applyFill="1" applyBorder="1" applyAlignment="1" applyProtection="1">
      <alignment horizontal="center" vertical="center"/>
    </xf>
    <xf numFmtId="167" fontId="1" fillId="6" borderId="92" xfId="3" applyNumberFormat="1" applyFont="1" applyFill="1" applyBorder="1" applyAlignment="1" applyProtection="1">
      <alignment horizontal="center" vertical="center"/>
    </xf>
    <xf numFmtId="167" fontId="1" fillId="6" borderId="28" xfId="3" applyNumberFormat="1" applyFont="1" applyFill="1" applyBorder="1" applyAlignment="1" applyProtection="1">
      <alignment horizontal="center" vertical="center"/>
    </xf>
    <xf numFmtId="167" fontId="1" fillId="6" borderId="93" xfId="3" applyNumberFormat="1" applyFont="1" applyFill="1" applyBorder="1" applyAlignment="1" applyProtection="1">
      <alignment horizontal="center" vertical="center"/>
    </xf>
    <xf numFmtId="0" fontId="1" fillId="7" borderId="92" xfId="3" applyNumberFormat="1" applyFont="1" applyFill="1" applyBorder="1" applyAlignment="1" applyProtection="1">
      <alignment horizontal="center" vertical="center"/>
    </xf>
    <xf numFmtId="0" fontId="1" fillId="7" borderId="28" xfId="3" applyNumberFormat="1" applyFont="1" applyFill="1" applyBorder="1" applyAlignment="1" applyProtection="1">
      <alignment horizontal="center" vertical="center"/>
    </xf>
    <xf numFmtId="0" fontId="1" fillId="7" borderId="93" xfId="3" applyNumberFormat="1" applyFont="1" applyFill="1" applyBorder="1" applyAlignment="1" applyProtection="1">
      <alignment horizontal="center" vertical="center"/>
    </xf>
    <xf numFmtId="169" fontId="1" fillId="6" borderId="92" xfId="3" applyNumberFormat="1" applyFont="1" applyFill="1" applyBorder="1" applyAlignment="1" applyProtection="1">
      <alignment horizontal="center" vertical="center"/>
    </xf>
    <xf numFmtId="169" fontId="1" fillId="6" borderId="28" xfId="3" applyNumberFormat="1" applyFont="1" applyFill="1" applyBorder="1" applyAlignment="1" applyProtection="1">
      <alignment horizontal="center" vertical="center"/>
    </xf>
    <xf numFmtId="169" fontId="1" fillId="6" borderId="93" xfId="3" applyNumberFormat="1" applyFont="1" applyFill="1" applyBorder="1" applyAlignment="1" applyProtection="1">
      <alignment horizontal="center" vertical="center"/>
    </xf>
    <xf numFmtId="169" fontId="1" fillId="6" borderId="92" xfId="3" applyNumberFormat="1" applyFont="1" applyFill="1" applyBorder="1" applyAlignment="1" applyProtection="1">
      <alignment horizontal="center" vertical="center"/>
      <protection locked="0"/>
    </xf>
    <xf numFmtId="169" fontId="1" fillId="6" borderId="28" xfId="3" applyNumberFormat="1" applyFont="1" applyFill="1" applyBorder="1" applyAlignment="1" applyProtection="1">
      <alignment horizontal="center" vertical="center"/>
      <protection locked="0"/>
    </xf>
    <xf numFmtId="0" fontId="8" fillId="0" borderId="0" xfId="0" applyFont="1" applyFill="1" applyAlignment="1">
      <alignment horizontal="center" vertical="center"/>
    </xf>
    <xf numFmtId="0" fontId="6" fillId="0" borderId="0" xfId="0" pivotButton="1" applyFont="1"/>
    <xf numFmtId="0" fontId="6" fillId="0" borderId="0" xfId="0" applyNumberFormat="1" applyFont="1"/>
  </cellXfs>
  <cellStyles count="27">
    <cellStyle name="Comma" xfId="8" builtinId="3"/>
    <cellStyle name="Currency" xfId="9" builtinId="4"/>
    <cellStyle name="Currency 2" xfId="6"/>
    <cellStyle name="Currency 2 2" xfId="18"/>
    <cellStyle name="Currency 3" xfId="12"/>
    <cellStyle name="Currency 4" xfId="15"/>
    <cellStyle name="Hyperlink" xfId="5" builtinId="8"/>
    <cellStyle name="Normal" xfId="0" builtinId="0"/>
    <cellStyle name="Normal 13" xfId="20"/>
    <cellStyle name="Normal 13 2 2" xfId="21"/>
    <cellStyle name="Normal 13 2 2 2" xfId="22"/>
    <cellStyle name="Normal 13 3" xfId="23"/>
    <cellStyle name="Normal 2" xfId="1"/>
    <cellStyle name="Normal 2 2" xfId="4"/>
    <cellStyle name="Normal 2 2 2" xfId="19"/>
    <cellStyle name="Normal 3" xfId="3"/>
    <cellStyle name="Normal 3 2" xfId="2"/>
    <cellStyle name="Normal 3 3" xfId="17"/>
    <cellStyle name="Normal 4" xfId="11"/>
    <cellStyle name="Normal 5" xfId="16"/>
    <cellStyle name="Normal 6" xfId="24"/>
    <cellStyle name="Normal 6 2" xfId="25"/>
    <cellStyle name="Normal 7" xfId="26"/>
    <cellStyle name="Percent" xfId="10" builtinId="5"/>
    <cellStyle name="Percent 2" xfId="7"/>
    <cellStyle name="Percent 3" xfId="13"/>
    <cellStyle name="Percent 4" xfId="14"/>
  </cellStyles>
  <dxfs count="1159">
    <dxf>
      <font>
        <strike val="0"/>
        <outline val="0"/>
        <shadow val="0"/>
        <u val="none"/>
        <vertAlign val="baseline"/>
        <sz val="8"/>
        <color indexed="8"/>
        <name val="Arial Narrow"/>
        <scheme val="none"/>
      </font>
      <alignment horizontal="center" vertical="bottom"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8"/>
        <color indexed="8"/>
        <name val="Arial Narrow"/>
        <scheme val="none"/>
      </font>
      <alignment horizontal="center" vertical="bottom" textRotation="0" wrapText="0" indent="0" justifyLastLine="0" shrinkToFit="0" readingOrder="0"/>
    </dxf>
    <dxf>
      <font>
        <strike val="0"/>
        <outline val="0"/>
        <shadow val="0"/>
        <u val="none"/>
        <vertAlign val="baseline"/>
        <sz val="8"/>
        <color indexed="8"/>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8"/>
        <color indexed="8"/>
        <name val="Arial Narrow"/>
        <scheme val="none"/>
      </font>
      <alignment horizontal="center" vertical="bottom" textRotation="0" wrapText="0" indent="0" justifyLastLine="0" shrinkToFit="0" readingOrder="0"/>
    </dxf>
    <dxf>
      <font>
        <strike val="0"/>
        <outline val="0"/>
        <shadow val="0"/>
        <u val="none"/>
        <vertAlign val="baseline"/>
        <sz val="8"/>
        <color indexed="8"/>
        <name val="Arial Narrow"/>
        <scheme val="none"/>
      </font>
      <alignment horizontal="center" vertical="bottom" textRotation="0" wrapText="0" indent="0" justifyLastLine="0" shrinkToFit="0" readingOrder="0"/>
    </dxf>
    <dxf>
      <font>
        <strike val="0"/>
        <outline val="0"/>
        <shadow val="0"/>
        <u val="none"/>
        <vertAlign val="baseline"/>
        <sz val="8"/>
        <color indexed="8"/>
        <name val="Arial Narrow"/>
        <scheme val="none"/>
      </font>
      <alignment horizontal="center" vertical="bottom" textRotation="0" wrapText="0" indent="0" justifyLastLine="0" shrinkToFit="0" readingOrder="0"/>
    </dxf>
    <dxf>
      <font>
        <strike val="0"/>
        <outline val="0"/>
        <shadow val="0"/>
        <u val="none"/>
        <vertAlign val="baseline"/>
        <sz val="8"/>
        <color indexed="8"/>
        <name val="Arial Narrow"/>
        <scheme val="none"/>
      </font>
      <alignment horizontal="center" vertical="bottom" textRotation="0" wrapText="0" indent="0" justifyLastLine="0" shrinkToFit="0" readingOrder="0"/>
    </dxf>
    <dxf>
      <font>
        <strike val="0"/>
        <outline val="0"/>
        <shadow val="0"/>
        <u val="none"/>
        <vertAlign val="baseline"/>
        <sz val="8"/>
        <color indexed="8"/>
        <name val="Arial Narrow"/>
        <scheme val="none"/>
      </font>
    </dxf>
    <dxf>
      <font>
        <b val="0"/>
        <i val="0"/>
        <strike val="0"/>
        <condense val="0"/>
        <extend val="0"/>
        <outline val="0"/>
        <shadow val="0"/>
        <u val="none"/>
        <vertAlign val="baseline"/>
        <sz val="8"/>
        <color indexed="8"/>
        <name val="Arial Narrow"/>
        <scheme val="none"/>
      </font>
      <numFmt numFmtId="0" formatCode="General"/>
    </dxf>
    <dxf>
      <font>
        <strike val="0"/>
        <outline val="0"/>
        <shadow val="0"/>
        <u val="none"/>
        <vertAlign val="baseline"/>
        <sz val="8"/>
        <color indexed="8"/>
        <name val="Arial Narrow"/>
        <scheme val="none"/>
      </font>
    </dxf>
    <dxf>
      <font>
        <strike val="0"/>
        <outline val="0"/>
        <shadow val="0"/>
        <u val="none"/>
        <vertAlign val="baseline"/>
        <sz val="8"/>
        <color indexed="8"/>
        <name val="Arial Narrow"/>
        <scheme val="none"/>
      </font>
    </dxf>
    <dxf>
      <font>
        <strike val="0"/>
        <outline val="0"/>
        <shadow val="0"/>
        <u val="none"/>
        <vertAlign val="baseline"/>
        <sz val="8"/>
        <color indexed="8"/>
        <name val="Arial Narrow"/>
        <scheme val="none"/>
      </font>
      <alignment horizontal="center" vertical="bottom" textRotation="0" wrapText="0" indent="0" justifyLastLine="0" shrinkToFit="0" readingOrder="0"/>
    </dxf>
    <dxf>
      <font>
        <strike val="0"/>
        <outline val="0"/>
        <shadow val="0"/>
        <u val="none"/>
        <vertAlign val="baseline"/>
        <sz val="8"/>
        <color indexed="8"/>
        <name val="Arial Narrow"/>
        <scheme val="none"/>
      </font>
      <alignment horizontal="center" vertical="bottom" textRotation="0" wrapText="0" indent="0" justifyLastLine="0" shrinkToFit="0" readingOrder="0"/>
      <border diagonalUp="0" diagonalDown="0">
        <left style="medium">
          <color indexed="64"/>
        </left>
        <right/>
        <top/>
        <bottom/>
        <vertical/>
        <horizontal/>
      </border>
    </dxf>
    <dxf>
      <border>
        <bottom style="medium">
          <color indexed="64"/>
        </bottom>
      </border>
    </dxf>
    <dxf>
      <font>
        <strike val="0"/>
        <outline val="0"/>
        <shadow val="0"/>
        <u val="none"/>
        <vertAlign val="baseline"/>
        <sz val="8"/>
        <color indexed="8"/>
        <name val="Arial Narrow"/>
        <scheme val="none"/>
      </font>
    </dxf>
    <dxf>
      <font>
        <strike val="0"/>
        <outline val="0"/>
        <shadow val="0"/>
        <u val="none"/>
        <vertAlign val="baseline"/>
        <sz val="8"/>
        <color indexed="8"/>
        <name val="Arial Narrow"/>
        <scheme val="none"/>
      </font>
      <alignment horizontal="center" vertical="bottom" textRotation="0" wrapText="0" indent="0" justifyLastLine="0" shrinkToFit="0" readingOrder="0"/>
      <border diagonalUp="0" diagonalDown="0">
        <left/>
        <right/>
        <top/>
        <bottom/>
        <vertical/>
        <horizontal/>
      </border>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ont>
        <color theme="1"/>
      </font>
      <fill>
        <patternFill>
          <bgColor rgb="FFFF0000"/>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b val="0"/>
        <i val="0"/>
        <strike val="0"/>
        <condense val="0"/>
        <extend val="0"/>
        <outline val="0"/>
        <shadow val="0"/>
        <u val="none"/>
        <vertAlign val="baseline"/>
        <sz val="10"/>
        <color auto="1"/>
        <name val="Arial Narrow"/>
        <scheme val="none"/>
      </font>
      <alignment horizontal="left" vertical="center" textRotation="0" wrapText="0" indent="0" justifyLastLine="0" shrinkToFit="0" readingOrder="0"/>
      <border diagonalUp="0" diagonalDown="0" outline="0">
        <left style="thick">
          <color auto="1"/>
        </left>
        <right style="thick">
          <color auto="1"/>
        </right>
        <top style="thin">
          <color indexed="64"/>
        </top>
        <bottom style="thin">
          <color indexed="64"/>
        </bottom>
      </border>
    </dxf>
    <dxf>
      <font>
        <b val="0"/>
        <i val="0"/>
        <strike val="0"/>
        <condense val="0"/>
        <extend val="0"/>
        <outline val="0"/>
        <shadow val="0"/>
        <u val="none"/>
        <vertAlign val="baseline"/>
        <sz val="10"/>
        <color auto="1"/>
        <name val="Arial Narrow"/>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alignment horizontal="left" vertical="center" textRotation="0" wrapText="0" indent="0" justifyLastLine="0" shrinkToFit="0" readingOrder="0"/>
      <border diagonalUp="0" diagonalDown="0">
        <left style="thick">
          <color auto="1"/>
        </left>
        <right style="thick">
          <color auto="1"/>
        </right>
        <top style="thin">
          <color indexed="64"/>
        </top>
        <bottom/>
        <vertical/>
        <horizontal/>
      </border>
    </dxf>
    <dxf>
      <font>
        <b val="0"/>
        <i val="0"/>
        <strike val="0"/>
        <condense val="0"/>
        <extend val="0"/>
        <outline val="0"/>
        <shadow val="0"/>
        <u val="none"/>
        <vertAlign val="baseline"/>
        <sz val="10"/>
        <color auto="1"/>
        <name val="Arial Narrow"/>
        <scheme val="none"/>
      </font>
      <alignment horizontal="left" vertical="center" textRotation="0" wrapText="0" indent="0" justifyLastLine="0" shrinkToFit="0" readingOrder="0"/>
      <border diagonalUp="0" diagonalDown="0">
        <left style="thick">
          <color auto="1"/>
        </left>
        <right style="thick">
          <color auto="1"/>
        </right>
        <top style="thin">
          <color indexed="64"/>
        </top>
        <bottom/>
        <vertical/>
        <horizontal/>
      </border>
    </dxf>
    <dxf>
      <font>
        <b val="0"/>
        <i val="0"/>
        <strike val="0"/>
        <condense val="0"/>
        <extend val="0"/>
        <outline val="0"/>
        <shadow val="0"/>
        <u val="none"/>
        <vertAlign val="baseline"/>
        <sz val="10"/>
        <color auto="1"/>
        <name val="Arial Narrow"/>
        <scheme val="none"/>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bottom style="thick">
          <color indexed="64"/>
        </bottom>
      </border>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border diagonalUp="0" diagonalDown="0">
        <left/>
        <right/>
        <top style="thin">
          <color theme="7" tint="0.39997558519241921"/>
        </top>
        <bottom/>
        <vertical/>
        <horizontal/>
      </border>
    </dxf>
    <dxf>
      <border outline="0">
        <left style="thin">
          <color theme="7" tint="0.39997558519241921"/>
        </left>
        <top style="thin">
          <color theme="7" tint="0.39997558519241921"/>
        </top>
        <bottom style="thin">
          <color theme="7" tint="0.39997558519241921"/>
        </bottom>
      </border>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Narrow"/>
        <scheme val="none"/>
      </font>
      <fill>
        <patternFill patternType="solid">
          <fgColor theme="7"/>
          <bgColor theme="7"/>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border diagonalUp="0" diagonalDown="0">
        <left/>
        <right/>
        <top style="thin">
          <color theme="7" tint="0.39997558519241921"/>
        </top>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Narrow"/>
        <scheme val="none"/>
      </font>
      <fill>
        <patternFill patternType="solid">
          <fgColor theme="7"/>
          <bgColor theme="7"/>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strike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numFmt numFmtId="175" formatCode="###0.0;###0.0"/>
      <alignment horizontal="center" vertical="bottom" textRotation="0" wrapText="0" indent="0" justifyLastLine="0" shrinkToFit="0" readingOrder="0"/>
    </dxf>
    <dxf>
      <font>
        <strike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numFmt numFmtId="164" formatCode="###0;###0"/>
      <alignment horizontal="center" vertical="bottom" textRotation="0" wrapText="0" indent="0" justifyLastLine="0" shrinkToFit="0" readingOrder="0"/>
    </dxf>
    <dxf>
      <font>
        <strike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border outline="0">
        <bottom style="thin">
          <color rgb="FF231F20"/>
        </bottom>
      </border>
    </dxf>
    <dxf>
      <border outline="0">
        <top style="thin">
          <color rgb="FFA21A2D"/>
        </top>
      </border>
    </dxf>
    <dxf>
      <font>
        <strike val="0"/>
        <outline val="0"/>
        <shadow val="0"/>
        <u val="none"/>
        <vertAlign val="baseline"/>
        <sz val="10"/>
        <name val="Arial Narrow"/>
        <scheme val="none"/>
      </font>
    </dxf>
    <dxf>
      <font>
        <b/>
        <i val="0"/>
        <strike val="0"/>
        <condense val="0"/>
        <extend val="0"/>
        <outline val="0"/>
        <shadow val="0"/>
        <u val="none"/>
        <vertAlign val="baseline"/>
        <sz val="10"/>
        <color indexed="63"/>
        <name val="Arial Narrow"/>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Narrow"/>
        <scheme val="none"/>
      </font>
      <alignment horizontal="center" vertical="bottom" textRotation="0" wrapText="0" indent="0" justifyLastLine="0" shrinkToFit="0" readingOrder="0"/>
    </dxf>
    <dxf>
      <font>
        <strike val="0"/>
        <outline val="0"/>
        <shadow val="0"/>
        <u val="none"/>
        <vertAlign val="baseline"/>
        <sz val="10"/>
        <color indexed="8"/>
        <name val="Arial Narrow"/>
        <scheme val="none"/>
      </font>
    </dxf>
    <dxf>
      <font>
        <strike val="0"/>
        <outline val="0"/>
        <shadow val="0"/>
        <u val="none"/>
        <vertAlign val="baseline"/>
        <sz val="10"/>
        <color indexed="8"/>
        <name val="Arial Narrow"/>
        <scheme val="none"/>
      </font>
    </dxf>
    <dxf>
      <font>
        <strike val="0"/>
        <outline val="0"/>
        <shadow val="0"/>
        <u val="none"/>
        <vertAlign val="baseline"/>
        <sz val="10"/>
        <color indexed="8"/>
        <name val="Arial Narrow"/>
        <scheme val="none"/>
      </font>
    </dxf>
    <dxf>
      <font>
        <strike val="0"/>
        <outline val="0"/>
        <shadow val="0"/>
        <u val="none"/>
        <vertAlign val="baseline"/>
        <sz val="10"/>
        <color indexed="8"/>
        <name val="Arial Narrow"/>
        <scheme val="none"/>
      </font>
    </dxf>
    <dxf>
      <font>
        <b/>
        <strike val="0"/>
        <outline val="0"/>
        <shadow val="0"/>
        <u val="none"/>
        <vertAlign val="baseline"/>
        <sz val="10"/>
        <color theme="1"/>
        <name val="Arial Narrow"/>
        <scheme val="none"/>
      </font>
    </dxf>
    <dxf>
      <font>
        <strike val="0"/>
        <outline val="0"/>
        <shadow val="0"/>
        <u val="none"/>
        <vertAlign val="baseline"/>
        <sz val="10"/>
        <color indexed="8"/>
        <name val="Arial Narrow"/>
        <scheme val="none"/>
      </font>
    </dxf>
    <dxf>
      <font>
        <strike val="0"/>
        <outline val="0"/>
        <shadow val="0"/>
        <u val="none"/>
        <vertAlign val="baseline"/>
        <sz val="10"/>
        <color indexed="8"/>
        <name val="Arial Narrow"/>
        <scheme val="none"/>
      </font>
    </dxf>
    <dxf>
      <font>
        <strike val="0"/>
        <outline val="0"/>
        <shadow val="0"/>
        <u val="none"/>
        <vertAlign val="baseline"/>
        <sz val="10"/>
        <color indexed="8"/>
        <name val="Arial Narrow"/>
        <scheme val="none"/>
      </font>
    </dxf>
    <dxf>
      <font>
        <strike val="0"/>
        <outline val="0"/>
        <shadow val="0"/>
        <u val="none"/>
        <vertAlign val="baseline"/>
        <sz val="10"/>
        <color indexed="8"/>
        <name val="Arial Narrow"/>
        <scheme val="none"/>
      </font>
    </dxf>
    <dxf>
      <font>
        <b/>
        <strike val="0"/>
        <outline val="0"/>
        <shadow val="0"/>
        <u val="none"/>
        <vertAlign val="baseline"/>
        <sz val="10"/>
        <color theme="1"/>
        <name val="Arial Narrow"/>
        <scheme val="none"/>
      </font>
    </dxf>
    <dxf>
      <font>
        <b val="0"/>
        <i val="0"/>
        <strike val="0"/>
        <condense val="0"/>
        <extend val="0"/>
        <outline val="0"/>
        <shadow val="0"/>
        <u val="none"/>
        <vertAlign val="baseline"/>
        <sz val="10"/>
        <color auto="1"/>
        <name val="Arial Narrow"/>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numFmt numFmtId="165" formatCode="###0.000;###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rgb="FF231F20"/>
        </bottom>
      </border>
    </dxf>
    <dxf>
      <border outline="0">
        <bottom style="thin">
          <color rgb="FF58595B"/>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auto="1"/>
        <name val="Arial Narrow"/>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numFmt numFmtId="165" formatCode="###0.000;###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rgb="FF231F20"/>
        </bottom>
      </border>
    </dxf>
    <dxf>
      <border outline="0">
        <bottom style="thin">
          <color rgb="FF58595B"/>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name val="Arial Narrow"/>
        <scheme val="none"/>
      </font>
      <alignment horizontal="center" vertical="bottom" textRotation="0" wrapText="0" indent="0" justifyLastLine="0" shrinkToFit="0" readingOrder="0"/>
    </dxf>
    <dxf>
      <font>
        <b val="0"/>
        <i val="0"/>
        <strike val="0"/>
        <condense val="0"/>
        <extend val="0"/>
        <outline val="0"/>
        <shadow val="0"/>
        <u val="none"/>
        <vertAlign val="baseline"/>
        <sz val="10"/>
        <color indexed="8"/>
        <name val="Arial Narrow"/>
        <scheme val="none"/>
      </font>
      <alignment horizontal="center" vertical="bottom" textRotation="0" wrapText="0" indent="0" justifyLastLine="0" shrinkToFit="0" readingOrder="0"/>
    </dxf>
    <dxf>
      <font>
        <strike val="0"/>
        <outline val="0"/>
        <shadow val="0"/>
        <u val="none"/>
        <vertAlign val="baseline"/>
        <name val="Arial Narrow"/>
        <scheme val="none"/>
      </font>
      <alignment horizontal="center" vertical="bottom" textRotation="0" wrapText="0" indent="0" justifyLastLine="0" shrinkToFit="0" readingOrder="0"/>
    </dxf>
    <dxf>
      <font>
        <strike val="0"/>
        <outline val="0"/>
        <shadow val="0"/>
        <u val="none"/>
        <vertAlign val="baseline"/>
        <name val="Arial Narrow"/>
        <scheme val="none"/>
      </font>
      <alignment horizontal="center" vertical="bottom" textRotation="0" wrapText="0" indent="0" justifyLastLine="0" shrinkToFit="0" readingOrder="0"/>
    </dxf>
    <dxf>
      <font>
        <strike val="0"/>
        <outline val="0"/>
        <shadow val="0"/>
        <u val="none"/>
        <vertAlign val="baseline"/>
        <name val="Arial Narrow"/>
        <scheme val="none"/>
      </font>
      <alignment horizontal="center" vertical="bottom" textRotation="0" wrapText="0" indent="0" justifyLastLine="0" shrinkToFit="0" readingOrder="0"/>
    </dxf>
    <dxf>
      <font>
        <strike val="0"/>
        <outline val="0"/>
        <shadow val="0"/>
        <u val="none"/>
        <vertAlign val="baseline"/>
        <name val="Arial Narrow"/>
        <scheme val="none"/>
      </font>
    </dxf>
    <dxf>
      <font>
        <b/>
        <i val="0"/>
        <strike val="0"/>
        <condense val="0"/>
        <extend val="0"/>
        <outline val="0"/>
        <shadow val="0"/>
        <u val="none"/>
        <vertAlign val="baseline"/>
        <sz val="11"/>
        <color theme="1"/>
        <name val="Arial Narrow"/>
        <scheme val="none"/>
      </font>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ont>
        <color theme="1"/>
      </font>
      <fill>
        <patternFill>
          <bgColor rgb="FFFF0000"/>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b val="0"/>
        <i val="0"/>
        <strike val="0"/>
        <condense val="0"/>
        <extend val="0"/>
        <outline val="0"/>
        <shadow val="0"/>
        <u val="none"/>
        <vertAlign val="baseline"/>
        <sz val="10"/>
        <color indexed="8"/>
        <name val="Arial Narrow"/>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Narrow"/>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Narrow"/>
        <scheme val="none"/>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Narrow"/>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Narrow"/>
        <scheme val="none"/>
      </font>
      <numFmt numFmtId="0" formatCode="General"/>
      <alignment horizontal="general" vertical="bottom" textRotation="0" wrapText="0" indent="0" justifyLastLine="0" shrinkToFit="0" readingOrder="0"/>
    </dxf>
    <dxf>
      <font>
        <strike val="0"/>
        <outline val="0"/>
        <shadow val="0"/>
        <u val="none"/>
        <vertAlign val="baseline"/>
        <sz val="10"/>
        <color auto="1"/>
        <name val="Arial Narrow"/>
        <scheme val="none"/>
      </font>
      <numFmt numFmtId="0" formatCode="General"/>
      <alignment horizontal="general" vertical="bottom" textRotation="0" wrapText="0" indent="0" justifyLastLine="0" shrinkToFit="0" readingOrder="0"/>
    </dxf>
    <dxf>
      <font>
        <strike val="0"/>
        <outline val="0"/>
        <shadow val="0"/>
        <u val="none"/>
        <vertAlign val="baseline"/>
        <sz val="10"/>
        <color auto="1"/>
        <name val="Arial Narrow"/>
        <scheme val="none"/>
      </font>
      <numFmt numFmtId="0" formatCode="General"/>
      <alignment horizontal="general" vertical="bottom" textRotation="0" wrapText="0" indent="0" justifyLastLine="0" shrinkToFit="0" readingOrder="0"/>
    </dxf>
    <dxf>
      <font>
        <strike val="0"/>
        <outline val="0"/>
        <shadow val="0"/>
        <u val="none"/>
        <vertAlign val="baseline"/>
        <sz val="10"/>
        <color auto="1"/>
        <name val="Arial Narrow"/>
        <scheme val="none"/>
      </font>
      <numFmt numFmtId="0" formatCode="General"/>
      <alignment horizontal="general" vertical="bottom" textRotation="0" wrapText="0" indent="0" justifyLastLine="0" shrinkToFit="0" readingOrder="0"/>
    </dxf>
    <dxf>
      <font>
        <strike val="0"/>
        <outline val="0"/>
        <shadow val="0"/>
        <u val="none"/>
        <vertAlign val="baseline"/>
        <sz val="10"/>
        <color auto="1"/>
        <name val="Arial Narrow"/>
        <scheme val="none"/>
      </font>
      <numFmt numFmtId="0" formatCode="General"/>
      <alignment horizontal="center" vertical="bottom" textRotation="0" wrapText="0" indent="0" justifyLastLine="0" shrinkToFit="0" readingOrder="0"/>
    </dxf>
    <dxf>
      <font>
        <strike val="0"/>
        <outline val="0"/>
        <shadow val="0"/>
        <u val="none"/>
        <vertAlign val="baseline"/>
        <sz val="10"/>
        <color auto="1"/>
        <name val="Arial Narrow"/>
        <scheme val="none"/>
      </font>
      <numFmt numFmtId="0" formatCode="General"/>
      <alignment horizontal="general" vertical="bottom" textRotation="0" wrapText="0" indent="0" justifyLastLine="0" shrinkToFit="0" readingOrder="0"/>
    </dxf>
    <dxf>
      <font>
        <strike val="0"/>
        <outline val="0"/>
        <shadow val="0"/>
        <u val="none"/>
        <vertAlign val="baseline"/>
        <sz val="10"/>
        <color auto="1"/>
        <name val="Arial Narrow"/>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8"/>
        <color indexed="8"/>
        <name val="Arial Narrow"/>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indexed="8"/>
        <name val="Arial Narrow"/>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8"/>
        <name val="Arial Narrow"/>
        <scheme val="none"/>
      </font>
    </dxf>
    <dxf>
      <font>
        <b/>
        <i val="0"/>
        <strike val="0"/>
        <condense val="0"/>
        <extend val="0"/>
        <outline val="0"/>
        <shadow val="0"/>
        <u val="none"/>
        <vertAlign val="baseline"/>
        <sz val="8"/>
        <color auto="1"/>
        <name val="Arial Narrow"/>
        <scheme val="none"/>
      </font>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FF0000"/>
      </font>
      <fill>
        <patternFill>
          <fgColor auto="1"/>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font>
        <name val="Arial Narrow"/>
        <scheme val="none"/>
      </font>
    </dxf>
    <dxf>
      <font>
        <name val="Arial Narrow"/>
        <scheme val="none"/>
      </font>
    </dxf>
    <dxf>
      <font>
        <name val="Arial Narrow"/>
        <scheme val="none"/>
      </font>
    </dxf>
    <dxf>
      <font>
        <sz val="8"/>
      </font>
    </dxf>
    <dxf>
      <font>
        <sz val="8"/>
      </font>
    </dxf>
    <dxf>
      <font>
        <sz val="8"/>
      </font>
    </dxf>
    <dxf>
      <font>
        <color auto="1"/>
      </font>
    </dxf>
    <dxf>
      <alignment horizontal="center" readingOrder="0"/>
    </dxf>
    <dxf>
      <font>
        <color theme="7" tint="0.59999389629810485"/>
      </font>
      <fill>
        <patternFill patternType="solid">
          <fgColor indexed="64"/>
          <bgColor theme="1"/>
        </patternFill>
      </fill>
    </dxf>
    <dxf>
      <font>
        <name val="Arial Narrow"/>
        <scheme val="none"/>
      </font>
    </dxf>
    <dxf>
      <font>
        <name val="Arial Narrow"/>
        <scheme val="none"/>
      </font>
    </dxf>
    <dxf>
      <font>
        <sz val="8"/>
      </font>
    </dxf>
    <dxf>
      <font>
        <sz val="8"/>
      </font>
    </dxf>
    <dxf>
      <fill>
        <patternFill patternType="none">
          <fgColor indexed="64"/>
          <bgColor indexed="65"/>
        </patternFill>
      </fill>
    </dxf>
    <dxf>
      <font>
        <name val="Arial Narrow"/>
        <scheme val="none"/>
      </font>
    </dxf>
    <dxf>
      <font>
        <name val="Arial Narrow"/>
        <scheme val="none"/>
      </font>
    </dxf>
    <dxf>
      <font>
        <name val="Arial Narrow"/>
        <scheme val="none"/>
      </font>
    </dxf>
    <dxf>
      <font>
        <sz val="8"/>
      </font>
    </dxf>
    <dxf>
      <font>
        <sz val="8"/>
      </font>
    </dxf>
    <dxf>
      <font>
        <sz val="8"/>
      </font>
    </dxf>
    <dxf>
      <alignment horizontal="center" readingOrder="0"/>
    </dxf>
    <dxf>
      <font>
        <name val="Arial Narrow"/>
        <scheme val="none"/>
      </font>
    </dxf>
    <dxf>
      <font>
        <name val="Arial Narrow"/>
        <scheme val="none"/>
      </font>
    </dxf>
    <dxf>
      <font>
        <sz val="8"/>
      </font>
    </dxf>
    <dxf>
      <font>
        <sz val="8"/>
      </font>
    </dxf>
    <dxf>
      <font>
        <sz val="8"/>
      </font>
    </dxf>
    <dxf>
      <font>
        <color theme="7" tint="0.59999389629810485"/>
      </font>
    </dxf>
    <dxf>
      <font>
        <name val="Arial Narrow"/>
        <scheme val="none"/>
      </font>
    </dxf>
    <dxf>
      <font>
        <name val="Arial Narrow"/>
        <scheme val="none"/>
      </font>
    </dxf>
    <dxf>
      <alignment horizontal="center" readingOrder="0"/>
    </dxf>
    <dxf>
      <font>
        <color auto="1"/>
      </font>
    </dxf>
    <dxf>
      <alignment horizontal="center" readingOrder="0"/>
    </dxf>
    <dxf>
      <font>
        <name val="Arial Narrow"/>
        <scheme val="none"/>
      </font>
    </dxf>
    <dxf>
      <font>
        <name val="Arial Narrow"/>
        <scheme val="none"/>
      </font>
    </dxf>
    <dxf>
      <font>
        <sz val="8"/>
      </font>
    </dxf>
    <dxf>
      <font>
        <sz val="8"/>
      </font>
    </dxf>
    <dxf>
      <fill>
        <patternFill patternType="none">
          <fgColor indexed="64"/>
          <bgColor indexed="65"/>
        </patternFill>
      </fill>
      <alignment horizontal="center" readingOrder="0"/>
    </dxf>
    <dxf>
      <font>
        <name val="Arial Narrow"/>
        <scheme val="none"/>
      </font>
    </dxf>
    <dxf>
      <font>
        <name val="Arial Narrow"/>
        <scheme val="none"/>
      </font>
    </dxf>
    <dxf>
      <font>
        <name val="Arial Narrow"/>
        <scheme val="none"/>
      </font>
    </dxf>
    <dxf>
      <font>
        <sz val="8"/>
      </font>
    </dxf>
    <dxf>
      <font>
        <sz val="8"/>
      </font>
    </dxf>
    <dxf>
      <font>
        <sz val="8"/>
      </font>
    </dxf>
    <dxf>
      <font>
        <color theme="0"/>
      </font>
    </dxf>
    <dxf>
      <font>
        <color theme="0"/>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alignment horizontal="center" readingOrder="0"/>
    </dxf>
    <dxf>
      <alignment horizontal="center" readingOrder="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name val="Arial Narrow"/>
        <scheme val="none"/>
      </font>
    </dxf>
    <dxf>
      <font>
        <name val="Arial Narrow"/>
        <scheme val="none"/>
      </font>
    </dxf>
    <dxf>
      <font>
        <name val="Arial Narrow"/>
        <scheme val="none"/>
      </font>
    </dxf>
    <dxf>
      <font>
        <sz val="8"/>
      </font>
    </dxf>
    <dxf>
      <font>
        <sz val="8"/>
      </font>
    </dxf>
    <dxf>
      <font>
        <sz val="8"/>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alignment horizontal="center" readingOrder="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alignment horizontal="center" readingOrder="0"/>
    </dxf>
    <dxf>
      <alignment horizontal="center" readingOrder="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alignment horizontal="center" readingOrder="0"/>
    </dxf>
    <dxf>
      <alignment horizontal="center" readingOrder="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name val="Arial Narrow"/>
        <scheme val="none"/>
      </font>
    </dxf>
    <dxf>
      <font>
        <name val="Arial Narrow"/>
        <scheme val="none"/>
      </font>
    </dxf>
    <dxf>
      <font>
        <name val="Arial Narrow"/>
        <scheme val="none"/>
      </font>
    </dxf>
    <dxf>
      <font>
        <sz val="8"/>
      </font>
    </dxf>
    <dxf>
      <font>
        <sz val="8"/>
      </font>
    </dxf>
    <dxf>
      <font>
        <sz val="8"/>
      </font>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sz val="8"/>
      </font>
    </dxf>
    <dxf>
      <font>
        <sz val="8"/>
      </font>
    </dxf>
    <dxf>
      <font>
        <sz val="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sz val="8"/>
      </font>
    </dxf>
    <dxf>
      <font>
        <sz val="8"/>
      </font>
    </dxf>
    <dxf>
      <font>
        <sz val="8"/>
      </font>
    </dxf>
    <dxf>
      <font>
        <sz val="8"/>
      </font>
    </dxf>
    <dxf>
      <font>
        <sz val="8"/>
      </font>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158"/>
      <tableStyleElement type="headerRow" dxfId="1157"/>
      <tableStyleElement type="firstRowStripe" dxfId="1156"/>
    </tableStyle>
    <tableStyle name="TableStyleQueryResult" pivot="0" count="3">
      <tableStyleElement type="wholeTable" dxfId="1155"/>
      <tableStyleElement type="headerRow" dxfId="1154"/>
      <tableStyleElement type="firstRowStripe" dxfId="11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externalLink" Target="externalLinks/externalLink3.xml"/><Relationship Id="rId42" Type="http://schemas.openxmlformats.org/officeDocument/2006/relationships/sharedStrings" Target="sharedStrings.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84" Type="http://schemas.openxmlformats.org/officeDocument/2006/relationships/customXml" Target="../customXml/item40.xml"/><Relationship Id="rId89" Type="http://schemas.openxmlformats.org/officeDocument/2006/relationships/customXml" Target="../customXml/item45.xml"/><Relationship Id="rId112" Type="http://schemas.openxmlformats.org/officeDocument/2006/relationships/customXml" Target="../customXml/item68.xml"/><Relationship Id="rId16" Type="http://schemas.openxmlformats.org/officeDocument/2006/relationships/worksheet" Target="worksheets/sheet16.xml"/><Relationship Id="rId107" Type="http://schemas.openxmlformats.org/officeDocument/2006/relationships/customXml" Target="../customXml/item63.xml"/><Relationship Id="rId11" Type="http://schemas.openxmlformats.org/officeDocument/2006/relationships/worksheet" Target="worksheets/sheet11.xml"/><Relationship Id="rId32" Type="http://schemas.openxmlformats.org/officeDocument/2006/relationships/pivotCacheDefinition" Target="pivotCache/pivotCacheDefinition11.xml"/><Relationship Id="rId37" Type="http://schemas.microsoft.com/office/2007/relationships/slicerCache" Target="slicerCaches/slicerCache2.xml"/><Relationship Id="rId53" Type="http://schemas.openxmlformats.org/officeDocument/2006/relationships/customXml" Target="../customXml/item9.xml"/><Relationship Id="rId58" Type="http://schemas.openxmlformats.org/officeDocument/2006/relationships/customXml" Target="../customXml/item14.xml"/><Relationship Id="rId74" Type="http://schemas.openxmlformats.org/officeDocument/2006/relationships/customXml" Target="../customXml/item30.xml"/><Relationship Id="rId79" Type="http://schemas.openxmlformats.org/officeDocument/2006/relationships/customXml" Target="../customXml/item35.xml"/><Relationship Id="rId102" Type="http://schemas.openxmlformats.org/officeDocument/2006/relationships/customXml" Target="../customXml/item58.xml"/><Relationship Id="rId5" Type="http://schemas.openxmlformats.org/officeDocument/2006/relationships/worksheet" Target="worksheets/sheet5.xml"/><Relationship Id="rId90" Type="http://schemas.openxmlformats.org/officeDocument/2006/relationships/customXml" Target="../customXml/item46.xml"/><Relationship Id="rId95" Type="http://schemas.openxmlformats.org/officeDocument/2006/relationships/customXml" Target="../customXml/item51.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43" Type="http://schemas.openxmlformats.org/officeDocument/2006/relationships/powerPivotData" Target="model/item.data"/><Relationship Id="rId48" Type="http://schemas.openxmlformats.org/officeDocument/2006/relationships/customXml" Target="../customXml/item4.xml"/><Relationship Id="rId64" Type="http://schemas.openxmlformats.org/officeDocument/2006/relationships/customXml" Target="../customXml/item20.xml"/><Relationship Id="rId69" Type="http://schemas.openxmlformats.org/officeDocument/2006/relationships/customXml" Target="../customXml/item25.xml"/><Relationship Id="rId113" Type="http://schemas.openxmlformats.org/officeDocument/2006/relationships/customXml" Target="../customXml/item69.xml"/><Relationship Id="rId80" Type="http://schemas.openxmlformats.org/officeDocument/2006/relationships/customXml" Target="../customXml/item36.xml"/><Relationship Id="rId85" Type="http://schemas.openxmlformats.org/officeDocument/2006/relationships/customXml" Target="../customXml/item4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2.xml"/><Relationship Id="rId38" Type="http://schemas.microsoft.com/office/2007/relationships/slicerCache" Target="slicerCaches/slicerCache3.xml"/><Relationship Id="rId59" Type="http://schemas.openxmlformats.org/officeDocument/2006/relationships/customXml" Target="../customXml/item15.xml"/><Relationship Id="rId103" Type="http://schemas.openxmlformats.org/officeDocument/2006/relationships/customXml" Target="../customXml/item59.xml"/><Relationship Id="rId108" Type="http://schemas.openxmlformats.org/officeDocument/2006/relationships/customXml" Target="../customXml/item64.xml"/><Relationship Id="rId54" Type="http://schemas.openxmlformats.org/officeDocument/2006/relationships/customXml" Target="../customXml/item10.xml"/><Relationship Id="rId70" Type="http://schemas.openxmlformats.org/officeDocument/2006/relationships/customXml" Target="../customXml/item26.xml"/><Relationship Id="rId75" Type="http://schemas.openxmlformats.org/officeDocument/2006/relationships/customXml" Target="../customXml/item31.xml"/><Relationship Id="rId91" Type="http://schemas.openxmlformats.org/officeDocument/2006/relationships/customXml" Target="../customXml/item47.xml"/><Relationship Id="rId96" Type="http://schemas.openxmlformats.org/officeDocument/2006/relationships/customXml" Target="../customXml/item5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microsoft.com/office/2007/relationships/slicerCache" Target="slicerCaches/slicerCache1.xml"/><Relationship Id="rId49" Type="http://schemas.openxmlformats.org/officeDocument/2006/relationships/customXml" Target="../customXml/item5.xml"/><Relationship Id="rId57" Type="http://schemas.openxmlformats.org/officeDocument/2006/relationships/customXml" Target="../customXml/item13.xml"/><Relationship Id="rId106" Type="http://schemas.openxmlformats.org/officeDocument/2006/relationships/customXml" Target="../customXml/item62.xml"/><Relationship Id="rId114" Type="http://schemas.openxmlformats.org/officeDocument/2006/relationships/customXml" Target="../customXml/item70.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78" Type="http://schemas.openxmlformats.org/officeDocument/2006/relationships/customXml" Target="../customXml/item34.xml"/><Relationship Id="rId81" Type="http://schemas.openxmlformats.org/officeDocument/2006/relationships/customXml" Target="../customXml/item37.xml"/><Relationship Id="rId86" Type="http://schemas.openxmlformats.org/officeDocument/2006/relationships/customXml" Target="../customXml/item42.xml"/><Relationship Id="rId94" Type="http://schemas.openxmlformats.org/officeDocument/2006/relationships/customXml" Target="../customXml/item50.xml"/><Relationship Id="rId99" Type="http://schemas.openxmlformats.org/officeDocument/2006/relationships/customXml" Target="../customXml/item55.xml"/><Relationship Id="rId101" Type="http://schemas.openxmlformats.org/officeDocument/2006/relationships/customXml" Target="../customXml/item5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theme" Target="theme/theme1.xml"/><Relationship Id="rId109" Type="http://schemas.openxmlformats.org/officeDocument/2006/relationships/customXml" Target="../customXml/item65.xml"/><Relationship Id="rId34" Type="http://schemas.openxmlformats.org/officeDocument/2006/relationships/pivotCacheDefinition" Target="pivotCache/pivotCacheDefinition13.xml"/><Relationship Id="rId50" Type="http://schemas.openxmlformats.org/officeDocument/2006/relationships/customXml" Target="../customXml/item6.xml"/><Relationship Id="rId55" Type="http://schemas.openxmlformats.org/officeDocument/2006/relationships/customXml" Target="../customXml/item11.xml"/><Relationship Id="rId76" Type="http://schemas.openxmlformats.org/officeDocument/2006/relationships/customXml" Target="../customXml/item32.xml"/><Relationship Id="rId97" Type="http://schemas.openxmlformats.org/officeDocument/2006/relationships/customXml" Target="../customXml/item53.xml"/><Relationship Id="rId104" Type="http://schemas.openxmlformats.org/officeDocument/2006/relationships/customXml" Target="../customXml/item60.xml"/><Relationship Id="rId7" Type="http://schemas.openxmlformats.org/officeDocument/2006/relationships/worksheet" Target="worksheets/sheet7.xml"/><Relationship Id="rId71" Type="http://schemas.openxmlformats.org/officeDocument/2006/relationships/customXml" Target="../customXml/item27.xml"/><Relationship Id="rId92" Type="http://schemas.openxmlformats.org/officeDocument/2006/relationships/customXml" Target="../customXml/item48.xml"/><Relationship Id="rId2" Type="http://schemas.openxmlformats.org/officeDocument/2006/relationships/worksheet" Target="worksheets/sheet2.xml"/><Relationship Id="rId29" Type="http://schemas.openxmlformats.org/officeDocument/2006/relationships/pivotCacheDefinition" Target="pivotCache/pivotCacheDefinition8.xml"/><Relationship Id="rId24" Type="http://schemas.openxmlformats.org/officeDocument/2006/relationships/pivotCacheDefinition" Target="pivotCache/pivotCacheDefinition3.xml"/><Relationship Id="rId40" Type="http://schemas.openxmlformats.org/officeDocument/2006/relationships/connections" Target="connections.xml"/><Relationship Id="rId45" Type="http://schemas.openxmlformats.org/officeDocument/2006/relationships/customXml" Target="../customXml/item1.xml"/><Relationship Id="rId66" Type="http://schemas.openxmlformats.org/officeDocument/2006/relationships/customXml" Target="../customXml/item22.xml"/><Relationship Id="rId87" Type="http://schemas.openxmlformats.org/officeDocument/2006/relationships/customXml" Target="../customXml/item43.xml"/><Relationship Id="rId110" Type="http://schemas.openxmlformats.org/officeDocument/2006/relationships/customXml" Target="../customXml/item66.xml"/><Relationship Id="rId61" Type="http://schemas.openxmlformats.org/officeDocument/2006/relationships/customXml" Target="../customXml/item17.xml"/><Relationship Id="rId82" Type="http://schemas.openxmlformats.org/officeDocument/2006/relationships/customXml" Target="../customXml/item38.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56" Type="http://schemas.openxmlformats.org/officeDocument/2006/relationships/customXml" Target="../customXml/item12.xml"/><Relationship Id="rId77" Type="http://schemas.openxmlformats.org/officeDocument/2006/relationships/customXml" Target="../customXml/item33.xml"/><Relationship Id="rId100" Type="http://schemas.openxmlformats.org/officeDocument/2006/relationships/customXml" Target="../customXml/item56.xml"/><Relationship Id="rId105" Type="http://schemas.openxmlformats.org/officeDocument/2006/relationships/customXml" Target="../customXml/item61.xml"/><Relationship Id="rId8" Type="http://schemas.openxmlformats.org/officeDocument/2006/relationships/worksheet" Target="worksheets/sheet8.xml"/><Relationship Id="rId51" Type="http://schemas.openxmlformats.org/officeDocument/2006/relationships/customXml" Target="../customXml/item7.xml"/><Relationship Id="rId72" Type="http://schemas.openxmlformats.org/officeDocument/2006/relationships/customXml" Target="../customXml/item28.xml"/><Relationship Id="rId93" Type="http://schemas.openxmlformats.org/officeDocument/2006/relationships/customXml" Target="../customXml/item49.xml"/><Relationship Id="rId98" Type="http://schemas.openxmlformats.org/officeDocument/2006/relationships/customXml" Target="../customXml/item54.xml"/><Relationship Id="rId3" Type="http://schemas.openxmlformats.org/officeDocument/2006/relationships/worksheet" Target="worksheets/sheet3.xml"/><Relationship Id="rId25" Type="http://schemas.openxmlformats.org/officeDocument/2006/relationships/pivotCacheDefinition" Target="pivotCache/pivotCacheDefinition4.xml"/><Relationship Id="rId46" Type="http://schemas.openxmlformats.org/officeDocument/2006/relationships/customXml" Target="../customXml/item2.xml"/><Relationship Id="rId67" Type="http://schemas.openxmlformats.org/officeDocument/2006/relationships/customXml" Target="../customXml/item23.xml"/><Relationship Id="rId20" Type="http://schemas.openxmlformats.org/officeDocument/2006/relationships/externalLink" Target="externalLinks/externalLink2.xml"/><Relationship Id="rId41" Type="http://schemas.openxmlformats.org/officeDocument/2006/relationships/styles" Target="styles.xml"/><Relationship Id="rId62" Type="http://schemas.openxmlformats.org/officeDocument/2006/relationships/customXml" Target="../customXml/item18.xml"/><Relationship Id="rId83" Type="http://schemas.openxmlformats.org/officeDocument/2006/relationships/customXml" Target="../customXml/item39.xml"/><Relationship Id="rId88" Type="http://schemas.openxmlformats.org/officeDocument/2006/relationships/customXml" Target="../customXml/item44.xml"/><Relationship Id="rId111" Type="http://schemas.openxmlformats.org/officeDocument/2006/relationships/customXml" Target="../customXml/item6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[EIWS-110_Heat_Trace.xlsx]System Graphs!PivotTable1</c:name>
    <c:fmtId val="6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'System Graphs'!$B$1</c:f>
              <c:strCache>
                <c:ptCount val="1"/>
                <c:pt idx="0">
                  <c:v>Pipe Length (LF)</c:v>
                </c:pt>
              </c:strCache>
            </c:strRef>
          </c:tx>
          <c:spPr>
            <a:solidFill>
              <a:schemeClr val="accent1"/>
            </a:solidFill>
            <a:ln>
              <a:noFill/>
            </a:ln>
            <a:effectLst/>
            <a:sp3d/>
          </c:spPr>
          <c:invertIfNegative val="0"/>
          <c:cat>
            <c:strRef>
              <c:f>'System Graphs'!$A$2:$A$13</c:f>
              <c:strCache>
                <c:ptCount val="12"/>
                <c:pt idx="0">
                  <c:v>AXS</c:v>
                </c:pt>
                <c:pt idx="1">
                  <c:v>BFW</c:v>
                </c:pt>
                <c:pt idx="2">
                  <c:v>CND</c:v>
                </c:pt>
                <c:pt idx="3">
                  <c:v>CTP</c:v>
                </c:pt>
                <c:pt idx="4">
                  <c:v>DWS</c:v>
                </c:pt>
                <c:pt idx="5">
                  <c:v>DWT</c:v>
                </c:pt>
                <c:pt idx="6">
                  <c:v>HPS</c:v>
                </c:pt>
                <c:pt idx="7">
                  <c:v>HRH</c:v>
                </c:pt>
                <c:pt idx="8">
                  <c:v>PDR</c:v>
                </c:pt>
                <c:pt idx="9">
                  <c:v>PWS</c:v>
                </c:pt>
                <c:pt idx="10">
                  <c:v>SDR</c:v>
                </c:pt>
                <c:pt idx="11">
                  <c:v>WDR</c:v>
                </c:pt>
              </c:strCache>
            </c:strRef>
          </c:cat>
          <c:val>
            <c:numRef>
              <c:f>'System Graphs'!$B$2:$B$13</c:f>
              <c:numCache>
                <c:formatCode>General</c:formatCode>
                <c:ptCount val="12"/>
                <c:pt idx="0">
                  <c:v>456</c:v>
                </c:pt>
                <c:pt idx="1">
                  <c:v>1840</c:v>
                </c:pt>
                <c:pt idx="2">
                  <c:v>786</c:v>
                </c:pt>
                <c:pt idx="3">
                  <c:v>54</c:v>
                </c:pt>
                <c:pt idx="4">
                  <c:v>672</c:v>
                </c:pt>
                <c:pt idx="5">
                  <c:v>4</c:v>
                </c:pt>
                <c:pt idx="6">
                  <c:v>62</c:v>
                </c:pt>
                <c:pt idx="7">
                  <c:v>590</c:v>
                </c:pt>
                <c:pt idx="8">
                  <c:v>8</c:v>
                </c:pt>
                <c:pt idx="9">
                  <c:v>67</c:v>
                </c:pt>
                <c:pt idx="10">
                  <c:v>93</c:v>
                </c:pt>
                <c:pt idx="11">
                  <c:v>44</c:v>
                </c:pt>
              </c:numCache>
            </c:numRef>
          </c:val>
        </c:ser>
        <c:ser>
          <c:idx val="1"/>
          <c:order val="1"/>
          <c:tx>
            <c:strRef>
              <c:f>'System Graphs'!$C$1</c:f>
              <c:strCache>
                <c:ptCount val="1"/>
                <c:pt idx="0">
                  <c:v>Heater Cable Length (LF)</c:v>
                </c:pt>
              </c:strCache>
            </c:strRef>
          </c:tx>
          <c:spPr>
            <a:solidFill>
              <a:schemeClr val="accent2"/>
            </a:solidFill>
            <a:ln>
              <a:noFill/>
            </a:ln>
            <a:effectLst/>
            <a:sp3d/>
          </c:spPr>
          <c:invertIfNegative val="0"/>
          <c:cat>
            <c:strRef>
              <c:f>'System Graphs'!$A$2:$A$13</c:f>
              <c:strCache>
                <c:ptCount val="12"/>
                <c:pt idx="0">
                  <c:v>AXS</c:v>
                </c:pt>
                <c:pt idx="1">
                  <c:v>BFW</c:v>
                </c:pt>
                <c:pt idx="2">
                  <c:v>CND</c:v>
                </c:pt>
                <c:pt idx="3">
                  <c:v>CTP</c:v>
                </c:pt>
                <c:pt idx="4">
                  <c:v>DWS</c:v>
                </c:pt>
                <c:pt idx="5">
                  <c:v>DWT</c:v>
                </c:pt>
                <c:pt idx="6">
                  <c:v>HPS</c:v>
                </c:pt>
                <c:pt idx="7">
                  <c:v>HRH</c:v>
                </c:pt>
                <c:pt idx="8">
                  <c:v>PDR</c:v>
                </c:pt>
                <c:pt idx="9">
                  <c:v>PWS</c:v>
                </c:pt>
                <c:pt idx="10">
                  <c:v>SDR</c:v>
                </c:pt>
                <c:pt idx="11">
                  <c:v>WDR</c:v>
                </c:pt>
              </c:strCache>
            </c:strRef>
          </c:cat>
          <c:val>
            <c:numRef>
              <c:f>'System Graphs'!$C$2:$C$13</c:f>
              <c:numCache>
                <c:formatCode>General</c:formatCode>
                <c:ptCount val="12"/>
                <c:pt idx="0">
                  <c:v>888</c:v>
                </c:pt>
                <c:pt idx="1">
                  <c:v>3304</c:v>
                </c:pt>
                <c:pt idx="2">
                  <c:v>1116</c:v>
                </c:pt>
                <c:pt idx="3">
                  <c:v>125</c:v>
                </c:pt>
                <c:pt idx="4">
                  <c:v>1307</c:v>
                </c:pt>
                <c:pt idx="5">
                  <c:v>25</c:v>
                </c:pt>
                <c:pt idx="6">
                  <c:v>320</c:v>
                </c:pt>
                <c:pt idx="7">
                  <c:v>942</c:v>
                </c:pt>
                <c:pt idx="8">
                  <c:v>23</c:v>
                </c:pt>
                <c:pt idx="9">
                  <c:v>298</c:v>
                </c:pt>
                <c:pt idx="10">
                  <c:v>142</c:v>
                </c:pt>
                <c:pt idx="11">
                  <c:v>118</c:v>
                </c:pt>
              </c:numCache>
            </c:numRef>
          </c:val>
        </c:ser>
        <c:dLbls>
          <c:showLegendKey val="0"/>
          <c:showVal val="0"/>
          <c:showCatName val="0"/>
          <c:showSerName val="0"/>
          <c:showPercent val="0"/>
          <c:showBubbleSize val="0"/>
        </c:dLbls>
        <c:gapWidth val="150"/>
        <c:shape val="box"/>
        <c:axId val="-2087801464"/>
        <c:axId val="-2087800888"/>
        <c:axId val="0"/>
      </c:bar3DChart>
      <c:catAx>
        <c:axId val="-2087801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800888"/>
        <c:crosses val="autoZero"/>
        <c:auto val="1"/>
        <c:lblAlgn val="ctr"/>
        <c:lblOffset val="100"/>
        <c:noMultiLvlLbl val="0"/>
      </c:catAx>
      <c:valAx>
        <c:axId val="-208780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80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1</xdr:row>
      <xdr:rowOff>66675</xdr:rowOff>
    </xdr:from>
    <xdr:to>
      <xdr:col>5</xdr:col>
      <xdr:colOff>304800</xdr:colOff>
      <xdr:row>37</xdr:row>
      <xdr:rowOff>114300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28600" y="66675"/>
          <a:ext cx="3124200" cy="6051378"/>
        </a:xfrm>
        <a:prstGeom prst="rect">
          <a:avLst/>
        </a:prstGeom>
      </xdr:spPr>
    </xdr:pic>
    <xdr:clientData/>
  </xdr:twoCellAnchor>
  <xdr:twoCellAnchor editAs="oneCell">
    <xdr:from>
      <xdr:col>15</xdr:col>
      <xdr:colOff>123825</xdr:colOff>
      <xdr:row>2</xdr:row>
      <xdr:rowOff>133350</xdr:rowOff>
    </xdr:from>
    <xdr:to>
      <xdr:col>18</xdr:col>
      <xdr:colOff>409575</xdr:colOff>
      <xdr:row>15</xdr:row>
      <xdr:rowOff>152400</xdr:rowOff>
    </xdr:to>
    <xdr:pic>
      <xdr:nvPicPr>
        <xdr:cNvPr id="5" name="Picture 4"/>
        <xdr:cNvPicPr>
          <a:picLocks noChangeAspect="1"/>
        </xdr:cNvPicPr>
      </xdr:nvPicPr>
      <xdr:blipFill>
        <a:blip xmlns:r="http://schemas.openxmlformats.org/officeDocument/2006/relationships" r:embed="rId2"/>
        <a:stretch>
          <a:fillRect/>
        </a:stretch>
      </xdr:blipFill>
      <xdr:spPr>
        <a:xfrm>
          <a:off x="9267825" y="561975"/>
          <a:ext cx="2114550" cy="2133599"/>
        </a:xfrm>
        <a:prstGeom prst="rect">
          <a:avLst/>
        </a:prstGeom>
      </xdr:spPr>
    </xdr:pic>
    <xdr:clientData/>
  </xdr:twoCellAnchor>
  <xdr:twoCellAnchor editAs="oneCell">
    <xdr:from>
      <xdr:col>11</xdr:col>
      <xdr:colOff>104775</xdr:colOff>
      <xdr:row>19</xdr:row>
      <xdr:rowOff>9525</xdr:rowOff>
    </xdr:from>
    <xdr:to>
      <xdr:col>14</xdr:col>
      <xdr:colOff>466725</xdr:colOff>
      <xdr:row>32</xdr:row>
      <xdr:rowOff>0</xdr:rowOff>
    </xdr:to>
    <xdr:pic>
      <xdr:nvPicPr>
        <xdr:cNvPr id="6" name="Picture 5"/>
        <xdr:cNvPicPr>
          <a:picLocks noChangeAspect="1"/>
        </xdr:cNvPicPr>
      </xdr:nvPicPr>
      <xdr:blipFill>
        <a:blip xmlns:r="http://schemas.openxmlformats.org/officeDocument/2006/relationships" r:embed="rId3"/>
        <a:stretch>
          <a:fillRect/>
        </a:stretch>
      </xdr:blipFill>
      <xdr:spPr>
        <a:xfrm>
          <a:off x="6819899" y="3228975"/>
          <a:ext cx="2192735" cy="2143126"/>
        </a:xfrm>
        <a:prstGeom prst="rect">
          <a:avLst/>
        </a:prstGeom>
      </xdr:spPr>
    </xdr:pic>
    <xdr:clientData/>
  </xdr:twoCellAnchor>
  <xdr:twoCellAnchor editAs="oneCell">
    <xdr:from>
      <xdr:col>11</xdr:col>
      <xdr:colOff>19050</xdr:colOff>
      <xdr:row>3</xdr:row>
      <xdr:rowOff>19050</xdr:rowOff>
    </xdr:from>
    <xdr:to>
      <xdr:col>14</xdr:col>
      <xdr:colOff>476250</xdr:colOff>
      <xdr:row>15</xdr:row>
      <xdr:rowOff>114300</xdr:rowOff>
    </xdr:to>
    <xdr:pic>
      <xdr:nvPicPr>
        <xdr:cNvPr id="7" name="Picture 6"/>
        <xdr:cNvPicPr>
          <a:picLocks noChangeAspect="1"/>
        </xdr:cNvPicPr>
      </xdr:nvPicPr>
      <xdr:blipFill>
        <a:blip xmlns:r="http://schemas.openxmlformats.org/officeDocument/2006/relationships" r:embed="rId4"/>
        <a:stretch>
          <a:fillRect/>
        </a:stretch>
      </xdr:blipFill>
      <xdr:spPr>
        <a:xfrm>
          <a:off x="6724650" y="609600"/>
          <a:ext cx="2286000" cy="2038350"/>
        </a:xfrm>
        <a:prstGeom prst="rect">
          <a:avLst/>
        </a:prstGeom>
      </xdr:spPr>
    </xdr:pic>
    <xdr:clientData/>
  </xdr:twoCellAnchor>
  <xdr:twoCellAnchor editAs="oneCell">
    <xdr:from>
      <xdr:col>15</xdr:col>
      <xdr:colOff>19050</xdr:colOff>
      <xdr:row>20</xdr:row>
      <xdr:rowOff>19050</xdr:rowOff>
    </xdr:from>
    <xdr:to>
      <xdr:col>18</xdr:col>
      <xdr:colOff>466725</xdr:colOff>
      <xdr:row>32</xdr:row>
      <xdr:rowOff>9525</xdr:rowOff>
    </xdr:to>
    <xdr:pic>
      <xdr:nvPicPr>
        <xdr:cNvPr id="8" name="Picture 7"/>
        <xdr:cNvPicPr>
          <a:picLocks noChangeAspect="1"/>
        </xdr:cNvPicPr>
      </xdr:nvPicPr>
      <xdr:blipFill>
        <a:blip xmlns:r="http://schemas.openxmlformats.org/officeDocument/2006/relationships" r:embed="rId5"/>
        <a:stretch>
          <a:fillRect/>
        </a:stretch>
      </xdr:blipFill>
      <xdr:spPr>
        <a:xfrm>
          <a:off x="9163051" y="3400426"/>
          <a:ext cx="2285246" cy="1981200"/>
        </a:xfrm>
        <a:prstGeom prst="rect">
          <a:avLst/>
        </a:prstGeom>
      </xdr:spPr>
    </xdr:pic>
    <xdr:clientData/>
  </xdr:twoCellAnchor>
  <xdr:twoCellAnchor editAs="oneCell">
    <xdr:from>
      <xdr:col>19</xdr:col>
      <xdr:colOff>104775</xdr:colOff>
      <xdr:row>9</xdr:row>
      <xdr:rowOff>133350</xdr:rowOff>
    </xdr:from>
    <xdr:to>
      <xdr:col>28</xdr:col>
      <xdr:colOff>495300</xdr:colOff>
      <xdr:row>25</xdr:row>
      <xdr:rowOff>19050</xdr:rowOff>
    </xdr:to>
    <xdr:pic>
      <xdr:nvPicPr>
        <xdr:cNvPr id="9" name="Picture 8"/>
        <xdr:cNvPicPr>
          <a:picLocks noChangeAspect="1"/>
        </xdr:cNvPicPr>
      </xdr:nvPicPr>
      <xdr:blipFill>
        <a:blip xmlns:r="http://schemas.openxmlformats.org/officeDocument/2006/relationships" r:embed="rId6"/>
        <a:stretch>
          <a:fillRect/>
        </a:stretch>
      </xdr:blipFill>
      <xdr:spPr>
        <a:xfrm>
          <a:off x="11696699" y="1695450"/>
          <a:ext cx="5883259" cy="255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114300</xdr:colOff>
      <xdr:row>0</xdr:row>
      <xdr:rowOff>0</xdr:rowOff>
    </xdr:from>
    <xdr:to>
      <xdr:col>15</xdr:col>
      <xdr:colOff>114300</xdr:colOff>
      <xdr:row>14</xdr:row>
      <xdr:rowOff>114300</xdr:rowOff>
    </xdr:to>
    <mc:AlternateContent xmlns:mc="http://schemas.openxmlformats.org/markup-compatibility/2006">
      <mc:Choice xmlns:a15="http://schemas.microsoft.com/office/drawing/2012/main" Requires="a15">
        <xdr:graphicFrame macro="">
          <xdr:nvGraphicFramePr>
            <xdr:cNvPr id="2" name="Pipe Diameter"/>
            <xdr:cNvGraphicFramePr/>
          </xdr:nvGraphicFramePr>
          <xdr:xfrm>
            <a:off x="0" y="0"/>
            <a:ext cx="0" cy="0"/>
          </xdr:xfrm>
          <a:graphic>
            <a:graphicData uri="http://schemas.microsoft.com/office/drawing/2010/slicer">
              <sle:slicer xmlns:sle="http://schemas.microsoft.com/office/drawing/2010/slicer" name="Pipe Diameter"/>
            </a:graphicData>
          </a:graphic>
        </xdr:graphicFrame>
      </mc:Choice>
      <mc:Fallback>
        <xdr:sp macro="" textlink="">
          <xdr:nvSpPr>
            <xdr:cNvPr id="0" name=""/>
            <xdr:cNvSpPr>
              <a:spLocks noTextEdit="1"/>
            </xdr:cNvSpPr>
          </xdr:nvSpPr>
          <xdr:spPr>
            <a:xfrm>
              <a:off x="8277225" y="0"/>
              <a:ext cx="1828800" cy="2514600"/>
            </a:xfrm>
            <a:prstGeom prst="rect">
              <a:avLst/>
            </a:prstGeom>
            <a:solidFill>
              <a:prstClr val="white"/>
            </a:solidFill>
            <a:ln w="1">
              <a:solidFill>
                <a:prstClr val="green"/>
              </a:solidFill>
            </a:ln>
          </xdr:spPr>
          <xdr:txBody>
            <a:bodyPr vertOverflow="clip" horzOverflow="clip"/>
            <a:lstStyle/>
            <a:p>
              <a:r>
                <a:rPr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590550</xdr:colOff>
      <xdr:row>0</xdr:row>
      <xdr:rowOff>0</xdr:rowOff>
    </xdr:from>
    <xdr:to>
      <xdr:col>11</xdr:col>
      <xdr:colOff>590550</xdr:colOff>
      <xdr:row>14</xdr:row>
      <xdr:rowOff>114300</xdr:rowOff>
    </xdr:to>
    <mc:AlternateContent xmlns:mc="http://schemas.openxmlformats.org/markup-compatibility/2006">
      <mc:Choice xmlns:a15="http://schemas.microsoft.com/office/drawing/2012/main" Requires="a15">
        <xdr:graphicFrame macro="">
          <xdr:nvGraphicFramePr>
            <xdr:cNvPr id="3" name=" °F"/>
            <xdr:cNvGraphicFramePr/>
          </xdr:nvGraphicFramePr>
          <xdr:xfrm>
            <a:off x="0" y="0"/>
            <a:ext cx="0" cy="0"/>
          </xdr:xfrm>
          <a:graphic>
            <a:graphicData uri="http://schemas.microsoft.com/office/drawing/2010/slicer">
              <sle:slicer xmlns:sle="http://schemas.microsoft.com/office/drawing/2010/slicer" name=" °F"/>
            </a:graphicData>
          </a:graphic>
        </xdr:graphicFrame>
      </mc:Choice>
      <mc:Fallback>
        <xdr:sp macro="" textlink="">
          <xdr:nvSpPr>
            <xdr:cNvPr id="0" name=""/>
            <xdr:cNvSpPr>
              <a:spLocks noTextEdit="1"/>
            </xdr:cNvSpPr>
          </xdr:nvSpPr>
          <xdr:spPr>
            <a:xfrm>
              <a:off x="6315075" y="0"/>
              <a:ext cx="1828800" cy="2514600"/>
            </a:xfrm>
            <a:prstGeom prst="rect">
              <a:avLst/>
            </a:prstGeom>
            <a:solidFill>
              <a:prstClr val="white"/>
            </a:solidFill>
            <a:ln w="1">
              <a:solidFill>
                <a:prstClr val="green"/>
              </a:solidFill>
            </a:ln>
          </xdr:spPr>
          <xdr:txBody>
            <a:bodyPr vertOverflow="clip" horzOverflow="clip"/>
            <a:lstStyle/>
            <a:p>
              <a:r>
                <a:rPr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9525</xdr:colOff>
      <xdr:row>0</xdr:row>
      <xdr:rowOff>0</xdr:rowOff>
    </xdr:from>
    <xdr:to>
      <xdr:col>9</xdr:col>
      <xdr:colOff>9525</xdr:colOff>
      <xdr:row>14</xdr:row>
      <xdr:rowOff>114300</xdr:rowOff>
    </xdr:to>
    <mc:AlternateContent xmlns:mc="http://schemas.openxmlformats.org/markup-compatibility/2006">
      <mc:Choice xmlns:a15="http://schemas.microsoft.com/office/drawing/2012/main" Requires="a15">
        <xdr:graphicFrame macro="">
          <xdr:nvGraphicFramePr>
            <xdr:cNvPr id="4" name="Insulation Thickness"/>
            <xdr:cNvGraphicFramePr/>
          </xdr:nvGraphicFramePr>
          <xdr:xfrm>
            <a:off x="0" y="0"/>
            <a:ext cx="0" cy="0"/>
          </xdr:xfrm>
          <a:graphic>
            <a:graphicData uri="http://schemas.microsoft.com/office/drawing/2010/slicer">
              <sle:slicer xmlns:sle="http://schemas.microsoft.com/office/drawing/2010/slicer" name="Insulation Thickness"/>
            </a:graphicData>
          </a:graphic>
        </xdr:graphicFrame>
      </mc:Choice>
      <mc:Fallback>
        <xdr:sp macro="" textlink="">
          <xdr:nvSpPr>
            <xdr:cNvPr id="0" name=""/>
            <xdr:cNvSpPr>
              <a:spLocks noTextEdit="1"/>
            </xdr:cNvSpPr>
          </xdr:nvSpPr>
          <xdr:spPr>
            <a:xfrm>
              <a:off x="4514850" y="0"/>
              <a:ext cx="1828800" cy="2514600"/>
            </a:xfrm>
            <a:prstGeom prst="rect">
              <a:avLst/>
            </a:prstGeom>
            <a:solidFill>
              <a:prstClr val="white"/>
            </a:solidFill>
            <a:ln w="1">
              <a:solidFill>
                <a:prstClr val="green"/>
              </a:solidFill>
            </a:ln>
          </xdr:spPr>
          <xdr:txBody>
            <a:bodyPr vertOverflow="clip" horzOverflow="clip"/>
            <a:lstStyle/>
            <a:p>
              <a:r>
                <a:rPr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file>

<file path=xl/drawings/drawing4.xml><?xml version="1.0" encoding="utf-8"?>
<xdr:wsDr xmlns:xdr="http://schemas.openxmlformats.org/drawingml/2006/spreadsheetDrawing" xmlns:a="http://schemas.openxmlformats.org/drawingml/2006/main"/>
</file>

<file path=xl/drawings/drawing5.xml><?xml version="1.0" encoding="utf-8"?>
<xdr:wsDr xmlns:xdr="http://schemas.openxmlformats.org/drawingml/2006/spreadsheetDrawing" xmlns:a="http://schemas.openxmlformats.org/drawingml/2006/main"/>
</file>

<file path=xl/drawings/drawing6.xml><?xml version="1.0" encoding="utf-8"?>
<xdr:wsDr xmlns:xdr="http://schemas.openxmlformats.org/drawingml/2006/spreadsheetDrawing" xmlns:a="http://schemas.openxmlformats.org/drawingml/2006/main"/>
</file>

<file path=xl/drawings/drawing7.xml><?xml version="1.0" encoding="utf-8"?>
<xdr:wsDr xmlns:xdr="http://schemas.openxmlformats.org/drawingml/2006/spreadsheetDrawing" xmlns:a="http://schemas.openxmlformats.org/drawingml/2006/main">
  <xdr:twoCellAnchor>
    <xdr:from>
      <xdr:col>5</xdr:col>
      <xdr:colOff>590550</xdr:colOff>
      <xdr:row>2</xdr:row>
      <xdr:rowOff>142875</xdr:rowOff>
    </xdr:from>
    <xdr:to>
      <xdr:col>21</xdr:col>
      <xdr:colOff>323850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872_Heat%20Tracing_QC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R_Heat_Trace_Self_Perform_RevB.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eat%20Trace%20QCS%20-%20Ponde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QCS"/>
      <sheetName val="ITB"/>
      <sheetName val="Email Transmittals"/>
      <sheetName val="Instructions to Bidders"/>
      <sheetName val="Commercial Bid Form"/>
      <sheetName val="Bidder Form Instructions"/>
      <sheetName val="Tutorial"/>
      <sheetName val="xRevision Log"/>
      <sheetName val="Currency"/>
    </sheetNames>
    <sheetDataSet>
      <sheetData sheetId="0"/>
      <sheetData sheetId="1">
        <row r="214">
          <cell r="D214">
            <v>43617</v>
          </cell>
        </row>
        <row r="216">
          <cell r="D216">
            <v>12</v>
          </cell>
        </row>
        <row r="217">
          <cell r="D217">
            <v>12</v>
          </cell>
        </row>
      </sheetData>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mercial Bid Form"/>
      <sheetName val="Dump Sheet"/>
      <sheetName val="Data"/>
      <sheetName val="Quote Sheet"/>
      <sheetName val="QCS"/>
    </sheetNames>
    <sheetDataSet>
      <sheetData sheetId="0"/>
      <sheetData sheetId="1"/>
      <sheetData sheetId="2"/>
      <sheetData sheetId="3"/>
      <sheetData sheetId="4">
        <row r="45">
          <cell r="K45">
            <v>5.96</v>
          </cell>
        </row>
        <row r="46">
          <cell r="K46">
            <v>1.48</v>
          </cell>
        </row>
        <row r="47">
          <cell r="K47">
            <v>1.94</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QCS"/>
      <sheetName val="ITB"/>
      <sheetName val="Email Transmittals"/>
      <sheetName val="Instructions to Bidders"/>
      <sheetName val="Commercial Bid Form"/>
      <sheetName val="Bidder Form Instructions"/>
      <sheetName val="Form Tutorial"/>
      <sheetName val="Heat Trace QCS - Pondera"/>
    </sheetNames>
    <definedNames>
      <definedName name="Create_CBF"/>
    </definedNames>
    <sheetDataSet>
      <sheetData sheetId="0"/>
      <sheetData sheetId="1">
        <row r="116">
          <cell r="D116" t="str">
            <v>Summer 2017</v>
          </cell>
        </row>
        <row r="118">
          <cell r="D118">
            <v>12</v>
          </cell>
        </row>
      </sheetData>
      <sheetData sheetId="2"/>
      <sheetData sheetId="3"/>
      <sheetData sheetId="4"/>
      <sheetData sheetId="5"/>
      <sheetData sheetId="6"/>
      <sheetData sheetId="7"/>
    </sheetDataSet>
  </externalBook>
</externalLink>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Administrator" refreshedDate="42461.66638101852" backgroundQuery="1" createdVersion="5" refreshedVersion="5" minRefreshableVersion="3" recordCount="0" supportSubquery="1" supportAdvancedDrill="1">
  <cacheSource type="external" connectionId="16"/>
  <cacheFields count="3">
    <cacheField name="[Measures].[Sum of Pipe Length (LF)]" caption="Sum of Pipe Length (LF)" numFmtId="0" hierarchy="131" level="32767"/>
    <cacheField name="[Heat Trace Calcs].[System Code].[System Code]" caption="System Code" numFmtId="0" hierarchy="39" level="1">
      <sharedItems count="12">
        <s v="AXS"/>
        <s v="BFW"/>
        <s v="CND"/>
        <s v="CTP"/>
        <s v="DWS"/>
        <s v="DWT"/>
        <s v="HPS"/>
        <s v="HRH"/>
        <s v="PDR"/>
        <s v="PWS"/>
        <s v="SDR"/>
        <s v="WDR"/>
      </sharedItems>
    </cacheField>
    <cacheField name="[Measures].[Sum of Cable Length]" caption="Sum of Cable Length" numFmtId="0" hierarchy="138"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2" memberValueDatatype="130" unbalanced="0">
      <fieldsUsage count="2">
        <fieldUsage x="-1"/>
        <fieldUsage x="1"/>
      </fieldsUsage>
    </cacheHierarchy>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oneField="1">
      <fieldsUsage count="1">
        <fieldUsage x="0"/>
      </fieldsUsage>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oneField="1">
      <fieldsUsage count="1">
        <fieldUsage x="2"/>
      </fieldsUsage>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dministrator" refreshedDate="42461.666397106485" backgroundQuery="1" createdVersion="5" refreshedVersion="5" minRefreshableVersion="3" recordCount="0" supportSubquery="1" supportAdvancedDrill="1">
  <cacheSource type="external" connectionId="16"/>
  <cacheFields count="2">
    <cacheField name="[Heat Trace Calcs].[E-100-A].[E-100-A]" caption="E-100-A" numFmtId="0" hierarchy="99" level="1">
      <sharedItems count="1">
        <s v="E-100-A"/>
      </sharedItems>
    </cacheField>
    <cacheField name="[Measures].[Sum of End Seal Kit QTY - Post]" caption="Sum of End Seal Kit QTY - Post" numFmtId="0" hierarchy="143"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2" memberValueDatatype="130" unbalanced="0">
      <fieldsUsage count="2">
        <fieldUsage x="-1"/>
        <fieldUsage x="0"/>
      </fieldsUsage>
    </cacheHierarchy>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oneField="1">
      <fieldsUsage count="1">
        <fieldUsage x="1"/>
      </fieldsUsage>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dministrator" refreshedDate="42461.666399305555" backgroundQuery="1" createdVersion="5" refreshedVersion="5" minRefreshableVersion="3" recordCount="0" supportSubquery="1" supportAdvancedDrill="1">
  <cacheSource type="external" connectionId="16"/>
  <cacheFields count="2">
    <cacheField name="[Heat Trace Calcs].[Pipe Strap].[Pipe Strap]" caption="Pipe Strap" numFmtId="0" hierarchy="76" level="1">
      <sharedItems count="6">
        <s v="PB 1000"/>
        <s v="PB 2400"/>
        <s v="PB 300"/>
        <s v="PS-03"/>
        <s v="PS-10"/>
        <s v="PS-20"/>
      </sharedItems>
    </cacheField>
    <cacheField name="[Measures].[Sum of Pipe Strap QTY]" caption="Sum of Pipe Strap QTY" numFmtId="0" hierarchy="140"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2" memberValueDatatype="130" unbalanced="0">
      <fieldsUsage count="2">
        <fieldUsage x="-1"/>
        <fieldUsage x="0"/>
      </fieldsUsage>
    </cacheHierarchy>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oneField="1">
      <fieldsUsage count="1">
        <fieldUsage x="1"/>
      </fieldsUsage>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dministrator" refreshedDate="42461.666401736111" backgroundQuery="1" createdVersion="5" refreshedVersion="5" minRefreshableVersion="3" recordCount="0" supportSubquery="1" supportAdvancedDrill="1">
  <cacheSource type="external" connectionId="16"/>
  <cacheFields count="4">
    <cacheField name="[Heat Trace Calcs].[Cable UOM].[Cable UOM]" caption="Cable UOM" numFmtId="0" hierarchy="64" level="1">
      <sharedItems count="1">
        <s v="FT"/>
      </sharedItems>
    </cacheField>
    <cacheField name="[Measures].[Sum of Cable Length]" caption="Sum of Cable Length" numFmtId="0" hierarchy="138" level="32767"/>
    <cacheField name="[Heat Trace Calcs].[Cable Type].[Cable Type]" caption="Cable Type" numFmtId="0" hierarchy="52" level="1">
      <sharedItems count="11">
        <s v="10BTV1-CT"/>
        <s v="10QTVR1-CT"/>
        <s v="10VPL1-CT"/>
        <s v="15QTVR1-CT"/>
        <s v="15VPL1-CT"/>
        <s v="20QTVR-CT"/>
        <s v="20VPL1-CT"/>
        <s v="3BTV1-CT"/>
        <s v="5BTV1-CT"/>
        <s v="5VPL1-CT"/>
        <s v="8BTV1-CT"/>
      </sharedItems>
    </cacheField>
    <cacheField name="[Heat Trace Calcs].[SR Cable Type].[SR Cable Type]" caption="SR Cable Type" numFmtId="0" hierarchy="107" level="1">
      <sharedItems count="9">
        <s v="10BTV1-CT"/>
        <s v="10QTVR1-CT"/>
        <s v="10VPL1-CT"/>
        <s v="15QTVR1-CT"/>
        <s v="20QTVR-CT"/>
        <s v="3BTV1-CT"/>
        <s v="5BTV1-CT"/>
        <s v="5VPL1-CT"/>
        <s v="8BTV1-CT"/>
      </sharedItems>
    </cacheField>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2" memberValueDatatype="130" unbalanced="0">
      <fieldsUsage count="2">
        <fieldUsage x="-1"/>
        <fieldUsage x="2"/>
      </fieldsUsage>
    </cacheHierarchy>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2" memberValueDatatype="130" unbalanced="0">
      <fieldsUsage count="2">
        <fieldUsage x="-1"/>
        <fieldUsage x="0"/>
      </fieldsUsage>
    </cacheHierarchy>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2" memberValueDatatype="130" unbalanced="0">
      <fieldsUsage count="2">
        <fieldUsage x="-1"/>
        <fieldUsage x="3"/>
      </fieldsUsage>
    </cacheHierarchy>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oneField="1">
      <fieldsUsage count="1">
        <fieldUsage x="1"/>
      </fieldsUsage>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dministrator" refreshedDate="42461.666403587966" backgroundQuery="1" createdVersion="5" refreshedVersion="5" minRefreshableVersion="3" recordCount="0" supportSubquery="1" supportAdvancedDrill="1">
  <cacheSource type="external" connectionId="16"/>
  <cacheFields count="6">
    <cacheField name="[Heat Trace Calcs].[MI Cable Type].[MI Cable Type]" caption="MI Cable Type" numFmtId="0" hierarchy="69" level="1">
      <sharedItems count="1">
        <s v=""/>
      </sharedItems>
    </cacheField>
    <cacheField name="[Heat Trace Calcs].[Cable UOM].[Cable UOM]" caption="Cable UOM" numFmtId="0" hierarchy="64" level="1">
      <sharedItems count="1">
        <s v="FT"/>
      </sharedItems>
    </cacheField>
    <cacheField name="[Heat Trace Calcs].[MI Cable Description].[MI Cable Description]" caption="MI Cable Description" numFmtId="0" hierarchy="72" level="1">
      <sharedItems count="1">
        <s v="300V Pyrotenax Dual Conductor MI Heating Cable"/>
      </sharedItems>
    </cacheField>
    <cacheField name="[Measures].[Sum of Cable Length]" caption="Sum of Cable Length" numFmtId="0" hierarchy="138" level="32767"/>
    <cacheField name="[Heat Trace Calcs].[Cable Type].[Cable Type]" caption="Cable Type" numFmtId="0" hierarchy="52" level="1">
      <sharedItems count="1">
        <s v="32 Series MI"/>
      </sharedItems>
    </cacheField>
    <cacheField name="[Heat Trace Calcs].[MI Cable Type2].[MI Cable Type2]" caption="MI Cable Type2" numFmtId="0" hierarchy="108" level="1">
      <sharedItems count="1">
        <s v="32 Series MI"/>
      </sharedItems>
    </cacheField>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2" memberValueDatatype="130" unbalanced="0">
      <fieldsUsage count="2">
        <fieldUsage x="-1"/>
        <fieldUsage x="4"/>
      </fieldsUsage>
    </cacheHierarchy>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2" memberValueDatatype="130" unbalanced="0">
      <fieldsUsage count="2">
        <fieldUsage x="-1"/>
        <fieldUsage x="1"/>
      </fieldsUsage>
    </cacheHierarchy>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2" memberValueDatatype="130" unbalanced="0">
      <fieldsUsage count="2">
        <fieldUsage x="-1"/>
        <fieldUsage x="0"/>
      </fieldsUsage>
    </cacheHierarchy>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2" memberValueDatatype="130" unbalanced="0">
      <fieldsUsage count="2">
        <fieldUsage x="-1"/>
        <fieldUsage x="2"/>
      </fieldsUsage>
    </cacheHierarchy>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2" memberValueDatatype="130" unbalanced="0">
      <fieldsUsage count="2">
        <fieldUsage x="-1"/>
        <fieldUsage x="5"/>
      </fieldsUsage>
    </cacheHierarchy>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oneField="1">
      <fieldsUsage count="1">
        <fieldUsage x="3"/>
      </fieldsUsage>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r:id="rId1" refreshedBy="Administrator" refreshedDate="42461.666404282405" createdVersion="5" refreshedVersion="5" minRefreshableVersion="3" recordCount="35">
  <cacheSource type="worksheet">
    <worksheetSource name="Table19"/>
  </cacheSource>
  <cacheFields count="13">
    <cacheField name="OEM Type " numFmtId="0">
      <sharedItems containsBlank="1"/>
    </cacheField>
    <cacheField name="Vendor" numFmtId="0">
      <sharedItems containsBlank="1"/>
    </cacheField>
    <cacheField name="Class" numFmtId="0">
      <sharedItems containsBlank="1"/>
    </cacheField>
    <cacheField name="Job" numFmtId="0">
      <sharedItems containsBlank="1" count="9">
        <s v="Woodbridge"/>
        <s v="Allen"/>
        <s v="Cherokee"/>
        <s v="Paradise"/>
        <s v="Lackawanna"/>
        <s v="Mattawoman"/>
        <s v="Cove Point"/>
        <s v="North Battleford"/>
        <m/>
      </sharedItems>
    </cacheField>
    <cacheField name="Code" numFmtId="0">
      <sharedItems/>
    </cacheField>
    <cacheField name="Status" numFmtId="0">
      <sharedItems containsBlank="1"/>
    </cacheField>
    <cacheField name="Configuration" numFmtId="0">
      <sharedItems containsBlank="1" count="5">
        <s v="2x1"/>
        <s v="3x1"/>
        <s v="2x2"/>
        <s v="1x1"/>
        <m/>
      </sharedItems>
    </cacheField>
    <cacheField name="Location" numFmtId="0">
      <sharedItems containsBlank="1"/>
    </cacheField>
    <cacheField name="Pipe LF" numFmtId="0">
      <sharedItems containsNonDate="0" containsString="0" containsBlank="1"/>
    </cacheField>
    <cacheField name="Circuit QTY (EA)" numFmtId="0">
      <sharedItems containsString="0" containsBlank="1" containsNumber="1" containsInteger="1" minValue="3" maxValue="40"/>
    </cacheField>
    <cacheField name="SR Cable LF" numFmtId="0">
      <sharedItems containsString="0" containsBlank="1" containsNumber="1" containsInteger="1" minValue="0" maxValue="3000"/>
    </cacheField>
    <cacheField name="MI Cable LF" numFmtId="0">
      <sharedItems containsString="0" containsBlank="1" containsNumber="1" containsInteger="1" minValue="136" maxValue="5354"/>
    </cacheField>
    <cacheField name="Heater LF/Pipe LF"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Administrator" refreshedDate="42461.666382986114" backgroundQuery="1" createdVersion="5" refreshedVersion="5" minRefreshableVersion="3" recordCount="0" supportSubquery="1" supportAdvancedDrill="1">
  <cacheSource type="external" connectionId="16"/>
  <cacheFields count="1">
    <cacheField name="[Measures].[Sum of Total Circuits]" caption="Sum of Total Circuits" numFmtId="0" hierarchy="139"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oneField="1">
      <fieldsUsage count="1">
        <fieldUsage x="0"/>
      </fieldsUsage>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istrator" refreshedDate="42461.666384953707" backgroundQuery="1" createdVersion="5" refreshedVersion="5" minRefreshableVersion="3" recordCount="0" supportSubquery="1" supportAdvancedDrill="1">
  <cacheSource type="external" connectionId="16"/>
  <cacheFields count="2">
    <cacheField name="[Heat Trace Calcs].[JBS-100-A].[JBS-100-A]" caption="JBS-100-A" numFmtId="0" hierarchy="100" level="1">
      <sharedItems count="1">
        <s v="JBS-100-A"/>
      </sharedItems>
    </cacheField>
    <cacheField name="[Measures].[Sum of Power Kit QTY - Post]" caption="Sum of Power Kit QTY - Post" numFmtId="0" hierarchy="144"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2" memberValueDatatype="130" unbalanced="0">
      <fieldsUsage count="2">
        <fieldUsage x="-1"/>
        <fieldUsage x="0"/>
      </fieldsUsage>
    </cacheHierarchy>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oneField="1">
      <fieldsUsage count="1">
        <fieldUsage x="1"/>
      </fieldsUsage>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istrator" refreshedDate="42461.666386805555" backgroundQuery="1" createdVersion="5" refreshedVersion="5" minRefreshableVersion="3" recordCount="0" supportSubquery="1" supportAdvancedDrill="1">
  <cacheSource type="external" connectionId="16"/>
  <cacheFields count="2">
    <cacheField name="[Heat Trace Calcs].[PTJB].[PTJB]" caption="PTJB" numFmtId="0" hierarchy="102" level="1">
      <sharedItems count="1">
        <s v="PTJB"/>
      </sharedItems>
    </cacheField>
    <cacheField name="[Measures].[Sum of PTJB QTY - Post]" caption="Sum of PTJB QTY - Post" numFmtId="0" hierarchy="149"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2" memberValueDatatype="130" unbalanced="0">
      <fieldsUsage count="2">
        <fieldUsage x="-1"/>
        <fieldUsage x="0"/>
      </fieldsUsage>
    </cacheHierarchy>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oneField="1">
      <fieldsUsage count="1">
        <fieldUsage x="1"/>
      </fieldsUsage>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istrator" refreshedDate="42461.666388425925" backgroundQuery="1" createdVersion="5" refreshedVersion="5" minRefreshableVersion="3" recordCount="0" supportSubquery="1" supportAdvancedDrill="1">
  <cacheSource type="external" connectionId="16"/>
  <cacheFields count="2">
    <cacheField name="[Heat Trace Calcs].[Tape].[Tape]" caption="Tape" numFmtId="0" hierarchy="81" level="1">
      <sharedItems count="1">
        <s v="GT-66"/>
      </sharedItems>
    </cacheField>
    <cacheField name="[Measures].[Sum of Tape QTY]" caption="Sum of Tape QTY" numFmtId="0" hierarchy="142"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2" memberValueDatatype="130" unbalanced="0">
      <fieldsUsage count="2">
        <fieldUsage x="-1"/>
        <fieldUsage x="0"/>
      </fieldsUsage>
    </cacheHierarchy>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oneField="1">
      <fieldsUsage count="1">
        <fieldUsage x="1"/>
      </fieldsUsage>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istrator" refreshedDate="42461.666390046295" backgroundQuery="1" createdVersion="5" refreshedVersion="5" minRefreshableVersion="3" recordCount="0" supportSubquery="1" supportAdvancedDrill="1">
  <cacheSource type="external" connectionId="16"/>
  <cacheFields count="2">
    <cacheField name="[Heat Trace Calcs].[ETL].[ETL]" caption="ETL" numFmtId="0" hierarchy="79" level="1">
      <sharedItems count="1">
        <s v="ETL-ENGLISH"/>
      </sharedItems>
    </cacheField>
    <cacheField name="[Measures].[Sum of ETL QTY]" caption="Sum of ETL QTY" numFmtId="0" hierarchy="141"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2" memberValueDatatype="130" unbalanced="0">
      <fieldsUsage count="2">
        <fieldUsage x="-1"/>
        <fieldUsage x="0"/>
      </fieldsUsage>
    </cacheHierarchy>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oneField="1">
      <fieldsUsage count="1">
        <fieldUsage x="1"/>
      </fieldsUsage>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ministrator" refreshedDate="42461.666391666666" backgroundQuery="1" createdVersion="5" refreshedVersion="5" minRefreshableVersion="3" recordCount="0" supportSubquery="1" supportAdvancedDrill="1">
  <cacheSource type="external" connectionId="16"/>
  <cacheFields count="2">
    <cacheField name="[Heat Trace Calcs].[RTD10CS].[RTD10CS]" caption="RTD10CS" numFmtId="0" hierarchy="103" level="1">
      <sharedItems count="1">
        <s v="RTD10CS"/>
      </sharedItems>
    </cacheField>
    <cacheField name="[Measures].[Sum of RTD10CS QTY - Post]" caption="Sum of RTD10CS QTY - Post" numFmtId="0" hierarchy="146"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2" memberValueDatatype="130" unbalanced="0">
      <fieldsUsage count="2">
        <fieldUsage x="-1"/>
        <fieldUsage x="0"/>
      </fieldsUsage>
    </cacheHierarchy>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oneField="1">
      <fieldsUsage count="1">
        <fieldUsage x="1"/>
      </fieldsUsage>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ministrator" refreshedDate="42461.666393171297" backgroundQuery="1" createdVersion="5" refreshedVersion="5" minRefreshableVersion="3" recordCount="0" supportSubquery="1" supportAdvancedDrill="1">
  <cacheSource type="external" connectionId="16"/>
  <cacheFields count="2">
    <cacheField name="[Heat Trace Calcs].[RTD4AL].[RTD4AL]" caption="RTD4AL" numFmtId="0" hierarchy="104" level="1">
      <sharedItems count="1">
        <s v="RTD4AL"/>
      </sharedItems>
    </cacheField>
    <cacheField name="[Measures].[Sum of RTD4AL QTY - Post]" caption="Sum of RTD4AL QTY - Post" numFmtId="0" hierarchy="148"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0" memberValueDatatype="130" unbalanced="0"/>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2" memberValueDatatype="130" unbalanced="0">
      <fieldsUsage count="2">
        <fieldUsage x="-1"/>
        <fieldUsage x="0"/>
      </fieldsUsage>
    </cacheHierarchy>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oneField="1">
      <fieldsUsage count="1">
        <fieldUsage x="1"/>
      </fieldsUsage>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dministrator" refreshedDate="42461.666395138891" backgroundQuery="1" createdVersion="5" refreshedVersion="5" minRefreshableVersion="3" recordCount="0" supportSubquery="1" supportAdvancedDrill="1">
  <cacheSource type="external" connectionId="16"/>
  <cacheFields count="2">
    <cacheField name="[Heat Trace Calcs].[910*E1WL*SSR2].[910*E1WL*SSR2]" caption="910*E1WL*SSR2" numFmtId="0" hierarchy="101" level="1">
      <sharedItems count="1">
        <s v="910*E1WL*SSR2"/>
      </sharedItems>
    </cacheField>
    <cacheField name="[Measures].[Sum of Controller QTY -Post]" caption="Sum of Controller QTY -Post" numFmtId="0" hierarchy="145" level="32767"/>
  </cacheFields>
  <cacheHierarchies count="167">
    <cacheHierarchy uniqueName="[Accessory Descriptions].[Accessory Description]" caption="Accessory Description" attribute="1" defaultMemberUniqueName="[Accessory Descriptions].[Accessory Description].[All]" allUniqueName="[Accessory Descriptions].[Accessory Description].[All]" dimensionUniqueName="[Accessory Descriptions]" displayFolder="" count="0" memberValueDatatype="130" unbalanced="0"/>
    <cacheHierarchy uniqueName="[Accessory Descriptions].[Catalog Number]" caption="Catalog Number" attribute="1" defaultMemberUniqueName="[Accessory Descriptions].[Catalog Number].[All]" allUniqueName="[Accessory Descriptions].[Catalog Number].[All]" dimensionUniqueName="[Accessory Descriptions]" displayFolder="" count="0" memberValueDatatype="130" unbalanced="0"/>
    <cacheHierarchy uniqueName="[Cable Family Max].[Cable Family]" caption="Cable Family" attribute="1" defaultMemberUniqueName="[Cable Family Max].[Cable Family].[All]" allUniqueName="[Cable Family Max].[Cable Family].[All]" dimensionUniqueName="[Cable Family Max]" displayFolder="" count="0" memberValueDatatype="130" unbalanced="0"/>
    <cacheHierarchy uniqueName="[Cable Family Max].[Max Power Output]" caption="Max Power Output" attribute="1" defaultMemberUniqueName="[Cable Family Max].[Max Power Output].[All]" allUniqueName="[Cable Family Max].[Max Power Output].[All]" dimensionUniqueName="[Cable Family Max]" displayFolder="" count="0" memberValueDatatype="20" unbalanced="0"/>
    <cacheHierarchy uniqueName="[Cable Family Max].[Design Temp]" caption="Design Temp" attribute="1" defaultMemberUniqueName="[Cable Family Max].[Design Temp].[All]" allUniqueName="[Cable Family Max].[Design Temp].[All]" dimensionUniqueName="[Cable Family Max]" displayFolder="" count="0" memberValueDatatype="20" unbalanced="0"/>
    <cacheHierarchy uniqueName="[Cable Family Min].[Cable Family]" caption="Cable Family" attribute="1" defaultMemberUniqueName="[Cable Family Min].[Cable Family].[All]" allUniqueName="[Cable Family Min].[Cable Family].[All]" dimensionUniqueName="[Cable Family Min]" displayFolder="" count="0" memberValueDatatype="130" unbalanced="0"/>
    <cacheHierarchy uniqueName="[Cable Family Min].[Min Power Output]" caption="Min Power Output" attribute="1" defaultMemberUniqueName="[Cable Family Min].[Min Power Output].[All]" allUniqueName="[Cable Family Min].[Min Power Output].[All]" dimensionUniqueName="[Cable Family Min]" displayFolder="" count="0" memberValueDatatype="20" unbalanced="0"/>
    <cacheHierarchy uniqueName="[Cable Family Min].[Design Temp]" caption="Design Temp" attribute="1" defaultMemberUniqueName="[Cable Family Min].[Design Temp].[All]" allUniqueName="[Cable Family Min].[Design Temp].[All]" dimensionUniqueName="[Cable Family Min]" displayFolder="" count="0" memberValueDatatype="20" unbalanced="0"/>
    <cacheHierarchy uniqueName="[Cable Types].[Cat Number]" caption="Cat Number" attribute="1" defaultMemberUniqueName="[Cable Types].[Cat Number].[All]" allUniqueName="[Cable Types].[Cat Number].[All]" dimensionUniqueName="[Cable Types]" displayFolder="" count="0" memberValueDatatype="130" unbalanced="0"/>
    <cacheHierarchy uniqueName="[Cable Types].[Power Output]" caption="Power Output" attribute="1" defaultMemberUniqueName="[Cable Types].[Power Output].[All]" allUniqueName="[Cable Types].[Power Output].[All]" dimensionUniqueName="[Cable Types]" displayFolder="" count="0" memberValueDatatype="20" unbalanced="0"/>
    <cacheHierarchy uniqueName="[Cable Types].[Heating Cable Family]" caption="Heating Cable Family" attribute="1" defaultMemberUniqueName="[Cable Types].[Heating Cable Family].[All]" allUniqueName="[Cable Types].[Heating Cable Family].[All]" dimensionUniqueName="[Cable Types]" displayFolder="" count="0" memberValueDatatype="130" unbalanced="0"/>
    <cacheHierarchy uniqueName="[Cable Types].[Design Temperature]" caption="Design Temperature" attribute="1" defaultMemberUniqueName="[Cable Types].[Design Temperature].[All]" allUniqueName="[Cable Types].[Design Temperature].[All]" dimensionUniqueName="[Cable Types]" displayFolder="" count="0" memberValueDatatype="20" unbalanced="0"/>
    <cacheHierarchy uniqueName="[Cable Types].[Unit]" caption="Unit" attribute="1" defaultMemberUniqueName="[Cable Types].[Unit].[All]" allUniqueName="[Cable Types].[Unit].[All]" dimensionUniqueName="[Cable Types]" displayFolder="" count="0" memberValueDatatype="130" unbalanced="0"/>
    <cacheHierarchy uniqueName="[Cable Types].[Max Circuit Length]" caption="Max Circuit Length" attribute="1" defaultMemberUniqueName="[Cable Types].[Max Circuit Length].[All]" allUniqueName="[Cable Types].[Max Circuit Length].[All]" dimensionUniqueName="[Cable Types]" displayFolder="" count="0" memberValueDatatype="20" unbalanced="0"/>
    <cacheHierarchy uniqueName="[Cable Types].[Start Up Temperature]" caption="Start Up Temperature" attribute="1" defaultMemberUniqueName="[Cable Types].[Start Up Temperature].[All]" allUniqueName="[Cable Types].[Start Up Temperature].[All]" dimensionUniqueName="[Cable Types]" displayFolder="" count="0" memberValueDatatype="20" unbalanced="0"/>
    <cacheHierarchy uniqueName="[Cable Types].[Breaker Size]" caption="Breaker Size" attribute="1" defaultMemberUniqueName="[Cable Types].[Breaker Size].[All]" allUniqueName="[Cable Types].[Breaker Size].[All]" dimensionUniqueName="[Cable Types]" displayFolder="" count="0" memberValueDatatype="20" unbalanced="0"/>
    <cacheHierarchy uniqueName="[Cable Types].[Cable Code]" caption="Cable Code" attribute="1" defaultMemberUniqueName="[Cable Types].[Cable Code].[All]" allUniqueName="[Cable Types].[Cable Code].[All]" dimensionUniqueName="[Cable Types]" displayFolder="" count="0" memberValueDatatype="130" unbalanced="0"/>
    <cacheHierarchy uniqueName="[Flange Allowances].[Pipe Diameter]" caption="Pipe Diameter" attribute="1" defaultMemberUniqueName="[Flange Allowances].[Pipe Diameter].[All]" allUniqueName="[Flange Allowances].[Pipe Diameter].[All]" dimensionUniqueName="[Flange Allowances]" displayFolder="" count="0" memberValueDatatype="5" unbalanced="0"/>
    <cacheHierarchy uniqueName="[Flange Allowances].[Heating Cable Feet]" caption="Heating Cable Feet" attribute="1" defaultMemberUniqueName="[Flange Allowances].[Heating Cable Feet].[All]" allUniqueName="[Flange Allowances].[Heating Cable Feet].[All]" dimensionUniqueName="[Flange Allowances]" displayFolder="" count="0" memberValueDatatype="5" unbalanced="0"/>
    <cacheHierarchy uniqueName="[GT-66 Attachment Tape Req].[Pipe Diameter]" caption="Pipe Diameter" attribute="1" defaultMemberUniqueName="[GT-66 Attachment Tape Req].[Pipe Diameter].[All]" allUniqueName="[GT-66 Attachment Tape Req].[Pipe Diameter].[All]" dimensionUniqueName="[GT-66 Attachment Tape Req]" displayFolder="" count="0" memberValueDatatype="5" unbalanced="0"/>
    <cacheHierarchy uniqueName="[GT-66 Attachment Tape Req].[Rolls/100ft of Cable]" caption="Rolls/100ft of Cable" attribute="1" defaultMemberUniqueName="[GT-66 Attachment Tape Req].[Rolls/100ft of Cable].[All]" allUniqueName="[GT-66 Attachment Tape Req].[Rolls/100ft of Cable].[All]" dimensionUniqueName="[GT-66 Attachment Tape Req]" displayFolder="" count="0" memberValueDatatype="5" unbalanced="0"/>
    <cacheHierarchy uniqueName="[Heat Loss - Insulation Factors].[KED Spec]" caption="KED Spec" attribute="1" defaultMemberUniqueName="[Heat Loss - Insulation Factors].[KED Spec].[All]" allUniqueName="[Heat Loss - Insulation Factors].[KED Spec].[All]" dimensionUniqueName="[Heat Loss - Insulation Factors]" displayFolder="" count="0" memberValueDatatype="130" unbalanced="0"/>
    <cacheHierarchy uniqueName="[Heat Loss - Insulation Factors].[Preformed Pipe Insulation]" caption="Preformed Pipe Insulation" attribute="1" defaultMemberUniqueName="[Heat Loss - Insulation Factors].[Preformed Pipe Insulation].[All]" allUniqueName="[Heat Loss - Insulation Factors].[Preformed Pipe Insulation].[All]" dimensionUniqueName="[Heat Loss - Insulation Factors]" displayFolder="" count="0" memberValueDatatype="130" unbalanced="0"/>
    <cacheHierarchy uniqueName="[Heat Loss - Insulation Factors].[Insulation Factor]" caption="Insulation Factor" attribute="1" defaultMemberUniqueName="[Heat Loss - Insulation Factors].[Insulation Factor].[All]" allUniqueName="[Heat Loss - Insulation Factors].[Insulation Factor].[All]" dimensionUniqueName="[Heat Loss - Insulation Factors]" displayFolder="" count="0" memberValueDatatype="5" unbalanced="0"/>
    <cacheHierarchy uniqueName="[Heat Loss - Insulation Factors].[k Factor @ 50 Deg F]" caption="k Factor @ 50 Deg F" attribute="1" defaultMemberUniqueName="[Heat Loss - Insulation Factors].[k Factor @ 50 Deg F].[All]" allUniqueName="[Heat Loss - Insulation Factors].[k Factor @ 50 Deg F].[All]" dimensionUniqueName="[Heat Loss - Insulation Factors]" displayFolder="" count="0" memberValueDatatype="5" unbalanced="0"/>
    <cacheHierarchy uniqueName="[Heat Loss Table].[Insulation Thickness]" caption="Insulation Thickness" attribute="1" defaultMemberUniqueName="[Heat Loss Table].[Insulation Thickness].[All]" allUniqueName="[Heat Loss Table].[Insulation Thickness].[All]" dimensionUniqueName="[Heat Loss Table]" displayFolder="" count="0" memberValueDatatype="5" unbalanced="0"/>
    <cacheHierarchy uniqueName="[Heat Loss Table].[°F]" caption="°F" attribute="1" defaultMemberUniqueName="[Heat Loss Table].[°F].[All]" allUniqueName="[Heat Loss Table].[°F].[All]" dimensionUniqueName="[Heat Loss Table]" displayFolder="" count="0" memberValueDatatype="20" unbalanced="0"/>
    <cacheHierarchy uniqueName="[Heat Loss Table].[°C]" caption="°C" attribute="1" defaultMemberUniqueName="[Heat Loss Table].[°C].[All]" allUniqueName="[Heat Loss Table].[°C].[All]" dimensionUniqueName="[Heat Loss Table]" displayFolder="" count="0" memberValueDatatype="20" unbalanced="0"/>
    <cacheHierarchy uniqueName="[Heat Loss Table].[Pipe Diameter]" caption="Pipe Diameter" attribute="1" defaultMemberUniqueName="[Heat Loss Table].[Pipe Diameter].[All]" allUniqueName="[Heat Loss Table].[Pipe Diameter].[All]" dimensionUniqueName="[Heat Loss Table]" displayFolder="" count="0" memberValueDatatype="130" unbalanced="0"/>
    <cacheHierarchy uniqueName="[Heat Loss Table].[Heat Loss]" caption="Heat Loss" attribute="1" defaultMemberUniqueName="[Heat Loss Table].[Heat Loss].[All]" allUniqueName="[Heat Loss Table].[Heat Loss].[All]" dimensionUniqueName="[Heat Loss Table]" displayFolder="" count="0" memberValueDatatype="5" unbalanced="0"/>
    <cacheHierarchy uniqueName="[Heat Loss Table].[Concatenate Code]" caption="Concatenate Code" attribute="1" defaultMemberUniqueName="[Heat Loss Table].[Concatenate Code].[All]" allUniqueName="[Heat Loss Table].[Concatenate Code].[All]" dimensionUniqueName="[Heat Loss Table]" displayFolder="" count="0" memberValueDatatype="130" unbalanced="0"/>
    <cacheHierarchy uniqueName="[Heat Trace Calcs].[Sheet #]" caption="Sheet #" attribute="1" defaultMemberUniqueName="[Heat Trace Calcs].[Sheet #].[All]" allUniqueName="[Heat Trace Calcs].[Sheet #].[All]" dimensionUniqueName="[Heat Trace Calcs]" displayFolder="" count="0" memberValueDatatype="130" unbalanced="0"/>
    <cacheHierarchy uniqueName="[Heat Trace Calcs].[Line Number]" caption="Line Number" attribute="1" defaultMemberUniqueName="[Heat Trace Calcs].[Line Number].[All]" allUniqueName="[Heat Trace Calcs].[Line Number].[All]" dimensionUniqueName="[Heat Trace Calcs]" displayFolder="" count="0" memberValueDatatype="130" unbalanced="0"/>
    <cacheHierarchy uniqueName="[Heat Trace Calcs].[Service]" caption="Service" attribute="1" defaultMemberUniqueName="[Heat Trace Calcs].[Service].[All]" allUniqueName="[Heat Trace Calcs].[Service].[All]" dimensionUniqueName="[Heat Trace Calcs]" displayFolder="" count="0" memberValueDatatype="130" unbalanced="0"/>
    <cacheHierarchy uniqueName="[Heat Trace Calcs].[Size NPS]" caption="Size NPS" attribute="1" defaultMemberUniqueName="[Heat Trace Calcs].[Size NPS].[All]" allUniqueName="[Heat Trace Calcs].[Size NPS].[All]" dimensionUniqueName="[Heat Trace Calcs]" displayFolder="" count="0" memberValueDatatype="5" unbalanced="0"/>
    <cacheHierarchy uniqueName="[Heat Trace Calcs].[Final Schedule]" caption="Final Schedule" attribute="1" defaultMemberUniqueName="[Heat Trace Calcs].[Final Schedule].[All]" allUniqueName="[Heat Trace Calcs].[Final Schedule].[All]" dimensionUniqueName="[Heat Trace Calcs]" displayFolder="" count="0" memberValueDatatype="130" unbalanced="0"/>
    <cacheHierarchy uniqueName="[Heat Trace Calcs].[Material]" caption="Material" attribute="1" defaultMemberUniqueName="[Heat Trace Calcs].[Material].[All]" allUniqueName="[Heat Trace Calcs].[Material].[All]" dimensionUniqueName="[Heat Trace Calcs]" displayFolder="" count="0" memberValueDatatype="130" unbalanced="0"/>
    <cacheHierarchy uniqueName="[Heat Trace Calcs].[Design Temp (°F)]" caption="Design Temp (°F)" attribute="1" defaultMemberUniqueName="[Heat Trace Calcs].[Design Temp (°F)].[All]" allUniqueName="[Heat Trace Calcs].[Design Temp (°F)].[All]" dimensionUniqueName="[Heat Trace Calcs]" displayFolder="" count="0" memberValueDatatype="20" unbalanced="0"/>
    <cacheHierarchy uniqueName="[Heat Trace Calcs].[Operating Temp (°F)]" caption="Operating Temp (°F)" attribute="1" defaultMemberUniqueName="[Heat Trace Calcs].[Operating Temp (°F)].[All]" allUniqueName="[Heat Trace Calcs].[Operating Temp (°F)].[All]" dimensionUniqueName="[Heat Trace Calcs]" displayFolder="" count="0" memberValueDatatype="20" unbalanced="0"/>
    <cacheHierarchy uniqueName="[Heat Trace Calcs].[System Code]" caption="System Code" attribute="1" defaultMemberUniqueName="[Heat Trace Calcs].[System Code].[All]" allUniqueName="[Heat Trace Calcs].[System Code].[All]" dimensionUniqueName="[Heat Trace Calcs]" displayFolder="" count="0" memberValueDatatype="130" unbalanced="0"/>
    <cacheHierarchy uniqueName="[Heat Trace Calcs].[Pipe Length (LF)]" caption="Pipe Length (LF)" attribute="1" defaultMemberUniqueName="[Heat Trace Calcs].[Pipe Length (LF)].[All]" allUniqueName="[Heat Trace Calcs].[Pipe Length (LF)].[All]" dimensionUniqueName="[Heat Trace Calcs]" displayFolder="" count="0" memberValueDatatype="20" unbalanced="0"/>
    <cacheHierarchy uniqueName="[Heat Trace Calcs].[Area]" caption="Area" attribute="1" defaultMemberUniqueName="[Heat Trace Calcs].[Area].[All]" allUniqueName="[Heat Trace Calcs].[Area].[All]" dimensionUniqueName="[Heat Trace Calcs]" displayFolder="" count="0" memberValueDatatype="130" unbalanced="0"/>
    <cacheHierarchy uniqueName="[Heat Trace Calcs].[Insulation Thickness (in)]" caption="Insulation Thickness (in)" attribute="1" defaultMemberUniqueName="[Heat Trace Calcs].[Insulation Thickness (in)].[All]" allUniqueName="[Heat Trace Calcs].[Insulation Thickness (in)].[All]" dimensionUniqueName="[Heat Trace Calcs]" displayFolder="" count="0" memberValueDatatype="130" unbalanced="0"/>
    <cacheHierarchy uniqueName="[Heat Trace Calcs].[Insulation Type]" caption="Insulation Type" attribute="1" defaultMemberUniqueName="[Heat Trace Calcs].[Insulation Type].[All]" allUniqueName="[Heat Trace Calcs].[Insulation Type].[All]" dimensionUniqueName="[Heat Trace Calcs]" displayFolder="" count="0" memberValueDatatype="130" unbalanced="0"/>
    <cacheHierarchy uniqueName="[Heat Trace Calcs].[Flanges]" caption="Flanges" attribute="1" defaultMemberUniqueName="[Heat Trace Calcs].[Flanges].[All]" allUniqueName="[Heat Trace Calcs].[Flanges].[All]" dimensionUniqueName="[Heat Trace Calcs]" displayFolder="" count="0" memberValueDatatype="20" unbalanced="0"/>
    <cacheHierarchy uniqueName="[Heat Trace Calcs].[Valves]" caption="Valves" attribute="1" defaultMemberUniqueName="[Heat Trace Calcs].[Valves].[All]" allUniqueName="[Heat Trace Calcs].[Valves].[All]" dimensionUniqueName="[Heat Trace Calcs]" displayFolder="" count="0" memberValueDatatype="20" unbalanced="0"/>
    <cacheHierarchy uniqueName="[Heat Trace Calcs].[Pipe Support]" caption="Pipe Support" attribute="1" defaultMemberUniqueName="[Heat Trace Calcs].[Pipe Support].[All]" allUniqueName="[Heat Trace Calcs].[Pipe Support].[All]" dimensionUniqueName="[Heat Trace Calcs]" displayFolder="" count="0" memberValueDatatype="20" unbalanced="0"/>
    <cacheHierarchy uniqueName="[Heat Trace Calcs].[Ambient Temp (°F)]" caption="Ambient Temp (°F)" attribute="1" defaultMemberUniqueName="[Heat Trace Calcs].[Ambient Temp (°F)].[All]" allUniqueName="[Heat Trace Calcs].[Ambient Temp (°F)].[All]" dimensionUniqueName="[Heat Trace Calcs]" displayFolder="" count="0" memberValueDatatype="130" unbalanced="0"/>
    <cacheHierarchy uniqueName="[Heat Trace Calcs].[Delta T (°F)]" caption="Delta T (°F)" attribute="1" defaultMemberUniqueName="[Heat Trace Calcs].[Delta T (°F)].[All]" allUniqueName="[Heat Trace Calcs].[Delta T (°F)].[All]" dimensionUniqueName="[Heat Trace Calcs]" displayFolder="" count="0" memberValueDatatype="20" unbalanced="0"/>
    <cacheHierarchy uniqueName="[Heat Trace Calcs].[Heat Loss (Pipe)]" caption="Heat Loss (Pipe)" attribute="1" defaultMemberUniqueName="[Heat Trace Calcs].[Heat Loss (Pipe)].[All]" allUniqueName="[Heat Trace Calcs].[Heat Loss (Pipe)].[All]" dimensionUniqueName="[Heat Trace Calcs]" displayFolder="" count="0" memberValueDatatype="5" unbalanced="0"/>
    <cacheHierarchy uniqueName="[Heat Trace Calcs].[Concatenate Code]" caption="Concatenate Code" attribute="1" defaultMemberUniqueName="[Heat Trace Calcs].[Concatenate Code].[All]" allUniqueName="[Heat Trace Calcs].[Concatenate Code].[All]" dimensionUniqueName="[Heat Trace Calcs]" displayFolder="" count="0" memberValueDatatype="130" unbalanced="0"/>
    <cacheHierarchy uniqueName="[Heat Trace Calcs].[Heat Loss (w/ Insulation)]" caption="Heat Loss (w/ Insulation)" attribute="1" defaultMemberUniqueName="[Heat Trace Calcs].[Heat Loss (w/ Insulation)].[All]" allUniqueName="[Heat Trace Calcs].[Heat Loss (w/ Insulation)].[All]" dimensionUniqueName="[Heat Trace Calcs]" displayFolder="" count="0" memberValueDatatype="5" unbalanced="0"/>
    <cacheHierarchy uniqueName="[Heat Trace Calcs].[Cable Type]" caption="Cable Type" attribute="1" defaultMemberUniqueName="[Heat Trace Calcs].[Cable Type].[All]" allUniqueName="[Heat Trace Calcs].[Cable Type].[All]" dimensionUniqueName="[Heat Trace Calcs]" displayFolder="" count="0" memberValueDatatype="130" unbalanced="0"/>
    <cacheHierarchy uniqueName="[Heat Trace Calcs].[Cable Length for Flanges]" caption="Cable Length for Flanges" attribute="1" defaultMemberUniqueName="[Heat Trace Calcs].[Cable Length for Flanges].[All]" allUniqueName="[Heat Trace Calcs].[Cable Length for Flanges].[All]" dimensionUniqueName="[Heat Trace Calcs]" displayFolder="" count="0" memberValueDatatype="5" unbalanced="0"/>
    <cacheHierarchy uniqueName="[Heat Trace Calcs].[Cable Length for Valves]" caption="Cable Length for Valves" attribute="1" defaultMemberUniqueName="[Heat Trace Calcs].[Cable Length for Valves].[All]" allUniqueName="[Heat Trace Calcs].[Cable Length for Valves].[All]" dimensionUniqueName="[Heat Trace Calcs]" displayFolder="" count="0" memberValueDatatype="5" unbalanced="0"/>
    <cacheHierarchy uniqueName="[Heat Trace Calcs].[Cable Length for Pipe]" caption="Cable Length for Pipe" attribute="1" defaultMemberUniqueName="[Heat Trace Calcs].[Cable Length for Pipe].[All]" allUniqueName="[Heat Trace Calcs].[Cable Length for Pipe].[All]" dimensionUniqueName="[Heat Trace Calcs]" displayFolder="" count="0" memberValueDatatype="20" unbalanced="0"/>
    <cacheHierarchy uniqueName="[Heat Trace Calcs].[Cable Length for Supports]" caption="Cable Length for Supports" attribute="1" defaultMemberUniqueName="[Heat Trace Calcs].[Cable Length for Supports].[All]" allUniqueName="[Heat Trace Calcs].[Cable Length for Supports].[All]" dimensionUniqueName="[Heat Trace Calcs]" displayFolder="" count="0" memberValueDatatype="5" unbalanced="0"/>
    <cacheHierarchy uniqueName="[Heat Trace Calcs].[Cable Length for Cold Lead]" caption="Cable Length for Cold Lead" attribute="1" defaultMemberUniqueName="[Heat Trace Calcs].[Cable Length for Cold Lead].[All]" allUniqueName="[Heat Trace Calcs].[Cable Length for Cold Lead].[All]" dimensionUniqueName="[Heat Trace Calcs]" displayFolder="" count="0" memberValueDatatype="20" unbalanced="0"/>
    <cacheHierarchy uniqueName="[Heat Trace Calcs].[Power Output]" caption="Power Output" attribute="1" defaultMemberUniqueName="[Heat Trace Calcs].[Power Output].[All]" allUniqueName="[Heat Trace Calcs].[Power Output].[All]" dimensionUniqueName="[Heat Trace Calcs]" displayFolder="" count="0" memberValueDatatype="20" unbalanced="0"/>
    <cacheHierarchy uniqueName="[Heat Trace Calcs].[MI Cable Resistance]" caption="MI Cable Resistance" attribute="1" defaultMemberUniqueName="[Heat Trace Calcs].[MI Cable Resistance].[All]" allUniqueName="[Heat Trace Calcs].[MI Cable Resistance].[All]" dimensionUniqueName="[Heat Trace Calcs]" displayFolder="" count="0" memberValueDatatype="5" unbalanced="0"/>
    <cacheHierarchy uniqueName="[Heat Trace Calcs].[Cable Type Needed]" caption="Cable Type Needed" attribute="1" defaultMemberUniqueName="[Heat Trace Calcs].[Cable Type Needed].[All]" allUniqueName="[Heat Trace Calcs].[Cable Type Needed].[All]" dimensionUniqueName="[Heat Trace Calcs]" displayFolder="" count="0" memberValueDatatype="130" unbalanced="0"/>
    <cacheHierarchy uniqueName="[Heat Trace Calcs].[Cable Family]" caption="Cable Family" attribute="1" defaultMemberUniqueName="[Heat Trace Calcs].[Cable Family].[All]" allUniqueName="[Heat Trace Calcs].[Cable Family].[All]" dimensionUniqueName="[Heat Trace Calcs]" displayFolder="" count="0" memberValueDatatype="130" unbalanced="0"/>
    <cacheHierarchy uniqueName="[Heat Trace Calcs].[Cable Code]" caption="Cable Code" attribute="1" defaultMemberUniqueName="[Heat Trace Calcs].[Cable Code].[All]" allUniqueName="[Heat Trace Calcs].[Cable Code].[All]" dimensionUniqueName="[Heat Trace Calcs]" displayFolder="" count="0" memberValueDatatype="130" unbalanced="0"/>
    <cacheHierarchy uniqueName="[Heat Trace Calcs].[Total Circuits]" caption="Total Circuits" attribute="1" defaultMemberUniqueName="[Heat Trace Calcs].[Total Circuits].[All]" allUniqueName="[Heat Trace Calcs].[Total Circuits].[All]" dimensionUniqueName="[Heat Trace Calcs]" displayFolder="" count="0" memberValueDatatype="5" unbalanced="0"/>
    <cacheHierarchy uniqueName="[Heat Trace Calcs].[Cable UOM]" caption="Cable UOM" attribute="1" defaultMemberUniqueName="[Heat Trace Calcs].[Cable UOM].[All]" allUniqueName="[Heat Trace Calcs].[Cable UOM].[All]" dimensionUniqueName="[Heat Trace Calcs]" displayFolder="" count="0" memberValueDatatype="130" unbalanced="0"/>
    <cacheHierarchy uniqueName="[Heat Trace Calcs].[End Seal Kit QTY - Pre]" caption="End Seal Kit QTY - Pre" attribute="1" defaultMemberUniqueName="[Heat Trace Calcs].[End Seal Kit QTY - Pre].[All]" allUniqueName="[Heat Trace Calcs].[End Seal Kit QTY - Pre].[All]" dimensionUniqueName="[Heat Trace Calcs]" displayFolder="" count="0" memberValueDatatype="20" unbalanced="0"/>
    <cacheHierarchy uniqueName="[Heat Trace Calcs].[Power Kit QTY - Pre]" caption="Power Kit QTY - Pre" attribute="1" defaultMemberUniqueName="[Heat Trace Calcs].[Power Kit QTY - Pre].[All]" allUniqueName="[Heat Trace Calcs].[Power Kit QTY - Pre].[All]" dimensionUniqueName="[Heat Trace Calcs]" displayFolder="" count="0" memberValueDatatype="20" unbalanced="0"/>
    <cacheHierarchy uniqueName="[Heat Trace Calcs].[Controller QTY - Pre]" caption="Controller QTY - Pre" attribute="1" defaultMemberUniqueName="[Heat Trace Calcs].[Controller QTY - Pre].[All]" allUniqueName="[Heat Trace Calcs].[Controller QTY - Pre].[All]" dimensionUniqueName="[Heat Trace Calcs]" displayFolder="" count="0" memberValueDatatype="20" unbalanced="0"/>
    <cacheHierarchy uniqueName="[Heat Trace Calcs].[Cable Length for Kits]" caption="Cable Length for Kits" attribute="1" defaultMemberUniqueName="[Heat Trace Calcs].[Cable Length for Kits].[All]" allUniqueName="[Heat Trace Calcs].[Cable Length for Kits].[All]" dimensionUniqueName="[Heat Trace Calcs]" displayFolder="" count="0" memberValueDatatype="20" unbalanced="0"/>
    <cacheHierarchy uniqueName="[Heat Trace Calcs].[MI Cable Type]" caption="MI Cable Type" attribute="1" defaultMemberUniqueName="[Heat Trace Calcs].[MI Cable Type].[All]" allUniqueName="[Heat Trace Calcs].[MI Cable Type].[All]" dimensionUniqueName="[Heat Trace Calcs]" displayFolder="" count="0" memberValueDatatype="130" unbalanced="0"/>
    <cacheHierarchy uniqueName="[Heat Trace Calcs].[MI Cable Strap Type]" caption="MI Cable Strap Type" attribute="1" defaultMemberUniqueName="[Heat Trace Calcs].[MI Cable Strap Type].[All]" allUniqueName="[Heat Trace Calcs].[MI Cable Strap Type].[All]" dimensionUniqueName="[Heat Trace Calcs]" displayFolder="" count="0" memberValueDatatype="130" unbalanced="0"/>
    <cacheHierarchy uniqueName="[Heat Trace Calcs].[MI Cable Strap QTY]" caption="MI Cable Strap QTY" attribute="1" defaultMemberUniqueName="[Heat Trace Calcs].[MI Cable Strap QTY].[All]" allUniqueName="[Heat Trace Calcs].[MI Cable Strap QTY].[All]" dimensionUniqueName="[Heat Trace Calcs]" displayFolder="" count="0" memberValueDatatype="5" unbalanced="0"/>
    <cacheHierarchy uniqueName="[Heat Trace Calcs].[MI Cable Description]" caption="MI Cable Description" attribute="1" defaultMemberUniqueName="[Heat Trace Calcs].[MI Cable Description].[All]" allUniqueName="[Heat Trace Calcs].[MI Cable Description].[All]" dimensionUniqueName="[Heat Trace Calcs]" displayFolder="" count="0" memberValueDatatype="130" unbalanced="0"/>
    <cacheHierarchy uniqueName="[Heat Trace Calcs].[Cable Length]" caption="Cable Length" attribute="1" defaultMemberUniqueName="[Heat Trace Calcs].[Cable Length].[All]" allUniqueName="[Heat Trace Calcs].[Cable Length].[All]" dimensionUniqueName="[Heat Trace Calcs]" displayFolder="" count="0" memberValueDatatype="5" unbalanced="0"/>
    <cacheHierarchy uniqueName="[Heat Trace Calcs].[SR Cable Circuits]" caption="SR Cable Circuits" attribute="1" defaultMemberUniqueName="[Heat Trace Calcs].[SR Cable Circuits].[All]" allUniqueName="[Heat Trace Calcs].[SR Cable Circuits].[All]" dimensionUniqueName="[Heat Trace Calcs]" displayFolder="" count="0" memberValueDatatype="5" unbalanced="0"/>
    <cacheHierarchy uniqueName="[Heat Trace Calcs].[Maintain Temp]" caption="Maintain Temp" attribute="1" defaultMemberUniqueName="[Heat Trace Calcs].[Maintain Temp].[All]" allUniqueName="[Heat Trace Calcs].[Maintain Temp].[All]" dimensionUniqueName="[Heat Trace Calcs]" displayFolder="" count="0" memberValueDatatype="20" unbalanced="0"/>
    <cacheHierarchy uniqueName="[Heat Trace Calcs].[Pipe Strap]" caption="Pipe Strap" attribute="1" defaultMemberUniqueName="[Heat Trace Calcs].[Pipe Strap].[All]" allUniqueName="[Heat Trace Calcs].[Pipe Strap].[All]" dimensionUniqueName="[Heat Trace Calcs]" displayFolder="" count="0" memberValueDatatype="130" unbalanced="0"/>
    <cacheHierarchy uniqueName="[Heat Trace Calcs].[Pipe Strap QTY]" caption="Pipe Strap QTY" attribute="1" defaultMemberUniqueName="[Heat Trace Calcs].[Pipe Strap QTY].[All]" allUniqueName="[Heat Trace Calcs].[Pipe Strap QTY].[All]" dimensionUniqueName="[Heat Trace Calcs]" displayFolder="" count="0" memberValueDatatype="5" unbalanced="0"/>
    <cacheHierarchy uniqueName="[Heat Trace Calcs].[ETL QTY]" caption="ETL QTY" attribute="1" defaultMemberUniqueName="[Heat Trace Calcs].[ETL QTY].[All]" allUniqueName="[Heat Trace Calcs].[ETL QTY].[All]" dimensionUniqueName="[Heat Trace Calcs]" displayFolder="" count="0" memberValueDatatype="5" unbalanced="0"/>
    <cacheHierarchy uniqueName="[Heat Trace Calcs].[ETL]" caption="ETL" attribute="1" defaultMemberUniqueName="[Heat Trace Calcs].[ETL].[All]" allUniqueName="[Heat Trace Calcs].[ETL].[All]" dimensionUniqueName="[Heat Trace Calcs]" displayFolder="" count="0" memberValueDatatype="130" unbalanced="0"/>
    <cacheHierarchy uniqueName="[Heat Trace Calcs].[Tape QTY]" caption="Tape QTY" attribute="1" defaultMemberUniqueName="[Heat Trace Calcs].[Tape QTY].[All]" allUniqueName="[Heat Trace Calcs].[Tape QTY].[All]" dimensionUniqueName="[Heat Trace Calcs]" displayFolder="" count="0" memberValueDatatype="5" unbalanced="0"/>
    <cacheHierarchy uniqueName="[Heat Trace Calcs].[Tape]" caption="Tape" attribute="1" defaultMemberUniqueName="[Heat Trace Calcs].[Tape].[All]" allUniqueName="[Heat Trace Calcs].[Tape].[All]" dimensionUniqueName="[Heat Trace Calcs]" displayFolder="" count="0" memberValueDatatype="130" unbalanced="0"/>
    <cacheHierarchy uniqueName="[Heat Trace Calcs].[Delta T]" caption="Delta T" attribute="1" defaultMemberUniqueName="[Heat Trace Calcs].[Delta T].[All]" allUniqueName="[Heat Trace Calcs].[Delta T].[All]" dimensionUniqueName="[Heat Trace Calcs]" displayFolder="" count="0" memberValueDatatype="5" unbalanced="0"/>
    <cacheHierarchy uniqueName="[Heat Trace Calcs].[Adjusted Size]" caption="Adjusted Size" attribute="1" defaultMemberUniqueName="[Heat Trace Calcs].[Adjusted Size].[All]" allUniqueName="[Heat Trace Calcs].[Adjusted Size].[All]" dimensionUniqueName="[Heat Trace Calcs]" displayFolder="" count="0" memberValueDatatype="5" unbalanced="0"/>
    <cacheHierarchy uniqueName="[Heat Trace Calcs].[Cable Family Max Power Output]" caption="Cable Family Max Power Output" attribute="1" defaultMemberUniqueName="[Heat Trace Calcs].[Cable Family Max Power Output].[All]" allUniqueName="[Heat Trace Calcs].[Cable Family Max Power Output].[All]" dimensionUniqueName="[Heat Trace Calcs]" displayFolder="" count="0" memberValueDatatype="20" unbalanced="0"/>
    <cacheHierarchy uniqueName="[Heat Trace Calcs].[Increase Cable]" caption="Increase Cable" attribute="1" defaultMemberUniqueName="[Heat Trace Calcs].[Increase Cable].[All]" allUniqueName="[Heat Trace Calcs].[Increase Cable].[All]" dimensionUniqueName="[Heat Trace Calcs]" displayFolder="" count="0" memberValueDatatype="130" unbalanced="0"/>
    <cacheHierarchy uniqueName="[Heat Trace Calcs].[Adjusted Cable Family]" caption="Adjusted Cable Family" attribute="1" defaultMemberUniqueName="[Heat Trace Calcs].[Adjusted Cable Family].[All]" allUniqueName="[Heat Trace Calcs].[Adjusted Cable Family].[All]" dimensionUniqueName="[Heat Trace Calcs]" displayFolder="" count="0" memberValueDatatype="130" unbalanced="0"/>
    <cacheHierarchy uniqueName="[Heat Trace Calcs].[Adjusted Cable Family Min Power Output]" caption="Adjusted Cable Family Min Power Output" attribute="1" defaultMemberUniqueName="[Heat Trace Calcs].[Adjusted Cable Family Min Power Output].[All]" allUniqueName="[Heat Trace Calcs].[Adjusted Cable Family Min Power Output].[All]" dimensionUniqueName="[Heat Trace Calcs]" displayFolder="" count="0" memberValueDatatype="20" unbalanced="0"/>
    <cacheHierarchy uniqueName="[Heat Trace Calcs].[Max Circuit Length]" caption="Max Circuit Length" attribute="1" defaultMemberUniqueName="[Heat Trace Calcs].[Max Circuit Length].[All]" allUniqueName="[Heat Trace Calcs].[Max Circuit Length].[All]" dimensionUniqueName="[Heat Trace Calcs]" displayFolder="" count="0" memberValueDatatype="20" unbalanced="0"/>
    <cacheHierarchy uniqueName="[Heat Trace Calcs].[PTJB QTY - Pre]" caption="PTJB QTY - Pre" attribute="1" defaultMemberUniqueName="[Heat Trace Calcs].[PTJB QTY - Pre].[All]" allUniqueName="[Heat Trace Calcs].[PTJB QTY - Pre].[All]" dimensionUniqueName="[Heat Trace Calcs]" displayFolder="" count="0" memberValueDatatype="20" unbalanced="0"/>
    <cacheHierarchy uniqueName="[Heat Trace Calcs].[RTD10CS QTY - Pre]" caption="RTD10CS QTY - Pre" attribute="1" defaultMemberUniqueName="[Heat Trace Calcs].[RTD10CS QTY - Pre].[All]" allUniqueName="[Heat Trace Calcs].[RTD10CS QTY - Pre].[All]" dimensionUniqueName="[Heat Trace Calcs]" displayFolder="" count="0" memberValueDatatype="20" unbalanced="0"/>
    <cacheHierarchy uniqueName="[Heat Trace Calcs].[RTD4AL QTY -Pre]" caption="RTD4AL QTY -Pre" attribute="1" defaultMemberUniqueName="[Heat Trace Calcs].[RTD4AL QTY -Pre].[All]" allUniqueName="[Heat Trace Calcs].[RTD4AL QTY -Pre].[All]" dimensionUniqueName="[Heat Trace Calcs]" displayFolder="" count="0" memberValueDatatype="20" unbalanced="0"/>
    <cacheHierarchy uniqueName="[Heat Trace Calcs].[MI Cable Circuits]" caption="MI Cable Circuits" attribute="1" defaultMemberUniqueName="[Heat Trace Calcs].[MI Cable Circuits].[All]" allUniqueName="[Heat Trace Calcs].[MI Cable Circuits].[All]" dimensionUniqueName="[Heat Trace Calcs]" displayFolder="" count="0" memberValueDatatype="5" unbalanced="0"/>
    <cacheHierarchy uniqueName="[Heat Trace Calcs].[End Seal Kit QTY - Post]" caption="End Seal Kit QTY - Post" attribute="1" defaultMemberUniqueName="[Heat Trace Calcs].[End Seal Kit QTY - Post].[All]" allUniqueName="[Heat Trace Calcs].[End Seal Kit QTY - Post].[All]" dimensionUniqueName="[Heat Trace Calcs]" displayFolder="" count="0" memberValueDatatype="5" unbalanced="0"/>
    <cacheHierarchy uniqueName="[Heat Trace Calcs].[Power Kit QTY - Post]" caption="Power Kit QTY - Post" attribute="1" defaultMemberUniqueName="[Heat Trace Calcs].[Power Kit QTY - Post].[All]" allUniqueName="[Heat Trace Calcs].[Power Kit QTY - Post].[All]" dimensionUniqueName="[Heat Trace Calcs]" displayFolder="" count="0" memberValueDatatype="5" unbalanced="0"/>
    <cacheHierarchy uniqueName="[Heat Trace Calcs].[Controller QTY -Post]" caption="Controller QTY -Post" attribute="1" defaultMemberUniqueName="[Heat Trace Calcs].[Controller QTY -Post].[All]" allUniqueName="[Heat Trace Calcs].[Controller QTY -Post].[All]" dimensionUniqueName="[Heat Trace Calcs]" displayFolder="" count="0" memberValueDatatype="5" unbalanced="0"/>
    <cacheHierarchy uniqueName="[Heat Trace Calcs].[PTJB QTY - Post]" caption="PTJB QTY - Post" attribute="1" defaultMemberUniqueName="[Heat Trace Calcs].[PTJB QTY - Post].[All]" allUniqueName="[Heat Trace Calcs].[PTJB QTY - Post].[All]" dimensionUniqueName="[Heat Trace Calcs]" displayFolder="" count="0" memberValueDatatype="5" unbalanced="0"/>
    <cacheHierarchy uniqueName="[Heat Trace Calcs].[RTD10CS QTY - Post]" caption="RTD10CS QTY - Post" attribute="1" defaultMemberUniqueName="[Heat Trace Calcs].[RTD10CS QTY - Post].[All]" allUniqueName="[Heat Trace Calcs].[RTD10CS QTY - Post].[All]" dimensionUniqueName="[Heat Trace Calcs]" displayFolder="" count="0" memberValueDatatype="5" unbalanced="0"/>
    <cacheHierarchy uniqueName="[Heat Trace Calcs].[RTD4AL QTY - Post]" caption="RTD4AL QTY - Post" attribute="1" defaultMemberUniqueName="[Heat Trace Calcs].[RTD4AL QTY - Post].[All]" allUniqueName="[Heat Trace Calcs].[RTD4AL QTY - Post].[All]" dimensionUniqueName="[Heat Trace Calcs]" displayFolder="" count="0" memberValueDatatype="5" unbalanced="0"/>
    <cacheHierarchy uniqueName="[Heat Trace Calcs].[E-100-A]" caption="E-100-A" attribute="1" defaultMemberUniqueName="[Heat Trace Calcs].[E-100-A].[All]" allUniqueName="[Heat Trace Calcs].[E-100-A].[All]" dimensionUniqueName="[Heat Trace Calcs]" displayFolder="" count="0" memberValueDatatype="130" unbalanced="0"/>
    <cacheHierarchy uniqueName="[Heat Trace Calcs].[JBS-100-A]" caption="JBS-100-A" attribute="1" defaultMemberUniqueName="[Heat Trace Calcs].[JBS-100-A].[All]" allUniqueName="[Heat Trace Calcs].[JBS-100-A].[All]" dimensionUniqueName="[Heat Trace Calcs]" displayFolder="" count="0" memberValueDatatype="130" unbalanced="0"/>
    <cacheHierarchy uniqueName="[Heat Trace Calcs].[910*E1WL*SSR2]" caption="910*E1WL*SSR2" attribute="1" defaultMemberUniqueName="[Heat Trace Calcs].[910*E1WL*SSR2].[All]" allUniqueName="[Heat Trace Calcs].[910*E1WL*SSR2].[All]" dimensionUniqueName="[Heat Trace Calcs]" displayFolder="" count="2" memberValueDatatype="130" unbalanced="0">
      <fieldsUsage count="2">
        <fieldUsage x="-1"/>
        <fieldUsage x="0"/>
      </fieldsUsage>
    </cacheHierarchy>
    <cacheHierarchy uniqueName="[Heat Trace Calcs].[PTJB]" caption="PTJB" attribute="1" defaultMemberUniqueName="[Heat Trace Calcs].[PTJB].[All]" allUniqueName="[Heat Trace Calcs].[PTJB].[All]" dimensionUniqueName="[Heat Trace Calcs]" displayFolder="" count="0" memberValueDatatype="130" unbalanced="0"/>
    <cacheHierarchy uniqueName="[Heat Trace Calcs].[RTD10CS]" caption="RTD10CS" attribute="1" defaultMemberUniqueName="[Heat Trace Calcs].[RTD10CS].[All]" allUniqueName="[Heat Trace Calcs].[RTD10CS].[All]" dimensionUniqueName="[Heat Trace Calcs]" displayFolder="" count="0" memberValueDatatype="130" unbalanced="0"/>
    <cacheHierarchy uniqueName="[Heat Trace Calcs].[RTD4AL]" caption="RTD4AL" attribute="1" defaultMemberUniqueName="[Heat Trace Calcs].[RTD4AL].[All]" allUniqueName="[Heat Trace Calcs].[RTD4AL].[All]" dimensionUniqueName="[Heat Trace Calcs]" displayFolder="" count="0" memberValueDatatype="130" unbalanced="0"/>
    <cacheHierarchy uniqueName="[Heat Trace Calcs].[Insulation Thickness Adjustment]" caption="Insulation Thickness Adjustment" attribute="1" defaultMemberUniqueName="[Heat Trace Calcs].[Insulation Thickness Adjustment].[All]" allUniqueName="[Heat Trace Calcs].[Insulation Thickness Adjustment].[All]" dimensionUniqueName="[Heat Trace Calcs]" displayFolder="" count="0" memberValueDatatype="5" unbalanced="0"/>
    <cacheHierarchy uniqueName="[Heat Trace Calcs].[Insulation Type Adjustment]" caption="Insulation Type Adjustment" attribute="1" defaultMemberUniqueName="[Heat Trace Calcs].[Insulation Type Adjustment].[All]" allUniqueName="[Heat Trace Calcs].[Insulation Type Adjustment].[All]" dimensionUniqueName="[Heat Trace Calcs]" displayFolder="" count="0" memberValueDatatype="130" unbalanced="0"/>
    <cacheHierarchy uniqueName="[Heat Trace Calcs].[SR Cable Type]" caption="SR Cable Type" attribute="1" defaultMemberUniqueName="[Heat Trace Calcs].[SR Cable Type].[All]" allUniqueName="[Heat Trace Calcs].[SR Cable Type].[All]" dimensionUniqueName="[Heat Trace Calcs]" displayFolder="" count="0" memberValueDatatype="130" unbalanced="0"/>
    <cacheHierarchy uniqueName="[Heat Trace Calcs].[MI Cable Type2]" caption="MI Cable Type2" attribute="1" defaultMemberUniqueName="[Heat Trace Calcs].[MI Cable Type2].[All]" allUniqueName="[Heat Trace Calcs].[MI Cable Type2].[All]" dimensionUniqueName="[Heat Trace Calcs]" displayFolder="" count="0" memberValueDatatype="130" unbalanced="0"/>
    <cacheHierarchy uniqueName="[Heat Trace Calcs].[Ratio]" caption="Ratio" attribute="1" defaultMemberUniqueName="[Heat Trace Calcs].[Ratio].[All]" allUniqueName="[Heat Trace Calcs].[Ratio].[All]" dimensionUniqueName="[Heat Trace Calcs]" displayFolder="" count="0" memberValueDatatype="5" unbalanced="0"/>
    <cacheHierarchy uniqueName="[MI Cable Allowances].[Pipe Diameter]" caption="Pipe Diameter" attribute="1" defaultMemberUniqueName="[MI Cable Allowances].[Pipe Diameter].[All]" allUniqueName="[MI Cable Allowances].[Pipe Diameter].[All]" dimensionUniqueName="[MI Cable Allowances]" displayFolder="" count="0" memberValueDatatype="5" unbalanced="0"/>
    <cacheHierarchy uniqueName="[MI Cable Allowances].[Light valve (flanged)]" caption="Light valve (flanged)" attribute="1" defaultMemberUniqueName="[MI Cable Allowances].[Light valve (flanged)].[All]" allUniqueName="[MI Cable Allowances].[Light valve (flanged)].[All]" dimensionUniqueName="[MI Cable Allowances]" displayFolder="" count="0" memberValueDatatype="5" unbalanced="0"/>
    <cacheHierarchy uniqueName="[MI Cable Allowances].[Light valve (threaded or welded)]" caption="Light valve (threaded or welded)" attribute="1" defaultMemberUniqueName="[MI Cable Allowances].[Light valve (threaded or welded)].[All]" allUniqueName="[MI Cable Allowances].[Light valve (threaded or welded)].[All]" dimensionUniqueName="[MI Cable Allowances]" displayFolder="" count="0" memberValueDatatype="5" unbalanced="0"/>
    <cacheHierarchy uniqueName="[MI Cable Allowances].[Heavy valve (flanged)]" caption="Heavy valve (flanged)" attribute="1" defaultMemberUniqueName="[MI Cable Allowances].[Heavy valve (flanged)].[All]" allUniqueName="[MI Cable Allowances].[Heavy valve (flanged)].[All]" dimensionUniqueName="[MI Cable Allowances]" displayFolder="" count="0" memberValueDatatype="5" unbalanced="0"/>
    <cacheHierarchy uniqueName="[MI Cable Allowances].[Heavy valve (threaded or welded)]" caption="Heavy valve (threaded or welded)" attribute="1" defaultMemberUniqueName="[MI Cable Allowances].[Heavy valve (threaded or welded)].[All]" allUniqueName="[MI Cable Allowances].[Heavy valve (threaded or welded)].[All]" dimensionUniqueName="[MI Cable Allowances]" displayFolder="" count="0" memberValueDatatype="5" unbalanced="0"/>
    <cacheHierarchy uniqueName="[MI Cable Allowances].[Typical Pipe Shoe]" caption="Typical Pipe Shoe" attribute="1" defaultMemberUniqueName="[MI Cable Allowances].[Typical Pipe Shoe].[All]" allUniqueName="[MI Cable Allowances].[Typical Pipe Shoe].[All]" dimensionUniqueName="[MI Cable Allowances]" displayFolder="" count="0" memberValueDatatype="5" unbalanced="0"/>
    <cacheHierarchy uniqueName="[MI Cable Allowances].[Flange (pair)]" caption="Flange (pair)" attribute="1" defaultMemberUniqueName="[MI Cable Allowances].[Flange (pair)].[All]" allUniqueName="[MI Cable Allowances].[Flange (pair)].[All]" dimensionUniqueName="[MI Cable Allowances]" displayFolder="" count="0" memberValueDatatype="5" unbalanced="0"/>
    <cacheHierarchy uniqueName="[MI Cable Allowances].[Field variance]" caption="Field variance" attribute="1" defaultMemberUniqueName="[MI Cable Allowances].[Field variance].[All]" allUniqueName="[MI Cable Allowances].[Field variance].[All]" dimensionUniqueName="[MI Cable Allowances]" displayFolder="" count="0" memberValueDatatype="5" unbalanced="0"/>
    <cacheHierarchy uniqueName="[Pipe Strap Selection - MI].[Pipe Size]" caption="Pipe Size" attribute="1" defaultMemberUniqueName="[Pipe Strap Selection - MI].[Pipe Size].[All]" allUniqueName="[Pipe Strap Selection - MI].[Pipe Size].[All]" dimensionUniqueName="[Pipe Strap Selection - MI]" displayFolder="" count="0" memberValueDatatype="5" unbalanced="0"/>
    <cacheHierarchy uniqueName="[Pipe Strap Selection - MI].[Catalog Number]" caption="Catalog Number" attribute="1" defaultMemberUniqueName="[Pipe Strap Selection - MI].[Catalog Number].[All]" allUniqueName="[Pipe Strap Selection - MI].[Catalog Number].[All]" dimensionUniqueName="[Pipe Strap Selection - MI]" displayFolder="" count="0" memberValueDatatype="130" unbalanced="0"/>
    <cacheHierarchy uniqueName="[Pipe Strap Selection - MI].[Package QTY]" caption="Package QTY" attribute="1" defaultMemberUniqueName="[Pipe Strap Selection - MI].[Package QTY].[All]" allUniqueName="[Pipe Strap Selection - MI].[Package QTY].[All]" dimensionUniqueName="[Pipe Strap Selection - MI]" displayFolder="" count="0" memberValueDatatype="20" unbalanced="0"/>
    <cacheHierarchy uniqueName="[Pipe Strap Selection - SR].[Pipe Size]" caption="Pipe Size" attribute="1" defaultMemberUniqueName="[Pipe Strap Selection - SR].[Pipe Size].[All]" allUniqueName="[Pipe Strap Selection - SR].[Pipe Size].[All]" dimensionUniqueName="[Pipe Strap Selection - SR]" displayFolder="" count="0" memberValueDatatype="5" unbalanced="0"/>
    <cacheHierarchy uniqueName="[Pipe Strap Selection - SR].[Catalog Number]" caption="Catalog Number" attribute="1" defaultMemberUniqueName="[Pipe Strap Selection - SR].[Catalog Number].[All]" allUniqueName="[Pipe Strap Selection - SR].[Catalog Number].[All]" dimensionUniqueName="[Pipe Strap Selection - SR]" displayFolder="" count="0" memberValueDatatype="130" unbalanced="0"/>
    <cacheHierarchy uniqueName="[SR Cable Valve Allowances].[Pipe Diameter]" caption="Pipe Diameter" attribute="1" defaultMemberUniqueName="[SR Cable Valve Allowances].[Pipe Diameter].[All]" allUniqueName="[SR Cable Valve Allowances].[Pipe Diameter].[All]" dimensionUniqueName="[SR Cable Valve Allowances]" displayFolder="" count="0" memberValueDatatype="5" unbalanced="0"/>
    <cacheHierarchy uniqueName="[SR Cable Valve Allowances].[Heating Cable Feet]" caption="Heating Cable Feet" attribute="1" defaultMemberUniqueName="[SR Cable Valve Allowances].[Heating Cable Feet].[All]" allUniqueName="[SR Cable Valve Allowances].[Heating Cable Feet].[All]" dimensionUniqueName="[SR Cable Valve Allowances]" displayFolder="" count="0" memberValueDatatype="5" unbalanced="0"/>
    <cacheHierarchy uniqueName="[Table115].[System]" caption="System" attribute="1" defaultMemberUniqueName="[Table115].[System].[All]" allUniqueName="[Table115].[System].[All]" dimensionUniqueName="[Table115]" displayFolder="" count="0" memberValueDatatype="130" unbalanced="0"/>
    <cacheHierarchy uniqueName="[Table115].[Maintain Temp]" caption="Maintain Temp" attribute="1" defaultMemberUniqueName="[Table115].[Maintain Temp].[All]" allUniqueName="[Table115].[Maintain Temp].[All]" dimensionUniqueName="[Table115]" displayFolder="" count="0" memberValueDatatype="20" unbalanced="0"/>
    <cacheHierarchy uniqueName="[Table115].[RTD10CS]" caption="RTD10CS" attribute="1" defaultMemberUniqueName="[Table115].[RTD10CS].[All]" allUniqueName="[Table115].[RTD10CS].[All]" dimensionUniqueName="[Table115]" displayFolder="" count="0" memberValueDatatype="20" unbalanced="0"/>
    <cacheHierarchy uniqueName="[Table115].[RTD4AL]" caption="RTD4AL" attribute="1" defaultMemberUniqueName="[Table115].[RTD4AL].[All]" allUniqueName="[Table115].[RTD4AL].[All]" dimensionUniqueName="[Table115]" displayFolder="" count="0" memberValueDatatype="20" unbalanced="0"/>
    <cacheHierarchy uniqueName="[Table115].[910*E1WL*SSR2]" caption="910*E1WL*SSR2" attribute="1" defaultMemberUniqueName="[Table115].[910*E1WL*SSR2].[All]" allUniqueName="[Table115].[910*E1WL*SSR2].[All]" dimensionUniqueName="[Table115]" displayFolder="" count="0" memberValueDatatype="20" unbalanced="0"/>
    <cacheHierarchy uniqueName="[Measures].[Sum of Size NPS]" caption="Sum of Size NPS" measure="1" displayFolder="" measureGroup="Heat Trace Calcs" count="0">
      <extLst>
        <ext xmlns:x15="http://schemas.microsoft.com/office/spreadsheetml/2010/11/main" uri="{B97F6D7D-B522-45F9-BDA1-12C45D357490}">
          <x15:cacheHierarchy aggregatedColumn="34"/>
        </ext>
      </extLst>
    </cacheHierarchy>
    <cacheHierarchy uniqueName="[Measures].[Sum of Pipe Length (LF)]" caption="Sum of Pipe Length (LF)" measure="1" displayFolder="" measureGroup="Heat Trace Calcs" count="0">
      <extLst>
        <ext xmlns:x15="http://schemas.microsoft.com/office/spreadsheetml/2010/11/main" uri="{B97F6D7D-B522-45F9-BDA1-12C45D357490}">
          <x15:cacheHierarchy aggregatedColumn="40"/>
        </ext>
      </extLst>
    </cacheHierarchy>
    <cacheHierarchy uniqueName="[Measures].[Sum of Design Temp (°F)]" caption="Sum of Design Temp (°F)" measure="1" displayFolder="" measureGroup="Heat Trace Calcs" count="0">
      <extLst>
        <ext xmlns:x15="http://schemas.microsoft.com/office/spreadsheetml/2010/11/main" uri="{B97F6D7D-B522-45F9-BDA1-12C45D357490}">
          <x15:cacheHierarchy aggregatedColumn="37"/>
        </ext>
      </extLst>
    </cacheHierarchy>
    <cacheHierarchy uniqueName="[Measures].[Sum of Design Temperature]" caption="Sum of Design Temperature" measure="1" displayFolder="" measureGroup="Cable Types" count="0">
      <extLst>
        <ext xmlns:x15="http://schemas.microsoft.com/office/spreadsheetml/2010/11/main" uri="{B97F6D7D-B522-45F9-BDA1-12C45D357490}">
          <x15:cacheHierarchy aggregatedColumn="11"/>
        </ext>
      </extLst>
    </cacheHierarchy>
    <cacheHierarchy uniqueName="[Measures].[Count of Cable Type]" caption="Count of Cable Type" measure="1" displayFolder="" measureGroup="Heat Trace Calcs" count="0">
      <extLst>
        <ext xmlns:x15="http://schemas.microsoft.com/office/spreadsheetml/2010/11/main" uri="{B97F6D7D-B522-45F9-BDA1-12C45D357490}">
          <x15:cacheHierarchy aggregatedColumn="52"/>
        </ext>
      </extLst>
    </cacheHierarchy>
    <cacheHierarchy uniqueName="[Measures].[Count of Cable UOM]" caption="Count of Cable UOM" measure="1" displayFolder="" measureGroup="Heat Trace Calcs" count="0">
      <extLst>
        <ext xmlns:x15="http://schemas.microsoft.com/office/spreadsheetml/2010/11/main" uri="{B97F6D7D-B522-45F9-BDA1-12C45D357490}">
          <x15:cacheHierarchy aggregatedColumn="64"/>
        </ext>
      </extLst>
    </cacheHierarchy>
    <cacheHierarchy uniqueName="[Measures].[Sum of MI Cable Strap QTY]" caption="Sum of MI Cable Strap QTY" measure="1" displayFolder="" measureGroup="Heat Trace Calcs" count="0">
      <extLst>
        <ext xmlns:x15="http://schemas.microsoft.com/office/spreadsheetml/2010/11/main" uri="{B97F6D7D-B522-45F9-BDA1-12C45D357490}">
          <x15:cacheHierarchy aggregatedColumn="71"/>
        </ext>
      </extLst>
    </cacheHierarchy>
    <cacheHierarchy uniqueName="[Measures].[Count of MI Cable Strap Type]" caption="Count of MI Cable Strap Type" measure="1" displayFolder="" measureGroup="Heat Trace Calcs" count="0">
      <extLst>
        <ext xmlns:x15="http://schemas.microsoft.com/office/spreadsheetml/2010/11/main" uri="{B97F6D7D-B522-45F9-BDA1-12C45D357490}">
          <x15:cacheHierarchy aggregatedColumn="70"/>
        </ext>
      </extLst>
    </cacheHierarchy>
    <cacheHierarchy uniqueName="[Measures].[Sum of Cable Length]" caption="Sum of Cable Length" measure="1" displayFolder="" measureGroup="Heat Trace Calcs" count="0">
      <extLst>
        <ext xmlns:x15="http://schemas.microsoft.com/office/spreadsheetml/2010/11/main" uri="{B97F6D7D-B522-45F9-BDA1-12C45D357490}">
          <x15:cacheHierarchy aggregatedColumn="73"/>
        </ext>
      </extLst>
    </cacheHierarchy>
    <cacheHierarchy uniqueName="[Measures].[Sum of Total Circuits]" caption="Sum of Total Circuits" measure="1" displayFolder="" measureGroup="Heat Trace Calcs" count="0">
      <extLst>
        <ext xmlns:x15="http://schemas.microsoft.com/office/spreadsheetml/2010/11/main" uri="{B97F6D7D-B522-45F9-BDA1-12C45D357490}">
          <x15:cacheHierarchy aggregatedColumn="63"/>
        </ext>
      </extLst>
    </cacheHierarchy>
    <cacheHierarchy uniqueName="[Measures].[Sum of Pipe Strap QTY]" caption="Sum of Pipe Strap QTY" measure="1" displayFolder="" measureGroup="Heat Trace Calcs" count="0">
      <extLst>
        <ext xmlns:x15="http://schemas.microsoft.com/office/spreadsheetml/2010/11/main" uri="{B97F6D7D-B522-45F9-BDA1-12C45D357490}">
          <x15:cacheHierarchy aggregatedColumn="77"/>
        </ext>
      </extLst>
    </cacheHierarchy>
    <cacheHierarchy uniqueName="[Measures].[Sum of ETL QTY]" caption="Sum of ETL QTY" measure="1" displayFolder="" measureGroup="Heat Trace Calcs" count="0">
      <extLst>
        <ext xmlns:x15="http://schemas.microsoft.com/office/spreadsheetml/2010/11/main" uri="{B97F6D7D-B522-45F9-BDA1-12C45D357490}">
          <x15:cacheHierarchy aggregatedColumn="78"/>
        </ext>
      </extLst>
    </cacheHierarchy>
    <cacheHierarchy uniqueName="[Measures].[Sum of Tape QTY]" caption="Sum of Tape QTY" measure="1" displayFolder="" measureGroup="Heat Trace Calcs" count="0">
      <extLst>
        <ext xmlns:x15="http://schemas.microsoft.com/office/spreadsheetml/2010/11/main" uri="{B97F6D7D-B522-45F9-BDA1-12C45D357490}">
          <x15:cacheHierarchy aggregatedColumn="80"/>
        </ext>
      </extLst>
    </cacheHierarchy>
    <cacheHierarchy uniqueName="[Measures].[Sum of End Seal Kit QTY - Post]" caption="Sum of End Seal Kit QTY - Post" measure="1" displayFolder="" measureGroup="Heat Trace Calcs" count="0">
      <extLst>
        <ext xmlns:x15="http://schemas.microsoft.com/office/spreadsheetml/2010/11/main" uri="{B97F6D7D-B522-45F9-BDA1-12C45D357490}">
          <x15:cacheHierarchy aggregatedColumn="93"/>
        </ext>
      </extLst>
    </cacheHierarchy>
    <cacheHierarchy uniqueName="[Measures].[Sum of Power Kit QTY - Post]" caption="Sum of Power Kit QTY - Post" measure="1" displayFolder="" measureGroup="Heat Trace Calcs" count="0">
      <extLst>
        <ext xmlns:x15="http://schemas.microsoft.com/office/spreadsheetml/2010/11/main" uri="{B97F6D7D-B522-45F9-BDA1-12C45D357490}">
          <x15:cacheHierarchy aggregatedColumn="94"/>
        </ext>
      </extLst>
    </cacheHierarchy>
    <cacheHierarchy uniqueName="[Measures].[Sum of Controller QTY -Post]" caption="Sum of Controller QTY -Post" measure="1" displayFolder="" measureGroup="Heat Trace Calcs" count="0" oneField="1">
      <fieldsUsage count="1">
        <fieldUsage x="1"/>
      </fieldsUsage>
      <extLst>
        <ext xmlns:x15="http://schemas.microsoft.com/office/spreadsheetml/2010/11/main" uri="{B97F6D7D-B522-45F9-BDA1-12C45D357490}">
          <x15:cacheHierarchy aggregatedColumn="95"/>
        </ext>
      </extLst>
    </cacheHierarchy>
    <cacheHierarchy uniqueName="[Measures].[Sum of RTD10CS QTY - Post]" caption="Sum of RTD10CS QTY - Post" measure="1" displayFolder="" measureGroup="Heat Trace Calcs" count="0">
      <extLst>
        <ext xmlns:x15="http://schemas.microsoft.com/office/spreadsheetml/2010/11/main" uri="{B97F6D7D-B522-45F9-BDA1-12C45D357490}">
          <x15:cacheHierarchy aggregatedColumn="97"/>
        </ext>
      </extLst>
    </cacheHierarchy>
    <cacheHierarchy uniqueName="[Measures].[Sum of PTJB QTY - Pre]" caption="Sum of PTJB QTY - Pre" measure="1" displayFolder="" measureGroup="Heat Trace Calcs" count="0">
      <extLst>
        <ext xmlns:x15="http://schemas.microsoft.com/office/spreadsheetml/2010/11/main" uri="{B97F6D7D-B522-45F9-BDA1-12C45D357490}">
          <x15:cacheHierarchy aggregatedColumn="89"/>
        </ext>
      </extLst>
    </cacheHierarchy>
    <cacheHierarchy uniqueName="[Measures].[Sum of RTD4AL QTY - Post]" caption="Sum of RTD4AL QTY - Post" measure="1" displayFolder="" measureGroup="Heat Trace Calcs" count="0">
      <extLst>
        <ext xmlns:x15="http://schemas.microsoft.com/office/spreadsheetml/2010/11/main" uri="{B97F6D7D-B522-45F9-BDA1-12C45D357490}">
          <x15:cacheHierarchy aggregatedColumn="98"/>
        </ext>
      </extLst>
    </cacheHierarchy>
    <cacheHierarchy uniqueName="[Measures].[Sum of PTJB QTY - Post]" caption="Sum of PTJB QTY - Post" measure="1" displayFolder="" measureGroup="Heat Trace Calcs" count="0">
      <extLst>
        <ext xmlns:x15="http://schemas.microsoft.com/office/spreadsheetml/2010/11/main" uri="{B97F6D7D-B522-45F9-BDA1-12C45D357490}">
          <x15:cacheHierarchy aggregatedColumn="96"/>
        </ext>
      </extLst>
    </cacheHierarchy>
    <cacheHierarchy uniqueName="[Measures].[Sum of Ratio]" caption="Sum of Ratio" measure="1" displayFolder="" measureGroup="Heat Trace Calcs" count="0">
      <extLst>
        <ext xmlns:x15="http://schemas.microsoft.com/office/spreadsheetml/2010/11/main" uri="{B97F6D7D-B522-45F9-BDA1-12C45D357490}">
          <x15:cacheHierarchy aggregatedColumn="109"/>
        </ext>
      </extLst>
    </cacheHierarchy>
    <cacheHierarchy uniqueName="[Measures].[Average of Ratio]" caption="Average of Ratio" measure="1" displayFolder="" measureGroup="Heat Trace Calcs" count="0">
      <extLst>
        <ext xmlns:x15="http://schemas.microsoft.com/office/spreadsheetml/2010/11/main" uri="{B97F6D7D-B522-45F9-BDA1-12C45D357490}">
          <x15:cacheHierarchy aggregatedColumn="109"/>
        </ext>
      </extLst>
    </cacheHierarchy>
    <cacheHierarchy uniqueName="[Measures].[_Count Heat Trace Calcs]" caption="_Count Heat Trace Calcs" measure="1" displayFolder="" measureGroup="Heat Trace Calcs" count="0" hidden="1"/>
    <cacheHierarchy uniqueName="[Measures].[_Count Heat Loss Table]" caption="_Count Heat Loss Table" measure="1" displayFolder="" measureGroup="Heat Loss Table" count="0" hidden="1"/>
    <cacheHierarchy uniqueName="[Measures].[_Count Cable Types]" caption="_Count Cable Types" measure="1" displayFolder="" measureGroup="Cable Types" count="0" hidden="1"/>
    <cacheHierarchy uniqueName="[Measures].[_Count SR Cable Valve Allowances]" caption="_Count SR Cable Valve Allowances" measure="1" displayFolder="" measureGroup="SR Cable Valve Allowances" count="0" hidden="1"/>
    <cacheHierarchy uniqueName="[Measures].[_Count Flange Allowances]" caption="_Count Flange Allowances" measure="1" displayFolder="" measureGroup="Flange Allowances" count="0" hidden="1"/>
    <cacheHierarchy uniqueName="[Measures].[_Count MI Cable Allowances]" caption="_Count MI Cable Allowances" measure="1" displayFolder="" measureGroup="MI Cable Allowances" count="0" hidden="1"/>
    <cacheHierarchy uniqueName="[Measures].[_Count Heat Loss - Insulation Factors]" caption="_Count Heat Loss - Insulation Factors" measure="1" displayFolder="" measureGroup="Heat Loss - Insulation Factors" count="0" hidden="1"/>
    <cacheHierarchy uniqueName="[Measures].[_Count GT-66 Attachment Tape Req]" caption="_Count GT-66 Attachment Tape Req" measure="1" displayFolder="" measureGroup="GT-66 Attachment Tape Req" count="0" hidden="1"/>
    <cacheHierarchy uniqueName="[Measures].[_Count Pipe Strap Selection - SR]" caption="_Count Pipe Strap Selection - SR" measure="1" displayFolder="" measureGroup="Pipe Strap Selection - SR" count="0" hidden="1"/>
    <cacheHierarchy uniqueName="[Measures].[_Count Accessory Descriptions]" caption="_Count Accessory Descriptions" measure="1" displayFolder="" measureGroup="Accessory Descriptions" count="0" hidden="1"/>
    <cacheHierarchy uniqueName="[Measures].[__XL_Count Table115]" caption="__XL_Count Table115" measure="1" displayFolder="" measureGroup="Table115" count="0" hidden="1"/>
    <cacheHierarchy uniqueName="[Measures].[_Count Pipe Strap Selection - MI]" caption="_Count Pipe Strap Selection - MI" measure="1" displayFolder="" measureGroup="Pipe Strap Selection - MI" count="0" hidden="1"/>
    <cacheHierarchy uniqueName="[Measures].[_Count Cable Family Max]" caption="_Count Cable Family Max" measure="1" displayFolder="" measureGroup="Cable Family Max" count="0" hidden="1"/>
    <cacheHierarchy uniqueName="[Measures].[_Count Cable Family Min]" caption="_Count Cable Family Min" measure="1" displayFolder="" measureGroup="Cable Family Min" count="0" hidden="1"/>
    <cacheHierarchy uniqueName="[Measures].[__XL_Count of Models]" caption="__XL_Count of Models" measure="1" displayFolder="" count="0" hidden="1"/>
  </cacheHierarchies>
  <kpis count="0"/>
  <dimensions count="15">
    <dimension name="Accessory Descriptions" uniqueName="[Accessory Descriptions]" caption="Accessory Descriptions"/>
    <dimension name="Cable Family Max" uniqueName="[Cable Family Max]" caption="Cable Family Max"/>
    <dimension name="Cable Family Min" uniqueName="[Cable Family Min]" caption="Cable Family Min"/>
    <dimension name="Cable Types" uniqueName="[Cable Types]" caption="Cable Types"/>
    <dimension name="Flange Allowances" uniqueName="[Flange Allowances]" caption="Flange Allowances"/>
    <dimension name="GT-66 Attachment Tape Req" uniqueName="[GT-66 Attachment Tape Req]" caption="GT-66 Attachment Tape Req"/>
    <dimension name="Heat Loss - Insulation Factors" uniqueName="[Heat Loss - Insulation Factors]" caption="Heat Loss - Insulation Factors"/>
    <dimension name="Heat Loss Table" uniqueName="[Heat Loss Table]" caption="Heat Loss Table"/>
    <dimension name="Heat Trace Calcs" uniqueName="[Heat Trace Calcs]" caption="Heat Trace Calcs"/>
    <dimension measure="1" name="Measures" uniqueName="[Measures]" caption="Measures"/>
    <dimension name="MI Cable Allowances" uniqueName="[MI Cable Allowances]" caption="MI Cable Allowances"/>
    <dimension name="Pipe Strap Selection - MI" uniqueName="[Pipe Strap Selection - MI]" caption="Pipe Strap Selection - MI"/>
    <dimension name="Pipe Strap Selection - SR" uniqueName="[Pipe Strap Selection - SR]" caption="Pipe Strap Selection - SR"/>
    <dimension name="SR Cable Valve Allowances" uniqueName="[SR Cable Valve Allowances]" caption="SR Cable Valve Allowances"/>
    <dimension name="Table115" uniqueName="[Table115]" caption="Table115"/>
  </dimensions>
  <measureGroups count="14">
    <measureGroup name="Accessory Descriptions" caption="Accessory Descriptions"/>
    <measureGroup name="Cable Family Max" caption="Cable Family Max"/>
    <measureGroup name="Cable Family Min" caption="Cable Family Min"/>
    <measureGroup name="Cable Types" caption="Cable Types"/>
    <measureGroup name="Flange Allowances" caption="Flange Allowances"/>
    <measureGroup name="GT-66 Attachment Tape Req" caption="GT-66 Attachment Tape Req"/>
    <measureGroup name="Heat Loss - Insulation Factors" caption="Heat Loss - Insulation Factors"/>
    <measureGroup name="Heat Loss Table" caption="Heat Loss Table"/>
    <measureGroup name="Heat Trace Calcs" caption="Heat Trace Calcs"/>
    <measureGroup name="MI Cable Allowances" caption="MI Cable Allowances"/>
    <measureGroup name="Pipe Strap Selection - MI" caption="Pipe Strap Selection - MI"/>
    <measureGroup name="Pipe Strap Selection - SR" caption="Pipe Strap Selection - SR"/>
    <measureGroup name="SR Cable Valve Allowances" caption="SR Cable Valve Allowances"/>
    <measureGroup name="Table115" caption="Table115"/>
  </measureGroups>
  <maps count="27">
    <map measureGroup="0"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 measureGroup="8" dimension="10"/>
    <map measureGroup="8" dimension="11"/>
    <map measureGroup="8" dimension="12"/>
    <map measureGroup="8" dimension="13"/>
    <map measureGroup="8" dimension="14"/>
    <map measureGroup="9" dimension="10"/>
    <map measureGroup="10" dimension="11"/>
    <map measureGroup="11" dimension="12"/>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5">
  <r>
    <s v="CTG"/>
    <s v="GE"/>
    <s v="7FA.05"/>
    <x v="0"/>
    <s v="CTG-Woodbridge"/>
    <s v="Production "/>
    <x v="0"/>
    <s v="Outdoor"/>
    <m/>
    <n v="35"/>
    <n v="500"/>
    <m/>
    <m/>
  </r>
  <r>
    <s v="CTG"/>
    <s v="GE"/>
    <s v="7HA.02"/>
    <x v="1"/>
    <s v="CTG-Allen"/>
    <m/>
    <x v="0"/>
    <s v="Outdoor"/>
    <m/>
    <m/>
    <m/>
    <m/>
    <m/>
  </r>
  <r>
    <s v="CTG"/>
    <m/>
    <m/>
    <x v="2"/>
    <s v="CTG-Cherokee"/>
    <m/>
    <x v="0"/>
    <s v="Outdoor"/>
    <m/>
    <m/>
    <m/>
    <m/>
    <m/>
  </r>
  <r>
    <s v="CTG"/>
    <m/>
    <s v="7FA.05"/>
    <x v="3"/>
    <s v="CTG-Paradise"/>
    <m/>
    <x v="1"/>
    <s v="Outdoor"/>
    <m/>
    <m/>
    <m/>
    <m/>
    <m/>
  </r>
  <r>
    <s v="CTG "/>
    <m/>
    <s v="7HA.02"/>
    <x v="4"/>
    <s v="CTG -Lackawanna"/>
    <m/>
    <x v="1"/>
    <s v="Outdoor"/>
    <m/>
    <m/>
    <m/>
    <m/>
    <m/>
  </r>
  <r>
    <s v="CTG"/>
    <s v="Siemens"/>
    <m/>
    <x v="5"/>
    <s v="CTG-Mattawoman"/>
    <s v="Estimate"/>
    <x v="1"/>
    <s v="Outdoor"/>
    <m/>
    <m/>
    <m/>
    <m/>
    <m/>
  </r>
  <r>
    <s v="HRSG"/>
    <s v="CMI"/>
    <m/>
    <x v="0"/>
    <s v="HRSG-Woodbridge"/>
    <s v="Production "/>
    <x v="0"/>
    <s v="Outdoor"/>
    <m/>
    <n v="40"/>
    <m/>
    <n v="5354"/>
    <m/>
  </r>
  <r>
    <s v="HRSG"/>
    <s v="Vogt"/>
    <m/>
    <x v="1"/>
    <s v="HRSG-Allen"/>
    <m/>
    <x v="0"/>
    <s v="Outdoor"/>
    <m/>
    <m/>
    <m/>
    <m/>
    <m/>
  </r>
  <r>
    <s v="HRSG"/>
    <m/>
    <m/>
    <x v="2"/>
    <s v="HRSG-Cherokee"/>
    <m/>
    <x v="0"/>
    <s v="Outdoor"/>
    <m/>
    <m/>
    <m/>
    <m/>
    <m/>
  </r>
  <r>
    <s v="HRSG"/>
    <s v="Vogt"/>
    <m/>
    <x v="3"/>
    <s v="HRSG-Paradise"/>
    <m/>
    <x v="1"/>
    <s v="Outdoor"/>
    <m/>
    <m/>
    <m/>
    <m/>
    <m/>
  </r>
  <r>
    <s v="HRSG"/>
    <m/>
    <m/>
    <x v="4"/>
    <s v="HRSG-Lackawanna"/>
    <m/>
    <x v="1"/>
    <s v="Outdoor"/>
    <m/>
    <m/>
    <m/>
    <m/>
    <m/>
  </r>
  <r>
    <s v="HRSG"/>
    <s v="NEM"/>
    <m/>
    <x v="5"/>
    <s v="HRSG-Mattawoman"/>
    <s v="Estimate"/>
    <x v="1"/>
    <s v="Outdoor"/>
    <m/>
    <m/>
    <m/>
    <m/>
    <m/>
  </r>
  <r>
    <s v="Aux Boiler"/>
    <s v="Nebraska"/>
    <m/>
    <x v="0"/>
    <s v="Aux Boiler-Woodbridge"/>
    <s v="Production "/>
    <x v="0"/>
    <s v="Outdoor"/>
    <m/>
    <n v="16"/>
    <m/>
    <n v="500"/>
    <m/>
  </r>
  <r>
    <s v="Aux Boiler"/>
    <m/>
    <m/>
    <x v="1"/>
    <s v="Aux Boiler-Allen"/>
    <m/>
    <x v="0"/>
    <s v="Outdoor"/>
    <m/>
    <m/>
    <m/>
    <m/>
    <m/>
  </r>
  <r>
    <s v="Aux Boiler"/>
    <m/>
    <m/>
    <x v="2"/>
    <s v="Aux Boiler-Cherokee"/>
    <m/>
    <x v="0"/>
    <s v="Outdoor"/>
    <m/>
    <m/>
    <m/>
    <m/>
    <m/>
  </r>
  <r>
    <s v="Aux Boiler"/>
    <m/>
    <m/>
    <x v="3"/>
    <s v="Aux Boiler-Paradise"/>
    <m/>
    <x v="1"/>
    <s v="Outdoor"/>
    <m/>
    <m/>
    <m/>
    <m/>
    <m/>
  </r>
  <r>
    <s v="Aux Boiler"/>
    <m/>
    <m/>
    <x v="4"/>
    <s v="Aux Boiler-Lackawanna"/>
    <m/>
    <x v="1"/>
    <s v="Outdoor"/>
    <m/>
    <m/>
    <m/>
    <m/>
    <m/>
  </r>
  <r>
    <s v="Aux Boiler"/>
    <m/>
    <m/>
    <x v="5"/>
    <s v="Aux Boiler-Mattawoman"/>
    <s v="Estimate"/>
    <x v="1"/>
    <s v="Outdoor"/>
    <m/>
    <m/>
    <m/>
    <m/>
    <m/>
  </r>
  <r>
    <s v="STG"/>
    <m/>
    <m/>
    <x v="0"/>
    <s v="STG-Woodbridge"/>
    <s v="Production "/>
    <x v="0"/>
    <s v="Indoor "/>
    <m/>
    <m/>
    <n v="0"/>
    <m/>
    <m/>
  </r>
  <r>
    <s v="STG"/>
    <s v="Toshiba"/>
    <m/>
    <x v="1"/>
    <s v="STG-Allen"/>
    <m/>
    <x v="0"/>
    <s v="Indoor "/>
    <m/>
    <m/>
    <n v="0"/>
    <m/>
    <m/>
  </r>
  <r>
    <s v="STG"/>
    <m/>
    <m/>
    <x v="2"/>
    <s v="STG-Cherokee"/>
    <m/>
    <x v="0"/>
    <s v="Indoor "/>
    <m/>
    <m/>
    <n v="0"/>
    <m/>
    <m/>
  </r>
  <r>
    <s v="STG"/>
    <s v="Toshiba"/>
    <m/>
    <x v="3"/>
    <s v="STG-Paradise"/>
    <m/>
    <x v="1"/>
    <s v="Indoor "/>
    <m/>
    <m/>
    <n v="0"/>
    <m/>
    <m/>
  </r>
  <r>
    <s v="STG"/>
    <m/>
    <m/>
    <x v="4"/>
    <s v="STG-Lackawanna"/>
    <m/>
    <x v="1"/>
    <s v="Indoor "/>
    <m/>
    <m/>
    <n v="0"/>
    <m/>
    <m/>
  </r>
  <r>
    <s v="STG"/>
    <s v="Siemes"/>
    <m/>
    <x v="5"/>
    <s v="STG-Mattawoman"/>
    <s v="Estimate"/>
    <x v="1"/>
    <s v="Indoor "/>
    <m/>
    <m/>
    <n v="0"/>
    <m/>
    <m/>
  </r>
  <r>
    <s v="Condenser"/>
    <m/>
    <m/>
    <x v="0"/>
    <s v="Condenser-Woodbridge"/>
    <s v="Production "/>
    <x v="0"/>
    <s v="Outdoor "/>
    <m/>
    <n v="30"/>
    <n v="3000"/>
    <m/>
    <m/>
  </r>
  <r>
    <s v="Condenser"/>
    <m/>
    <m/>
    <x v="1"/>
    <s v="Condenser-Allen"/>
    <m/>
    <x v="0"/>
    <s v="Outdoor "/>
    <m/>
    <m/>
    <m/>
    <m/>
    <m/>
  </r>
  <r>
    <s v="Condenser"/>
    <m/>
    <m/>
    <x v="2"/>
    <s v="Condenser-Cherokee"/>
    <m/>
    <x v="0"/>
    <s v="Outdoor "/>
    <m/>
    <m/>
    <m/>
    <m/>
    <m/>
  </r>
  <r>
    <s v="Condenser"/>
    <m/>
    <m/>
    <x v="3"/>
    <s v="Condenser-Paradise"/>
    <m/>
    <x v="1"/>
    <s v="Outdoor "/>
    <m/>
    <m/>
    <m/>
    <m/>
    <m/>
  </r>
  <r>
    <s v="Condenser"/>
    <m/>
    <m/>
    <x v="4"/>
    <s v="Condenser-Lackawanna"/>
    <m/>
    <x v="1"/>
    <s v="Outdoor "/>
    <m/>
    <m/>
    <m/>
    <m/>
    <m/>
  </r>
  <r>
    <s v="Condenser"/>
    <m/>
    <m/>
    <x v="5"/>
    <s v="Condenser-Mattawoman"/>
    <s v="Estimate"/>
    <x v="1"/>
    <s v="Outdoor "/>
    <m/>
    <m/>
    <m/>
    <m/>
    <m/>
  </r>
  <r>
    <s v="ACC"/>
    <s v="SPX"/>
    <m/>
    <x v="6"/>
    <s v="ACC-Cove Point"/>
    <m/>
    <x v="2"/>
    <s v="Outdoor "/>
    <m/>
    <n v="3"/>
    <n v="500"/>
    <m/>
    <m/>
  </r>
  <r>
    <s v="ACC"/>
    <m/>
    <m/>
    <x v="7"/>
    <s v="ACC-North Battleford"/>
    <m/>
    <x v="3"/>
    <s v="Outdoor "/>
    <m/>
    <m/>
    <m/>
    <m/>
    <m/>
  </r>
  <r>
    <s v="BFP"/>
    <m/>
    <m/>
    <x v="0"/>
    <s v="BFP-Woodbridge"/>
    <s v="Production "/>
    <x v="0"/>
    <s v="Outdoor"/>
    <m/>
    <n v="30"/>
    <m/>
    <n v="136"/>
    <m/>
  </r>
  <r>
    <m/>
    <m/>
    <m/>
    <x v="8"/>
    <s v="-"/>
    <m/>
    <x v="4"/>
    <m/>
    <m/>
    <m/>
    <m/>
    <m/>
    <m/>
  </r>
  <r>
    <m/>
    <m/>
    <m/>
    <x v="8"/>
    <s v="-"/>
    <m/>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0" cacheId="35" applyNumberFormats="0" applyBorderFormats="0" applyFontFormats="0" applyPatternFormats="0" applyAlignmentFormats="0" applyWidthHeightFormats="1" dataCaption="Values" tag="5d6ce9e7-47ff-4896-b053-4c780d80e6a5" updatedVersion="5" minRefreshableVersion="3" useAutoFormatting="1" subtotalHiddenItems="1" rowGrandTotals="0" colGrandTotals="0" itemPrintTitles="1" createdVersion="5" indent="0" compact="0" compactData="0" multipleFieldFilters="0">
  <location ref="U3:V4" firstHeaderRow="1" firstDataRow="1" firstDataCol="1"/>
  <pivotFields count="2">
    <pivotField name="Description" axis="axisRow" compact="0" allDrilled="1" outline="0" showAll="0" dataSourceSort="1" defaultSubtotal="0" defaultAttributeDrillState="1">
      <items count="1">
        <item s="1" x="0"/>
      </items>
    </pivotField>
    <pivotField dataField="1" compact="0" outline="0" showAll="0"/>
  </pivotFields>
  <rowFields count="1">
    <field x="0"/>
  </rowFields>
  <rowItems count="1">
    <i>
      <x/>
    </i>
  </rowItems>
  <colItems count="1">
    <i/>
  </colItems>
  <dataFields count="1">
    <dataField name="QTY" fld="1" baseField="0" baseItem="0"/>
  </dataFields>
  <formats count="18">
    <format dxfId="1135">
      <pivotArea outline="0" collapsedLevelsAreSubtotals="1" fieldPosition="0"/>
    </format>
    <format dxfId="1136">
      <pivotArea type="all" dataOnly="0" outline="0" fieldPosition="0"/>
    </format>
    <format dxfId="1137">
      <pivotArea outline="0" collapsedLevelsAreSubtotals="1" fieldPosition="0"/>
    </format>
    <format dxfId="1138">
      <pivotArea field="0" type="button" dataOnly="0" labelOnly="1" outline="0" axis="axisRow" fieldPosition="0"/>
    </format>
    <format dxfId="1139">
      <pivotArea dataOnly="0" labelOnly="1" outline="0" axis="axisValues" fieldPosition="0"/>
    </format>
    <format dxfId="1140">
      <pivotArea dataOnly="0" labelOnly="1" outline="0" fieldPosition="0">
        <references count="1">
          <reference field="0" count="0"/>
        </references>
      </pivotArea>
    </format>
    <format dxfId="1141">
      <pivotArea outline="0" collapsedLevelsAreSubtotals="1" fieldPosition="0"/>
    </format>
    <format dxfId="1142">
      <pivotArea dataOnly="0" labelOnly="1" outline="0" axis="axisValues" fieldPosition="0"/>
    </format>
    <format dxfId="1143">
      <pivotArea type="all" dataOnly="0" outline="0" fieldPosition="0"/>
    </format>
    <format dxfId="1144">
      <pivotArea outline="0" collapsedLevelsAreSubtotals="1" fieldPosition="0"/>
    </format>
    <format dxfId="1145">
      <pivotArea field="0" type="button" dataOnly="0" labelOnly="1" outline="0" axis="axisRow" fieldPosition="0"/>
    </format>
    <format dxfId="1146">
      <pivotArea dataOnly="0" labelOnly="1" outline="0" axis="axisValues" fieldPosition="0"/>
    </format>
    <format dxfId="1147">
      <pivotArea dataOnly="0" labelOnly="1" outline="0" fieldPosition="0">
        <references count="1">
          <reference field="0" count="0"/>
        </references>
      </pivotArea>
    </format>
    <format dxfId="1148">
      <pivotArea type="all" dataOnly="0" outline="0" fieldPosition="0"/>
    </format>
    <format dxfId="1149">
      <pivotArea outline="0" collapsedLevelsAreSubtotals="1" fieldPosition="0"/>
    </format>
    <format dxfId="1150">
      <pivotArea field="0" type="button" dataOnly="0" labelOnly="1" outline="0" axis="axisRow" fieldPosition="0"/>
    </format>
    <format dxfId="1151">
      <pivotArea dataOnly="0" labelOnly="1" outline="0" axis="axisValues" fieldPosition="0"/>
    </format>
    <format dxfId="1152">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10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10.xml><?xml version="1.0" encoding="utf-8"?>
<pivotTableDefinition xmlns="http://schemas.openxmlformats.org/spreadsheetml/2006/main" name="PivotTable1" cacheId="40" applyNumberFormats="0" applyBorderFormats="0" applyFontFormats="0" applyPatternFormats="0" applyAlignmentFormats="0" applyWidthHeightFormats="1" dataCaption="Values" tag="eb27a8d5-f158-491a-a1e3-2323af888b4e" updatedVersion="5" minRefreshableVersion="3" useAutoFormatting="1" subtotalHiddenItems="1" rowGrandTotals="0" colGrandTotals="0" itemPrintTitles="1" createdVersion="5" indent="0" compact="0" compactData="0" multipleFieldFilters="0">
  <location ref="B2:D11" firstHeaderRow="1" firstDataRow="1" firstDataCol="2"/>
  <pivotFields count="4">
    <pivotField name="UOM" axis="axisRow" compact="0" allDrilled="1" outline="0" showAll="0" dataSourceSort="1" defaultSubtotal="0" defaultAttributeDrillState="1">
      <items count="1">
        <item x="0"/>
      </items>
    </pivotField>
    <pivotField dataField="1" compact="0" outline="0" showAll="0"/>
    <pivotField compact="0" allDrilled="1" outline="0" showAll="0" dataSourceSort="1" defaultSubtotal="0" defaultAttributeDrillState="1">
      <items count="11">
        <item s="1" x="0"/>
        <item s="1" x="1"/>
        <item s="1" x="2"/>
        <item s="1" x="3"/>
        <item s="1" x="4"/>
        <item s="1" x="5"/>
        <item s="1" x="6"/>
        <item s="1" x="7"/>
        <item s="1" x="8"/>
        <item s="1" x="9"/>
        <item s="1" x="10"/>
      </items>
    </pivotField>
    <pivotField axis="axisRow" compact="0" allDrilled="1" outline="0" showAll="0" dataSourceSort="1" defaultSubtotal="0" defaultAttributeDrillState="1">
      <items count="9">
        <item s="1" x="0"/>
        <item s="1" x="1"/>
        <item s="1" x="2"/>
        <item s="1" x="3"/>
        <item s="1" x="4"/>
        <item s="1" x="5"/>
        <item s="1" x="6"/>
        <item s="1" x="7"/>
        <item s="1" x="8"/>
      </items>
    </pivotField>
  </pivotFields>
  <rowFields count="2">
    <field x="3"/>
    <field x="0"/>
  </rowFields>
  <rowItems count="9">
    <i>
      <x/>
      <x/>
    </i>
    <i>
      <x v="1"/>
      <x/>
    </i>
    <i>
      <x v="2"/>
      <x/>
    </i>
    <i>
      <x v="3"/>
      <x/>
    </i>
    <i>
      <x v="4"/>
      <x/>
    </i>
    <i>
      <x v="5"/>
      <x/>
    </i>
    <i>
      <x v="6"/>
      <x/>
    </i>
    <i>
      <x v="7"/>
      <x/>
    </i>
    <i>
      <x v="8"/>
      <x/>
    </i>
  </rowItems>
  <colItems count="1">
    <i/>
  </colItems>
  <dataFields count="1">
    <dataField name="Cable Length (LF)" fld="1" baseField="1" baseItem="0"/>
  </dataFields>
  <formats count="24">
    <format dxfId="991">
      <pivotArea type="all" dataOnly="0" outline="0" fieldPosition="0"/>
    </format>
    <format dxfId="992">
      <pivotArea dataOnly="0" labelOnly="1" outline="0" axis="axisValues" fieldPosition="0"/>
    </format>
    <format dxfId="993">
      <pivotArea type="all" dataOnly="0" outline="0" fieldPosition="0"/>
    </format>
    <format dxfId="994">
      <pivotArea outline="0" collapsedLevelsAreSubtotals="1" fieldPosition="0"/>
    </format>
    <format dxfId="995">
      <pivotArea dataOnly="0" labelOnly="1" outline="0" axis="axisValues" fieldPosition="0"/>
    </format>
    <format dxfId="996">
      <pivotArea dataOnly="0" labelOnly="1" outline="0" axis="axisValues" fieldPosition="0"/>
    </format>
    <format dxfId="997">
      <pivotArea type="all" dataOnly="0" outline="0" fieldPosition="0"/>
    </format>
    <format dxfId="998">
      <pivotArea outline="0" collapsedLevelsAreSubtotals="1" fieldPosition="0"/>
    </format>
    <format dxfId="999">
      <pivotArea outline="0" collapsedLevelsAreSubtotals="1" fieldPosition="0"/>
    </format>
    <format dxfId="1000">
      <pivotArea outline="0" collapsedLevelsAreSubtotals="1" fieldPosition="0"/>
    </format>
    <format dxfId="1001">
      <pivotArea field="0" type="button" dataOnly="0" labelOnly="1" outline="0" axis="axisRow" fieldPosition="1"/>
    </format>
    <format dxfId="1002">
      <pivotArea type="all" dataOnly="0" outline="0" fieldPosition="0"/>
    </format>
    <format dxfId="1003">
      <pivotArea dataOnly="0" labelOnly="1" outline="0" axis="axisValues" fieldPosition="0"/>
    </format>
    <format dxfId="1004">
      <pivotArea type="all" dataOnly="0" outline="0" fieldPosition="0"/>
    </format>
    <format dxfId="1005">
      <pivotArea dataOnly="0" labelOnly="1" outline="0" axis="axisValues" fieldPosition="0"/>
    </format>
    <format dxfId="1006">
      <pivotArea dataOnly="0" labelOnly="1" outline="0" axis="axisValues" fieldPosition="0"/>
    </format>
    <format dxfId="1007">
      <pivotArea type="all" dataOnly="0" outline="0" fieldPosition="0"/>
    </format>
    <format dxfId="1008">
      <pivotArea outline="0" collapsedLevelsAreSubtotals="1" fieldPosition="0"/>
    </format>
    <format dxfId="1009">
      <pivotArea dataOnly="0" labelOnly="1" outline="0" axis="axisValues" fieldPosition="0"/>
    </format>
    <format dxfId="1010">
      <pivotArea type="all" dataOnly="0" outline="0" fieldPosition="0"/>
    </format>
    <format dxfId="1011">
      <pivotArea outline="0" collapsedLevelsAreSubtotals="1" fieldPosition="0"/>
    </format>
    <format dxfId="1012">
      <pivotArea dataOnly="0" labelOnly="1" outline="0" axis="axisValues" fieldPosition="0"/>
    </format>
    <format dxfId="1013">
      <pivotArea grandRow="1" outline="0" collapsedLevelsAreSubtotals="1" fieldPosition="0"/>
    </format>
    <format dxfId="1014">
      <pivotArea dataOnly="0" labelOnly="1" outline="0" axis="axisValues" fieldPosition="0"/>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UOM"/>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2">
    <rowHierarchyUsage hierarchyUsage="107"/>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11.xml><?xml version="1.0" encoding="utf-8"?>
<pivotTableDefinition xmlns="http://schemas.openxmlformats.org/spreadsheetml/2006/main" name="PivotTable2" cacheId="41" applyNumberFormats="0" applyBorderFormats="0" applyFontFormats="0" applyPatternFormats="0" applyAlignmentFormats="0" applyWidthHeightFormats="1" dataCaption="Values" tag="1110ccf8-745e-4e76-a687-c29bd51c0360" updatedVersion="5" minRefreshableVersion="3" useAutoFormatting="1" subtotalHiddenItems="1" rowGrandTotals="0" colGrandTotals="0" itemPrintTitles="1" createdVersion="5" indent="0" compact="0" compactData="0" multipleFieldFilters="0">
  <location ref="G2:I3" firstHeaderRow="1" firstDataRow="1" firstDataCol="2"/>
  <pivotFields count="6">
    <pivotField name="Cable Description" compact="0" allDrilled="1" outline="0" showAll="0" dataSourceSort="1" defaultSubtotal="0" defaultAttributeDrillState="1">
      <items count="1">
        <item x="0"/>
      </items>
    </pivotField>
    <pivotField name="UOM" axis="axisRow" compact="0" allDrilled="1" outline="0" showAll="0" dataSourceSort="1" defaultSubtotal="0" defaultAttributeDrillState="1">
      <items count="1">
        <item x="0"/>
      </items>
    </pivotField>
    <pivotField compact="0" allDrilled="1" outline="0" showAll="0" dataSourceSort="1" defaultSubtotal="0" defaultAttributeDrillState="1">
      <items count="1">
        <item s="1" x="0"/>
      </items>
    </pivotField>
    <pivotField dataField="1" compact="0" outline="0" showAll="0"/>
    <pivotField compact="0" allDrilled="1" outline="0" showAll="0" dataSourceSort="1" defaultSubtotal="0" defaultAttributeDrillState="1">
      <items count="1">
        <item s="1" x="0"/>
      </items>
    </pivotField>
    <pivotField axis="axisRow" compact="0" allDrilled="1" outline="0" showAll="0" dataSourceSort="1" defaultSubtotal="0" defaultAttributeDrillState="1">
      <items count="1">
        <item s="1" x="0"/>
      </items>
    </pivotField>
  </pivotFields>
  <rowFields count="2">
    <field x="5"/>
    <field x="1"/>
  </rowFields>
  <rowItems count="1">
    <i>
      <x/>
      <x/>
    </i>
  </rowItems>
  <colItems count="1">
    <i/>
  </colItems>
  <dataFields count="1">
    <dataField name="QTY" fld="3" baseField="1" baseItem="0"/>
  </dataFields>
  <formats count="21">
    <format dxfId="970">
      <pivotArea type="all" dataOnly="0" outline="0" fieldPosition="0"/>
    </format>
    <format dxfId="971">
      <pivotArea outline="0" collapsedLevelsAreSubtotals="1" fieldPosition="0"/>
    </format>
    <format dxfId="972">
      <pivotArea dataOnly="0" labelOnly="1" outline="0" axis="axisValues" fieldPosition="0"/>
    </format>
    <format dxfId="973">
      <pivotArea type="all" dataOnly="0" outline="0" fieldPosition="0"/>
    </format>
    <format dxfId="974">
      <pivotArea outline="0" collapsedLevelsAreSubtotals="1" fieldPosition="0"/>
    </format>
    <format dxfId="975">
      <pivotArea dataOnly="0" labelOnly="1" outline="0" axis="axisValues" fieldPosition="0"/>
    </format>
    <format dxfId="976">
      <pivotArea outline="0" collapsedLevelsAreSubtotals="1" fieldPosition="0"/>
    </format>
    <format dxfId="977">
      <pivotArea outline="0" collapsedLevelsAreSubtotals="1" fieldPosition="0"/>
    </format>
    <format dxfId="978">
      <pivotArea dataOnly="0" labelOnly="1" outline="0" axis="axisValues" fieldPosition="0"/>
    </format>
    <format dxfId="979">
      <pivotArea type="all" dataOnly="0" outline="0" fieldPosition="0"/>
    </format>
    <format dxfId="980">
      <pivotArea dataOnly="0" labelOnly="1" outline="0" axis="axisValues" fieldPosition="0"/>
    </format>
    <format dxfId="981">
      <pivotArea type="all" dataOnly="0" outline="0" fieldPosition="0"/>
    </format>
    <format dxfId="982">
      <pivotArea dataOnly="0" labelOnly="1" outline="0" axis="axisValues" fieldPosition="0"/>
    </format>
    <format dxfId="983">
      <pivotArea dataOnly="0" labelOnly="1" outline="0" axis="axisValues" fieldPosition="0"/>
    </format>
    <format dxfId="984">
      <pivotArea type="all" dataOnly="0" outline="0" fieldPosition="0"/>
    </format>
    <format dxfId="985">
      <pivotArea outline="0" collapsedLevelsAreSubtotals="1" fieldPosition="0"/>
    </format>
    <format dxfId="986">
      <pivotArea dataOnly="0" labelOnly="1" outline="0" axis="axisValues" fieldPosition="0"/>
    </format>
    <format dxfId="987">
      <pivotArea type="all" dataOnly="0" outline="0" fieldPosition="0"/>
    </format>
    <format dxfId="988">
      <pivotArea outline="0" collapsedLevelsAreSubtotals="1" fieldPosition="0"/>
    </format>
    <format dxfId="989">
      <pivotArea dataOnly="0" labelOnly="1" outline="0" axis="axisValues" fieldPosition="0"/>
    </format>
    <format dxfId="990">
      <pivotArea field="1" type="button" dataOnly="0" labelOnly="1" outline="0" axis="axisRow" fieldPosition="1"/>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UOM"/>
    <pivotHierarchy dragToData="1"/>
    <pivotHierarchy dragToData="1"/>
    <pivotHierarchy dragToData="1"/>
    <pivotHierarchy dragToData="1"/>
    <pivotHierarchy dragToData="1" caption="Cable 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2">
    <rowHierarchyUsage hierarchyUsage="108"/>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12.xml><?xml version="1.0" encoding="utf-8"?>
<pivotTableDefinition xmlns="http://schemas.openxmlformats.org/spreadsheetml/2006/main" name="PivotTable12" cacheId="33" applyNumberFormats="0" applyBorderFormats="0" applyFontFormats="0" applyPatternFormats="0" applyAlignmentFormats="0" applyWidthHeightFormats="1" dataCaption="Values" tag="8be2c925-df7f-4362-a73a-7c06df61eaec" updatedVersion="5" minRefreshableVersion="3" useAutoFormatting="1" subtotalHiddenItems="1" rowGrandTotals="0" colGrandTotals="0" itemPrintTitles="1" createdVersion="5" indent="0" compact="0" compactData="0" multipleFieldFilters="0">
  <location ref="L7:M8" firstHeaderRow="1" firstDataRow="1" firstDataCol="1"/>
  <pivotFields count="2">
    <pivotField name="Description" axis="axisRow" compact="0" allDrilled="1" outline="0" showAll="0" dataSourceSort="1" defaultSubtotal="0" defaultAttributeDrillState="1">
      <items count="1">
        <item s="1" x="0"/>
      </items>
    </pivotField>
    <pivotField dataField="1" compact="0" outline="0" showAll="0"/>
  </pivotFields>
  <rowFields count="1">
    <field x="0"/>
  </rowFields>
  <rowItems count="1">
    <i>
      <x/>
    </i>
  </rowItems>
  <colItems count="1">
    <i/>
  </colItems>
  <dataFields count="1">
    <dataField name="QTY (ROLL)" fld="1" baseField="0" baseItem="0"/>
  </dataFields>
  <formats count="19">
    <format dxfId="951">
      <pivotArea dataOnly="0" labelOnly="1" outline="0" axis="axisValues" fieldPosition="0"/>
    </format>
    <format dxfId="952">
      <pivotArea outline="0" collapsedLevelsAreSubtotals="1" fieldPosition="0"/>
    </format>
    <format dxfId="953">
      <pivotArea type="all" dataOnly="0" outline="0" fieldPosition="0"/>
    </format>
    <format dxfId="954">
      <pivotArea outline="0" collapsedLevelsAreSubtotals="1" fieldPosition="0"/>
    </format>
    <format dxfId="955">
      <pivotArea field="0" type="button" dataOnly="0" labelOnly="1" outline="0" axis="axisRow" fieldPosition="0"/>
    </format>
    <format dxfId="956">
      <pivotArea dataOnly="0" labelOnly="1" outline="0" axis="axisValues" fieldPosition="0"/>
    </format>
    <format dxfId="957">
      <pivotArea dataOnly="0" labelOnly="1" outline="0" fieldPosition="0">
        <references count="1">
          <reference field="0" count="0"/>
        </references>
      </pivotArea>
    </format>
    <format dxfId="958">
      <pivotArea outline="0" collapsedLevelsAreSubtotals="1" fieldPosition="0"/>
    </format>
    <format dxfId="959">
      <pivotArea dataOnly="0" labelOnly="1" outline="0" axis="axisValues" fieldPosition="0"/>
    </format>
    <format dxfId="960">
      <pivotArea type="all" dataOnly="0" outline="0" fieldPosition="0"/>
    </format>
    <format dxfId="961">
      <pivotArea outline="0" collapsedLevelsAreSubtotals="1" fieldPosition="0"/>
    </format>
    <format dxfId="962">
      <pivotArea field="0" type="button" dataOnly="0" labelOnly="1" outline="0" axis="axisRow" fieldPosition="0"/>
    </format>
    <format dxfId="963">
      <pivotArea dataOnly="0" labelOnly="1" outline="0" axis="axisValues" fieldPosition="0"/>
    </format>
    <format dxfId="964">
      <pivotArea dataOnly="0" labelOnly="1" outline="0" fieldPosition="0">
        <references count="1">
          <reference field="0" count="0"/>
        </references>
      </pivotArea>
    </format>
    <format dxfId="965">
      <pivotArea type="all" dataOnly="0" outline="0" fieldPosition="0"/>
    </format>
    <format dxfId="966">
      <pivotArea outline="0" collapsedLevelsAreSubtotals="1" fieldPosition="0"/>
    </format>
    <format dxfId="967">
      <pivotArea field="0" type="button" dataOnly="0" labelOnly="1" outline="0" axis="axisRow" fieldPosition="0"/>
    </format>
    <format dxfId="968">
      <pivotArea dataOnly="0" labelOnly="1" outline="0" axis="axisValues" fieldPosition="0"/>
    </format>
    <format dxfId="969">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13.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O1:P9" firstHeaderRow="1" firstDataRow="1" firstDataCol="2"/>
  <pivotFields count="13">
    <pivotField compact="0" outline="0" showAll="0" defaultSubtotal="0"/>
    <pivotField compact="0" outline="0" showAll="0" defaultSubtotal="0"/>
    <pivotField compact="0" outline="0" showAll="0" defaultSubtotal="0"/>
    <pivotField axis="axisRow" compact="0" outline="0" showAll="0" defaultSubtotal="0">
      <items count="9">
        <item x="1"/>
        <item x="2"/>
        <item x="4"/>
        <item x="5"/>
        <item x="3"/>
        <item x="0"/>
        <item h="1" x="8"/>
        <item x="6"/>
        <item x="7"/>
      </items>
    </pivotField>
    <pivotField compact="0" outline="0" showAll="0" defaultSubtotal="0"/>
    <pivotField compact="0" outline="0" showAll="0" defaultSubtotal="0"/>
    <pivotField axis="axisRow" compact="0" outline="0" showAll="0" defaultSubtotal="0">
      <items count="5">
        <item x="0"/>
        <item x="1"/>
        <item x="4"/>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3"/>
    <field x="6"/>
  </rowFields>
  <rowItems count="8">
    <i>
      <x/>
      <x/>
    </i>
    <i>
      <x v="1"/>
      <x/>
    </i>
    <i>
      <x v="2"/>
      <x v="1"/>
    </i>
    <i>
      <x v="3"/>
      <x v="1"/>
    </i>
    <i>
      <x v="4"/>
      <x v="1"/>
    </i>
    <i>
      <x v="5"/>
      <x/>
    </i>
    <i>
      <x v="7"/>
      <x v="3"/>
    </i>
    <i>
      <x v="8"/>
      <x v="4"/>
    </i>
  </rowItems>
  <colItems count="1">
    <i/>
  </colItems>
  <formats count="28">
    <format dxfId="923">
      <pivotArea type="all" dataOnly="0" outline="0" fieldPosition="0"/>
    </format>
    <format dxfId="924">
      <pivotArea dataOnly="0" labelOnly="1" outline="0" fieldPosition="0">
        <references count="1">
          <reference field="3" count="0"/>
        </references>
      </pivotArea>
    </format>
    <format dxfId="925">
      <pivotArea dataOnly="0" labelOnly="1" outline="0" fieldPosition="0">
        <references count="2">
          <reference field="3" count="1" selected="0">
            <x v="0"/>
          </reference>
          <reference field="6" count="1">
            <x v="0"/>
          </reference>
        </references>
      </pivotArea>
    </format>
    <format dxfId="926">
      <pivotArea dataOnly="0" labelOnly="1" outline="0" fieldPosition="0">
        <references count="2">
          <reference field="3" count="1" selected="0">
            <x v="1"/>
          </reference>
          <reference field="6" count="1">
            <x v="0"/>
          </reference>
        </references>
      </pivotArea>
    </format>
    <format dxfId="927">
      <pivotArea dataOnly="0" labelOnly="1" outline="0" fieldPosition="0">
        <references count="2">
          <reference field="3" count="1" selected="0">
            <x v="2"/>
          </reference>
          <reference field="6" count="1">
            <x v="1"/>
          </reference>
        </references>
      </pivotArea>
    </format>
    <format dxfId="928">
      <pivotArea dataOnly="0" labelOnly="1" outline="0" fieldPosition="0">
        <references count="2">
          <reference field="3" count="1" selected="0">
            <x v="3"/>
          </reference>
          <reference field="6" count="1">
            <x v="1"/>
          </reference>
        </references>
      </pivotArea>
    </format>
    <format dxfId="929">
      <pivotArea dataOnly="0" labelOnly="1" outline="0" fieldPosition="0">
        <references count="2">
          <reference field="3" count="1" selected="0">
            <x v="4"/>
          </reference>
          <reference field="6" count="1">
            <x v="1"/>
          </reference>
        </references>
      </pivotArea>
    </format>
    <format dxfId="930">
      <pivotArea dataOnly="0" labelOnly="1" outline="0" fieldPosition="0">
        <references count="2">
          <reference field="3" count="1" selected="0">
            <x v="5"/>
          </reference>
          <reference field="6" count="1">
            <x v="0"/>
          </reference>
        </references>
      </pivotArea>
    </format>
    <format dxfId="931">
      <pivotArea dataOnly="0" labelOnly="1" outline="0" fieldPosition="0">
        <references count="2">
          <reference field="3" count="1" selected="0">
            <x v="7"/>
          </reference>
          <reference field="6" count="1">
            <x v="3"/>
          </reference>
        </references>
      </pivotArea>
    </format>
    <format dxfId="932">
      <pivotArea dataOnly="0" labelOnly="1" outline="0" fieldPosition="0">
        <references count="2">
          <reference field="3" count="1" selected="0">
            <x v="8"/>
          </reference>
          <reference field="6" count="1">
            <x v="4"/>
          </reference>
        </references>
      </pivotArea>
    </format>
    <format dxfId="933">
      <pivotArea type="all" dataOnly="0" outline="0" fieldPosition="0"/>
    </format>
    <format dxfId="934">
      <pivotArea dataOnly="0" labelOnly="1" outline="0" fieldPosition="0">
        <references count="1">
          <reference field="3" count="0"/>
        </references>
      </pivotArea>
    </format>
    <format dxfId="935">
      <pivotArea dataOnly="0" labelOnly="1" outline="0" fieldPosition="0">
        <references count="2">
          <reference field="3" count="1" selected="0">
            <x v="0"/>
          </reference>
          <reference field="6" count="1">
            <x v="0"/>
          </reference>
        </references>
      </pivotArea>
    </format>
    <format dxfId="936">
      <pivotArea dataOnly="0" labelOnly="1" outline="0" fieldPosition="0">
        <references count="2">
          <reference field="3" count="1" selected="0">
            <x v="1"/>
          </reference>
          <reference field="6" count="1">
            <x v="0"/>
          </reference>
        </references>
      </pivotArea>
    </format>
    <format dxfId="937">
      <pivotArea dataOnly="0" labelOnly="1" outline="0" fieldPosition="0">
        <references count="2">
          <reference field="3" count="1" selected="0">
            <x v="2"/>
          </reference>
          <reference field="6" count="1">
            <x v="1"/>
          </reference>
        </references>
      </pivotArea>
    </format>
    <format dxfId="938">
      <pivotArea dataOnly="0" labelOnly="1" outline="0" fieldPosition="0">
        <references count="2">
          <reference field="3" count="1" selected="0">
            <x v="3"/>
          </reference>
          <reference field="6" count="1">
            <x v="1"/>
          </reference>
        </references>
      </pivotArea>
    </format>
    <format dxfId="939">
      <pivotArea dataOnly="0" labelOnly="1" outline="0" fieldPosition="0">
        <references count="2">
          <reference field="3" count="1" selected="0">
            <x v="4"/>
          </reference>
          <reference field="6" count="1">
            <x v="1"/>
          </reference>
        </references>
      </pivotArea>
    </format>
    <format dxfId="940">
      <pivotArea dataOnly="0" labelOnly="1" outline="0" fieldPosition="0">
        <references count="2">
          <reference field="3" count="1" selected="0">
            <x v="5"/>
          </reference>
          <reference field="6" count="1">
            <x v="0"/>
          </reference>
        </references>
      </pivotArea>
    </format>
    <format dxfId="941">
      <pivotArea dataOnly="0" labelOnly="1" outline="0" fieldPosition="0">
        <references count="2">
          <reference field="3" count="1" selected="0">
            <x v="7"/>
          </reference>
          <reference field="6" count="1">
            <x v="3"/>
          </reference>
        </references>
      </pivotArea>
    </format>
    <format dxfId="942">
      <pivotArea dataOnly="0" labelOnly="1" outline="0" fieldPosition="0">
        <references count="2">
          <reference field="3" count="1" selected="0">
            <x v="8"/>
          </reference>
          <reference field="6" count="1">
            <x v="4"/>
          </reference>
        </references>
      </pivotArea>
    </format>
    <format dxfId="943">
      <pivotArea dataOnly="0" labelOnly="1" outline="0" fieldPosition="0">
        <references count="2">
          <reference field="3" count="1" selected="0">
            <x v="0"/>
          </reference>
          <reference field="6" count="1">
            <x v="0"/>
          </reference>
        </references>
      </pivotArea>
    </format>
    <format dxfId="944">
      <pivotArea dataOnly="0" labelOnly="1" outline="0" fieldPosition="0">
        <references count="2">
          <reference field="3" count="1" selected="0">
            <x v="1"/>
          </reference>
          <reference field="6" count="1">
            <x v="0"/>
          </reference>
        </references>
      </pivotArea>
    </format>
    <format dxfId="945">
      <pivotArea dataOnly="0" labelOnly="1" outline="0" fieldPosition="0">
        <references count="2">
          <reference field="3" count="1" selected="0">
            <x v="2"/>
          </reference>
          <reference field="6" count="1">
            <x v="1"/>
          </reference>
        </references>
      </pivotArea>
    </format>
    <format dxfId="946">
      <pivotArea dataOnly="0" labelOnly="1" outline="0" fieldPosition="0">
        <references count="2">
          <reference field="3" count="1" selected="0">
            <x v="3"/>
          </reference>
          <reference field="6" count="1">
            <x v="1"/>
          </reference>
        </references>
      </pivotArea>
    </format>
    <format dxfId="947">
      <pivotArea dataOnly="0" labelOnly="1" outline="0" fieldPosition="0">
        <references count="2">
          <reference field="3" count="1" selected="0">
            <x v="4"/>
          </reference>
          <reference field="6" count="1">
            <x v="1"/>
          </reference>
        </references>
      </pivotArea>
    </format>
    <format dxfId="948">
      <pivotArea dataOnly="0" labelOnly="1" outline="0" fieldPosition="0">
        <references count="2">
          <reference field="3" count="1" selected="0">
            <x v="5"/>
          </reference>
          <reference field="6" count="1">
            <x v="0"/>
          </reference>
        </references>
      </pivotArea>
    </format>
    <format dxfId="949">
      <pivotArea dataOnly="0" labelOnly="1" outline="0" fieldPosition="0">
        <references count="2">
          <reference field="3" count="1" selected="0">
            <x v="7"/>
          </reference>
          <reference field="6" count="1">
            <x v="3"/>
          </reference>
        </references>
      </pivotArea>
    </format>
    <format dxfId="950">
      <pivotArea dataOnly="0" labelOnly="1" outline="0" fieldPosition="0">
        <references count="2">
          <reference field="3" count="1" selected="0">
            <x v="8"/>
          </reference>
          <reference field="6" count="1">
            <x v="4"/>
          </reference>
        </references>
      </pivotArea>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29" applyNumberFormats="0" applyBorderFormats="0" applyFontFormats="0" applyPatternFormats="0" applyAlignmentFormats="0" applyWidthHeightFormats="1" dataCaption="Values" tag="a3af7a64-2690-4fab-98d1-f8b636891903" updatedVersion="5" minRefreshableVersion="3" useAutoFormatting="1" rowGrandTotals="0" colGrandTotals="0" itemPrintTitles="1" createdVersion="5" indent="0" compact="0" compactData="0" multipleFieldFilters="0" chartFormat="61">
  <location ref="A1:C13" firstHeaderRow="0" firstDataRow="1" firstDataCol="1"/>
  <pivotFields count="3">
    <pivotField dataField="1" compact="0" outline="0" showAll="0"/>
    <pivotField axis="axisRow" compact="0" allDrilled="1" outline="0" showAll="0" dataSourceSort="1" defaultSubtotal="0" defaultAttributeDrillState="1">
      <items count="12">
        <item s="1" x="0"/>
        <item s="1" x="1"/>
        <item s="1" x="2"/>
        <item s="1" x="3"/>
        <item s="1" x="4"/>
        <item s="1" x="5"/>
        <item s="1" x="6"/>
        <item s="1" x="7"/>
        <item s="1" x="8"/>
        <item s="1" x="9"/>
        <item s="1" x="10"/>
        <item s="1" x="11"/>
      </items>
    </pivotField>
    <pivotField dataField="1" compact="0" outline="0" showAl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Pipe Length (LF)" fld="0" baseField="0" baseItem="0"/>
    <dataField name="Heater Cable Length (LF)" fld="2" baseField="1" baseItem="0"/>
  </dataFields>
  <formats count="5">
    <format dxfId="918">
      <pivotArea type="all" dataOnly="0" outline="0" fieldPosition="0"/>
    </format>
    <format dxfId="919">
      <pivotArea outline="0" collapsedLevelsAreSubtotals="1" fieldPosition="0"/>
    </format>
    <format dxfId="920">
      <pivotArea dataOnly="0" labelOnly="1" outline="0" fieldPosition="0">
        <references count="1">
          <reference field="1" count="0"/>
        </references>
      </pivotArea>
    </format>
    <format dxfId="921">
      <pivotArea dataOnly="0" labelOnly="1" outline="0" fieldPosition="0">
        <references count="1">
          <reference field="4294967294" count="2">
            <x v="0"/>
            <x v="1"/>
          </reference>
        </references>
      </pivotArea>
    </format>
    <format dxfId="922">
      <pivotArea field="1" type="button" dataOnly="0" labelOnly="1" outline="0" axis="axisRow" fieldPosition="0"/>
    </format>
  </formats>
  <chartFormats count="2">
    <chartFormat chart="60"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1"/>
          </reference>
        </references>
      </pivotArea>
    </chartFormat>
  </chart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ipe Length (LF)"/>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tag="6fbcb811-343e-497f-acca-be89f4156d76" updatedVersion="5" minRefreshableVersion="3" useAutoFormatting="1" subtotalHiddenItems="1" itemPrintTitles="1" createdVersion="5" indent="0" outline="1" outlineData="1" multipleFieldFilters="0">
  <location ref="X7:X8" firstHeaderRow="1" firstDataRow="1" firstDataCol="0"/>
  <pivotFields count="1">
    <pivotField dataField="1" showAll="0"/>
  </pivotFields>
  <rowItems count="1">
    <i/>
  </rowItems>
  <colItems count="1">
    <i/>
  </colItems>
  <dataFields count="1">
    <dataField name="QTY" fld="0" baseField="0" baseItem="0"/>
  </dataFields>
  <formats count="12">
    <format dxfId="1123">
      <pivotArea type="all" dataOnly="0" outline="0" fieldPosition="0"/>
    </format>
    <format dxfId="1124">
      <pivotArea outline="0" collapsedLevelsAreSubtotals="1" fieldPosition="0"/>
    </format>
    <format dxfId="1125">
      <pivotArea dataOnly="0" labelOnly="1" outline="0" axis="axisValues" fieldPosition="0"/>
    </format>
    <format dxfId="1126">
      <pivotArea type="all" dataOnly="0" outline="0" fieldPosition="0"/>
    </format>
    <format dxfId="1127">
      <pivotArea outline="0" collapsedLevelsAreSubtotals="1" fieldPosition="0"/>
    </format>
    <format dxfId="1128">
      <pivotArea dataOnly="0" labelOnly="1" outline="0" axis="axisValues" fieldPosition="0"/>
    </format>
    <format dxfId="1129">
      <pivotArea type="all" dataOnly="0" outline="0" fieldPosition="0"/>
    </format>
    <format dxfId="1130">
      <pivotArea outline="0" collapsedLevelsAreSubtotals="1" fieldPosition="0"/>
    </format>
    <format dxfId="1131">
      <pivotArea dataOnly="0" labelOnly="1" outline="0" axis="axisValues" fieldPosition="0"/>
    </format>
    <format dxfId="1132">
      <pivotArea type="all" dataOnly="0" outline="0" fieldPosition="0"/>
    </format>
    <format dxfId="1133">
      <pivotArea outline="0" collapsedLevelsAreSubtotals="1" fieldPosition="0"/>
    </format>
    <format dxfId="1134">
      <pivotArea dataOnly="0" labelOnly="1" outline="0" axis="axisValues" fieldPosition="0"/>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3.xml><?xml version="1.0" encoding="utf-8"?>
<pivotTableDefinition xmlns="http://schemas.openxmlformats.org/spreadsheetml/2006/main" name="PivotTable15" cacheId="36" applyNumberFormats="0" applyBorderFormats="0" applyFontFormats="0" applyPatternFormats="0" applyAlignmentFormats="0" applyWidthHeightFormats="1" dataCaption="Values" tag="9cf277c9-97ac-4607-94a0-e903cc512f97" updatedVersion="5" minRefreshableVersion="3" useAutoFormatting="1" subtotalHiddenItems="1" rowGrandTotals="0" colGrandTotals="0" itemPrintTitles="1" createdVersion="5" indent="0" compact="0" compactData="0" multipleFieldFilters="0">
  <location ref="U7:V8" firstHeaderRow="1" firstDataRow="1" firstDataCol="1"/>
  <pivotFields count="2">
    <pivotField name="Description" axis="axisRow" compact="0" allDrilled="1" outline="0" showAll="0" dataSourceSort="1" defaultAttributeDrillState="1">
      <items count="2">
        <item s="1" x="0"/>
        <item t="default"/>
      </items>
    </pivotField>
    <pivotField dataField="1" compact="0" outline="0" showAll="0"/>
  </pivotFields>
  <rowFields count="1">
    <field x="0"/>
  </rowFields>
  <rowItems count="1">
    <i>
      <x/>
    </i>
  </rowItems>
  <colItems count="1">
    <i/>
  </colItems>
  <dataFields count="1">
    <dataField name="QTY" fld="1" baseField="0" baseItem="0"/>
  </dataFields>
  <formats count="11">
    <format dxfId="1112">
      <pivotArea outline="0" collapsedLevelsAreSubtotals="1" fieldPosition="0"/>
    </format>
    <format dxfId="1113">
      <pivotArea dataOnly="0" labelOnly="1" outline="0" axis="axisValues" fieldPosition="0"/>
    </format>
    <format dxfId="1114">
      <pivotArea type="all" dataOnly="0" outline="0" fieldPosition="0"/>
    </format>
    <format dxfId="1115">
      <pivotArea outline="0" collapsedLevelsAreSubtotals="1" fieldPosition="0"/>
    </format>
    <format dxfId="1116">
      <pivotArea dataOnly="0" labelOnly="1" outline="0" axis="axisValues" fieldPosition="0"/>
    </format>
    <format dxfId="1117">
      <pivotArea type="all" dataOnly="0" outline="0" fieldPosition="0"/>
    </format>
    <format dxfId="1118">
      <pivotArea outline="0" collapsedLevelsAreSubtotals="1" fieldPosition="0"/>
    </format>
    <format dxfId="1119">
      <pivotArea dataOnly="0" labelOnly="1" outline="0" axis="axisValues" fieldPosition="0"/>
    </format>
    <format dxfId="1120">
      <pivotArea type="all" dataOnly="0" outline="0" fieldPosition="0"/>
    </format>
    <format dxfId="1121">
      <pivotArea outline="0" collapsedLevelsAreSubtotals="1" fieldPosition="0"/>
    </format>
    <format dxfId="1122">
      <pivotArea dataOnly="0" labelOnly="1" outline="0" axis="axisValues" fieldPosition="0"/>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10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4.xml><?xml version="1.0" encoding="utf-8"?>
<pivotTableDefinition xmlns="http://schemas.openxmlformats.org/spreadsheetml/2006/main" name="PivotTable13" cacheId="39" applyNumberFormats="0" applyBorderFormats="0" applyFontFormats="0" applyPatternFormats="0" applyAlignmentFormats="0" applyWidthHeightFormats="1" dataCaption="Values" tag="0605c2fd-2cfc-4c54-9b66-f1a079faf212" updatedVersion="5" minRefreshableVersion="3" useAutoFormatting="1" subtotalHiddenItems="1" rowGrandTotals="0" colGrandTotals="0" itemPrintTitles="1" createdVersion="5" indent="0" compact="0" compactData="0" multipleFieldFilters="0">
  <location ref="O7:P13" firstHeaderRow="1" firstDataRow="1" firstDataCol="1"/>
  <pivotFields count="2">
    <pivotField name="Description" axis="axisRow" compact="0" allDrilled="1" outline="0" showAll="0" dataSourceSort="1" defaultSubtotal="0" defaultAttributeDrillState="1">
      <items count="6">
        <item s="1" x="0"/>
        <item s="1" x="1"/>
        <item s="1" x="2"/>
        <item s="1" x="3"/>
        <item s="1" x="4"/>
        <item s="1" x="5"/>
      </items>
    </pivotField>
    <pivotField dataField="1" compact="0" outline="0" showAll="0"/>
  </pivotFields>
  <rowFields count="1">
    <field x="0"/>
  </rowFields>
  <rowItems count="6">
    <i>
      <x/>
    </i>
    <i>
      <x v="1"/>
    </i>
    <i>
      <x v="2"/>
    </i>
    <i>
      <x v="3"/>
    </i>
    <i>
      <x v="4"/>
    </i>
    <i>
      <x v="5"/>
    </i>
  </rowItems>
  <colItems count="1">
    <i/>
  </colItems>
  <dataFields count="1">
    <dataField name="QTY (EA)" fld="1" baseField="0" baseItem="0"/>
  </dataFields>
  <formats count="17">
    <format dxfId="1095">
      <pivotArea outline="0" collapsedLevelsAreSubtotals="1" fieldPosition="0"/>
    </format>
    <format dxfId="1096">
      <pivotArea dataOnly="0" labelOnly="1" outline="0" axis="axisValues" fieldPosition="0"/>
    </format>
    <format dxfId="1097">
      <pivotArea type="all" dataOnly="0" outline="0" fieldPosition="0"/>
    </format>
    <format dxfId="1098">
      <pivotArea outline="0" collapsedLevelsAreSubtotals="1" fieldPosition="0"/>
    </format>
    <format dxfId="1099">
      <pivotArea field="0" type="button" dataOnly="0" labelOnly="1" outline="0" axis="axisRow" fieldPosition="0"/>
    </format>
    <format dxfId="1100">
      <pivotArea dataOnly="0" labelOnly="1" outline="0" axis="axisValues" fieldPosition="0"/>
    </format>
    <format dxfId="1101">
      <pivotArea dataOnly="0" labelOnly="1" outline="0" fieldPosition="0">
        <references count="1">
          <reference field="0" count="0"/>
        </references>
      </pivotArea>
    </format>
    <format dxfId="1102">
      <pivotArea type="all" dataOnly="0" outline="0" fieldPosition="0"/>
    </format>
    <format dxfId="1103">
      <pivotArea outline="0" collapsedLevelsAreSubtotals="1" fieldPosition="0"/>
    </format>
    <format dxfId="1104">
      <pivotArea field="0" type="button" dataOnly="0" labelOnly="1" outline="0" axis="axisRow" fieldPosition="0"/>
    </format>
    <format dxfId="1105">
      <pivotArea dataOnly="0" labelOnly="1" outline="0" axis="axisValues" fieldPosition="0"/>
    </format>
    <format dxfId="1106">
      <pivotArea dataOnly="0" labelOnly="1" outline="0" fieldPosition="0">
        <references count="1">
          <reference field="0" count="0"/>
        </references>
      </pivotArea>
    </format>
    <format dxfId="1107">
      <pivotArea type="all" dataOnly="0" outline="0" fieldPosition="0"/>
    </format>
    <format dxfId="1108">
      <pivotArea outline="0" collapsedLevelsAreSubtotals="1" fieldPosition="0"/>
    </format>
    <format dxfId="1109">
      <pivotArea field="0" type="button" dataOnly="0" labelOnly="1" outline="0" axis="axisRow" fieldPosition="0"/>
    </format>
    <format dxfId="1110">
      <pivotArea dataOnly="0" labelOnly="1" outline="0" axis="axisValues" fieldPosition="0"/>
    </format>
    <format dxfId="1111">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5.xml><?xml version="1.0" encoding="utf-8"?>
<pivotTableDefinition xmlns="http://schemas.openxmlformats.org/spreadsheetml/2006/main" name="PivotTable11" cacheId="34" applyNumberFormats="0" applyBorderFormats="0" applyFontFormats="0" applyPatternFormats="0" applyAlignmentFormats="0" applyWidthHeightFormats="1" dataCaption="Values" tag="ab4d8a64-a5b3-4014-a2de-164ccdce3c31" updatedVersion="5" minRefreshableVersion="3" useAutoFormatting="1" rowGrandTotals="0" colGrandTotals="0" itemPrintTitles="1" createdVersion="5" indent="0" compact="0" compactData="0" multipleFieldFilters="0">
  <location ref="X3:Y4" firstHeaderRow="1" firstDataRow="1" firstDataCol="1"/>
  <pivotFields count="2">
    <pivotField name="Description" axis="axisRow" compact="0" allDrilled="1" outline="0" showAll="0" dataSourceSort="1" defaultSubtotal="0" defaultAttributeDrillState="1">
      <items count="1">
        <item s="1" x="0"/>
      </items>
    </pivotField>
    <pivotField dataField="1" compact="0" outline="0" showAll="0"/>
  </pivotFields>
  <rowFields count="1">
    <field x="0"/>
  </rowFields>
  <rowItems count="1">
    <i>
      <x/>
    </i>
  </rowItems>
  <colItems count="1">
    <i/>
  </colItems>
  <dataFields count="1">
    <dataField name="QTY (EA)" fld="1" baseField="0" baseItem="0"/>
  </dataFields>
  <formats count="18">
    <format dxfId="1077">
      <pivotArea outline="0" collapsedLevelsAreSubtotals="1" fieldPosition="0"/>
    </format>
    <format dxfId="1078">
      <pivotArea type="all" dataOnly="0" outline="0" fieldPosition="0"/>
    </format>
    <format dxfId="1079">
      <pivotArea outline="0" collapsedLevelsAreSubtotals="1" fieldPosition="0"/>
    </format>
    <format dxfId="1080">
      <pivotArea field="0" type="button" dataOnly="0" labelOnly="1" outline="0" axis="axisRow" fieldPosition="0"/>
    </format>
    <format dxfId="1081">
      <pivotArea dataOnly="0" labelOnly="1" outline="0" axis="axisValues" fieldPosition="0"/>
    </format>
    <format dxfId="1082">
      <pivotArea dataOnly="0" labelOnly="1" outline="0" fieldPosition="0">
        <references count="1">
          <reference field="0" count="0"/>
        </references>
      </pivotArea>
    </format>
    <format dxfId="1083">
      <pivotArea outline="0" collapsedLevelsAreSubtotals="1" fieldPosition="0"/>
    </format>
    <format dxfId="1084">
      <pivotArea dataOnly="0" labelOnly="1" outline="0" axis="axisValues" fieldPosition="0"/>
    </format>
    <format dxfId="1085">
      <pivotArea type="all" dataOnly="0" outline="0" fieldPosition="0"/>
    </format>
    <format dxfId="1086">
      <pivotArea outline="0" collapsedLevelsAreSubtotals="1" fieldPosition="0"/>
    </format>
    <format dxfId="1087">
      <pivotArea field="0" type="button" dataOnly="0" labelOnly="1" outline="0" axis="axisRow" fieldPosition="0"/>
    </format>
    <format dxfId="1088">
      <pivotArea dataOnly="0" labelOnly="1" outline="0" axis="axisValues" fieldPosition="0"/>
    </format>
    <format dxfId="1089">
      <pivotArea dataOnly="0" labelOnly="1" outline="0" fieldPosition="0">
        <references count="1">
          <reference field="0" count="0"/>
        </references>
      </pivotArea>
    </format>
    <format dxfId="1090">
      <pivotArea type="all" dataOnly="0" outline="0" fieldPosition="0"/>
    </format>
    <format dxfId="1091">
      <pivotArea outline="0" collapsedLevelsAreSubtotals="1" fieldPosition="0"/>
    </format>
    <format dxfId="1092">
      <pivotArea field="0" type="button" dataOnly="0" labelOnly="1" outline="0" axis="axisRow" fieldPosition="0"/>
    </format>
    <format dxfId="1093">
      <pivotArea dataOnly="0" labelOnly="1" outline="0" axis="axisValues" fieldPosition="0"/>
    </format>
    <format dxfId="1094">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6.xml><?xml version="1.0" encoding="utf-8"?>
<pivotTableDefinition xmlns="http://schemas.openxmlformats.org/spreadsheetml/2006/main" name="PivotTable8" cacheId="31" applyNumberFormats="0" applyBorderFormats="0" applyFontFormats="0" applyPatternFormats="0" applyAlignmentFormats="0" applyWidthHeightFormats="1" dataCaption="Values" tag="3c5cea29-5867-4091-af6d-a46f1dbe2bde" updatedVersion="5" minRefreshableVersion="3" useAutoFormatting="1" subtotalHiddenItems="1" rowGrandTotals="0" colGrandTotals="0" itemPrintTitles="1" createdVersion="5" indent="0" compact="0" compactData="0" multipleFieldFilters="0">
  <location ref="O3:P4" firstHeaderRow="1" firstDataRow="1" firstDataCol="1"/>
  <pivotFields count="2">
    <pivotField name="Description" axis="axisRow" compact="0" allDrilled="1" outline="0" showAll="0" dataSourceSort="1" defaultSubtotal="0" defaultAttributeDrillState="1">
      <items count="1">
        <item s="1" x="0"/>
      </items>
    </pivotField>
    <pivotField dataField="1" compact="0" outline="0" showAll="0"/>
  </pivotFields>
  <rowFields count="1">
    <field x="0"/>
  </rowFields>
  <rowItems count="1">
    <i>
      <x/>
    </i>
  </rowItems>
  <colItems count="1">
    <i/>
  </colItems>
  <dataFields count="1">
    <dataField name="QTY" fld="1" baseField="0" baseItem="0"/>
  </dataFields>
  <formats count="17">
    <format dxfId="1060">
      <pivotArea type="all" dataOnly="0" outline="0" fieldPosition="0"/>
    </format>
    <format dxfId="1061">
      <pivotArea outline="0" collapsedLevelsAreSubtotals="1" fieldPosition="0"/>
    </format>
    <format dxfId="1062">
      <pivotArea field="0" type="button" dataOnly="0" labelOnly="1" outline="0" axis="axisRow" fieldPosition="0"/>
    </format>
    <format dxfId="1063">
      <pivotArea dataOnly="0" labelOnly="1" outline="0" axis="axisValues" fieldPosition="0"/>
    </format>
    <format dxfId="1064">
      <pivotArea dataOnly="0" labelOnly="1" outline="0" fieldPosition="0">
        <references count="1">
          <reference field="0" count="0"/>
        </references>
      </pivotArea>
    </format>
    <format dxfId="1065">
      <pivotArea outline="0" collapsedLevelsAreSubtotals="1" fieldPosition="0"/>
    </format>
    <format dxfId="1066">
      <pivotArea dataOnly="0" labelOnly="1" outline="0" axis="axisValues" fieldPosition="0"/>
    </format>
    <format dxfId="1067">
      <pivotArea type="all" dataOnly="0" outline="0" fieldPosition="0"/>
    </format>
    <format dxfId="1068">
      <pivotArea outline="0" collapsedLevelsAreSubtotals="1" fieldPosition="0"/>
    </format>
    <format dxfId="1069">
      <pivotArea field="0" type="button" dataOnly="0" labelOnly="1" outline="0" axis="axisRow" fieldPosition="0"/>
    </format>
    <format dxfId="1070">
      <pivotArea dataOnly="0" labelOnly="1" outline="0" axis="axisValues" fieldPosition="0"/>
    </format>
    <format dxfId="1071">
      <pivotArea dataOnly="0" labelOnly="1" outline="0" fieldPosition="0">
        <references count="1">
          <reference field="0" count="0"/>
        </references>
      </pivotArea>
    </format>
    <format dxfId="1072">
      <pivotArea type="all" dataOnly="0" outline="0" fieldPosition="0"/>
    </format>
    <format dxfId="1073">
      <pivotArea outline="0" collapsedLevelsAreSubtotals="1" fieldPosition="0"/>
    </format>
    <format dxfId="1074">
      <pivotArea field="0" type="button" dataOnly="0" labelOnly="1" outline="0" axis="axisRow" fieldPosition="0"/>
    </format>
    <format dxfId="1075">
      <pivotArea dataOnly="0" labelOnly="1" outline="0" axis="axisValues" fieldPosition="0"/>
    </format>
    <format dxfId="1076">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10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7.xml><?xml version="1.0" encoding="utf-8"?>
<pivotTableDefinition xmlns="http://schemas.openxmlformats.org/spreadsheetml/2006/main" name="PivotTable9" cacheId="37" applyNumberFormats="0" applyBorderFormats="0" applyFontFormats="0" applyPatternFormats="0" applyAlignmentFormats="0" applyWidthHeightFormats="1" dataCaption="Values" tag="ee3eaa8e-1f3a-4e4e-9c4e-a0d8f96e6254" updatedVersion="5" minRefreshableVersion="3" useAutoFormatting="1" subtotalHiddenItems="1" rowGrandTotals="0" colGrandTotals="0" itemPrintTitles="1" createdVersion="5" indent="0" compact="0" compactData="0" multipleFieldFilters="0">
  <location ref="R3:S4" firstHeaderRow="1" firstDataRow="1" firstDataCol="1"/>
  <pivotFields count="2">
    <pivotField name="Description" axis="axisRow" compact="0" allDrilled="1" outline="0" showAll="0" dataSourceSort="1" defaultSubtotal="0" defaultAttributeDrillState="1">
      <items count="1">
        <item s="1" x="0"/>
      </items>
    </pivotField>
    <pivotField dataField="1" compact="0" outline="0" showAll="0"/>
  </pivotFields>
  <rowFields count="1">
    <field x="0"/>
  </rowFields>
  <rowItems count="1">
    <i>
      <x/>
    </i>
  </rowItems>
  <colItems count="1">
    <i/>
  </colItems>
  <dataFields count="1">
    <dataField name="QTY" fld="1" baseField="0" baseItem="0"/>
  </dataFields>
  <formats count="17">
    <format dxfId="1043">
      <pivotArea type="all" dataOnly="0" outline="0" fieldPosition="0"/>
    </format>
    <format dxfId="1044">
      <pivotArea outline="0" collapsedLevelsAreSubtotals="1" fieldPosition="0"/>
    </format>
    <format dxfId="1045">
      <pivotArea field="0" type="button" dataOnly="0" labelOnly="1" outline="0" axis="axisRow" fieldPosition="0"/>
    </format>
    <format dxfId="1046">
      <pivotArea dataOnly="0" labelOnly="1" outline="0" axis="axisValues" fieldPosition="0"/>
    </format>
    <format dxfId="1047">
      <pivotArea dataOnly="0" labelOnly="1" outline="0" fieldPosition="0">
        <references count="1">
          <reference field="0" count="0"/>
        </references>
      </pivotArea>
    </format>
    <format dxfId="1048">
      <pivotArea outline="0" collapsedLevelsAreSubtotals="1" fieldPosition="0"/>
    </format>
    <format dxfId="1049">
      <pivotArea dataOnly="0" labelOnly="1" outline="0" axis="axisValues" fieldPosition="0"/>
    </format>
    <format dxfId="1050">
      <pivotArea type="all" dataOnly="0" outline="0" fieldPosition="0"/>
    </format>
    <format dxfId="1051">
      <pivotArea outline="0" collapsedLevelsAreSubtotals="1" fieldPosition="0"/>
    </format>
    <format dxfId="1052">
      <pivotArea field="0" type="button" dataOnly="0" labelOnly="1" outline="0" axis="axisRow" fieldPosition="0"/>
    </format>
    <format dxfId="1053">
      <pivotArea dataOnly="0" labelOnly="1" outline="0" axis="axisValues" fieldPosition="0"/>
    </format>
    <format dxfId="1054">
      <pivotArea dataOnly="0" labelOnly="1" outline="0" fieldPosition="0">
        <references count="1">
          <reference field="0" count="0"/>
        </references>
      </pivotArea>
    </format>
    <format dxfId="1055">
      <pivotArea type="all" dataOnly="0" outline="0" fieldPosition="0"/>
    </format>
    <format dxfId="1056">
      <pivotArea outline="0" collapsedLevelsAreSubtotals="1" fieldPosition="0"/>
    </format>
    <format dxfId="1057">
      <pivotArea field="0" type="button" dataOnly="0" labelOnly="1" outline="0" axis="axisRow" fieldPosition="0"/>
    </format>
    <format dxfId="1058">
      <pivotArea dataOnly="0" labelOnly="1" outline="0" axis="axisValues" fieldPosition="0"/>
    </format>
    <format dxfId="1059">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10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8.xml><?xml version="1.0" encoding="utf-8"?>
<pivotTableDefinition xmlns="http://schemas.openxmlformats.org/spreadsheetml/2006/main" name="PivotTable14" cacheId="32" applyNumberFormats="0" applyBorderFormats="0" applyFontFormats="0" applyPatternFormats="0" applyAlignmentFormats="0" applyWidthHeightFormats="1" dataCaption="Values" tag="4406260d-4f81-4aed-8770-405b7fa4a8a9" updatedVersion="5" minRefreshableVersion="3" useAutoFormatting="1" subtotalHiddenItems="1" rowGrandTotals="0" colGrandTotals="0" itemPrintTitles="1" createdVersion="5" indent="0" compact="0" compactData="0" multipleFieldFilters="0">
  <location ref="R7:S8" firstHeaderRow="1" firstDataRow="1" firstDataCol="1"/>
  <pivotFields count="2">
    <pivotField name="Description" axis="axisRow" compact="0" allDrilled="1" outline="0" showAll="0" dataSourceSort="1" defaultAttributeDrillState="1">
      <items count="2">
        <item s="1" x="0"/>
        <item t="default"/>
      </items>
    </pivotField>
    <pivotField dataField="1" compact="0" outline="0" showAll="0"/>
  </pivotFields>
  <rowFields count="1">
    <field x="0"/>
  </rowFields>
  <rowItems count="1">
    <i>
      <x/>
    </i>
  </rowItems>
  <colItems count="1">
    <i/>
  </colItems>
  <dataFields count="1">
    <dataField name="QTY" fld="1" baseField="0" baseItem="0"/>
  </dataFields>
  <formats count="11">
    <format dxfId="1032">
      <pivotArea outline="0" collapsedLevelsAreSubtotals="1" fieldPosition="0"/>
    </format>
    <format dxfId="1033">
      <pivotArea dataOnly="0" labelOnly="1" outline="0" axis="axisValues" fieldPosition="0"/>
    </format>
    <format dxfId="1034">
      <pivotArea type="all" dataOnly="0" outline="0" fieldPosition="0"/>
    </format>
    <format dxfId="1035">
      <pivotArea outline="0" collapsedLevelsAreSubtotals="1" fieldPosition="0"/>
    </format>
    <format dxfId="1036">
      <pivotArea dataOnly="0" labelOnly="1" outline="0" axis="axisValues" fieldPosition="0"/>
    </format>
    <format dxfId="1037">
      <pivotArea type="all" dataOnly="0" outline="0" fieldPosition="0"/>
    </format>
    <format dxfId="1038">
      <pivotArea outline="0" collapsedLevelsAreSubtotals="1" fieldPosition="0"/>
    </format>
    <format dxfId="1039">
      <pivotArea dataOnly="0" labelOnly="1" outline="0" axis="axisValues" fieldPosition="0"/>
    </format>
    <format dxfId="1040">
      <pivotArea type="all" dataOnly="0" outline="0" fieldPosition="0"/>
    </format>
    <format dxfId="1041">
      <pivotArea outline="0" collapsedLevelsAreSubtotals="1" fieldPosition="0"/>
    </format>
    <format dxfId="1042">
      <pivotArea dataOnly="0" labelOnly="1" outline="0" axis="axisValues" fieldPosition="0"/>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10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pivotTables/pivotTable9.xml><?xml version="1.0" encoding="utf-8"?>
<pivotTableDefinition xmlns="http://schemas.openxmlformats.org/spreadsheetml/2006/main" name="PivotTable6" cacheId="38" applyNumberFormats="0" applyBorderFormats="0" applyFontFormats="0" applyPatternFormats="0" applyAlignmentFormats="0" applyWidthHeightFormats="1" dataCaption="Values" tag="89521123-9fef-4c55-8bfc-bc9d4db33304" updatedVersion="5" minRefreshableVersion="3" useAutoFormatting="1" subtotalHiddenItems="1" rowGrandTotals="0" colGrandTotals="0" itemPrintTitles="1" createdVersion="5" indent="0" compact="0" compactData="0" multipleFieldFilters="0" rowHeaderCaption="Description">
  <location ref="L3:M4" firstHeaderRow="1" firstDataRow="1" firstDataCol="1"/>
  <pivotFields count="2">
    <pivotField name="Description" axis="axisRow" compact="0" allDrilled="1" outline="0" showAll="0" dataSourceSort="1" defaultSubtotal="0" defaultAttributeDrillState="1">
      <items count="1">
        <item s="1" x="0"/>
      </items>
    </pivotField>
    <pivotField dataField="1" compact="0" outline="0" showAll="0"/>
  </pivotFields>
  <rowFields count="1">
    <field x="0"/>
  </rowFields>
  <rowItems count="1">
    <i>
      <x/>
    </i>
  </rowItems>
  <colItems count="1">
    <i/>
  </colItems>
  <dataFields count="1">
    <dataField name="QTY" fld="1" baseField="0" baseItem="0"/>
  </dataFields>
  <formats count="17">
    <format dxfId="1015">
      <pivotArea type="all" dataOnly="0" outline="0" fieldPosition="0"/>
    </format>
    <format dxfId="1016">
      <pivotArea outline="0" collapsedLevelsAreSubtotals="1" fieldPosition="0"/>
    </format>
    <format dxfId="1017">
      <pivotArea field="0" type="button" dataOnly="0" labelOnly="1" outline="0" axis="axisRow" fieldPosition="0"/>
    </format>
    <format dxfId="1018">
      <pivotArea dataOnly="0" labelOnly="1" outline="0" axis="axisValues" fieldPosition="0"/>
    </format>
    <format dxfId="1019">
      <pivotArea dataOnly="0" labelOnly="1" outline="0" fieldPosition="0">
        <references count="1">
          <reference field="0" count="0"/>
        </references>
      </pivotArea>
    </format>
    <format dxfId="1020">
      <pivotArea outline="0" collapsedLevelsAreSubtotals="1" fieldPosition="0"/>
    </format>
    <format dxfId="1021">
      <pivotArea dataOnly="0" labelOnly="1" outline="0" axis="axisValues" fieldPosition="0"/>
    </format>
    <format dxfId="1022">
      <pivotArea type="all" dataOnly="0" outline="0" fieldPosition="0"/>
    </format>
    <format dxfId="1023">
      <pivotArea outline="0" collapsedLevelsAreSubtotals="1" fieldPosition="0"/>
    </format>
    <format dxfId="1024">
      <pivotArea field="0" type="button" dataOnly="0" labelOnly="1" outline="0" axis="axisRow" fieldPosition="0"/>
    </format>
    <format dxfId="1025">
      <pivotArea dataOnly="0" labelOnly="1" outline="0" axis="axisValues" fieldPosition="0"/>
    </format>
    <format dxfId="1026">
      <pivotArea dataOnly="0" labelOnly="1" outline="0" fieldPosition="0">
        <references count="1">
          <reference field="0" count="0"/>
        </references>
      </pivotArea>
    </format>
    <format dxfId="1027">
      <pivotArea type="all" dataOnly="0" outline="0" fieldPosition="0"/>
    </format>
    <format dxfId="1028">
      <pivotArea outline="0" collapsedLevelsAreSubtotals="1" fieldPosition="0"/>
    </format>
    <format dxfId="1029">
      <pivotArea field="0" type="button" dataOnly="0" labelOnly="1" outline="0" axis="axisRow" fieldPosition="0"/>
    </format>
    <format dxfId="1030">
      <pivotArea dataOnly="0" labelOnly="1" outline="0" axis="axisValues" fieldPosition="0"/>
    </format>
    <format dxfId="1031">
      <pivotArea dataOnly="0" labelOnly="1" outline="0" fieldPosition="0">
        <references count="1">
          <reference field="0" count="0"/>
        </references>
      </pivotArea>
    </format>
  </formats>
  <pivotHierarchies count="1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escri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9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t Trace Calcs]"/>
      </x15:pivotTableUISettings>
    </ext>
  </extLst>
</pivotTableDefinition>
</file>

<file path=xl/queryTables/queryTable1.xml><?xml version="1.0" encoding="utf-8"?>
<queryTable xmlns="http://schemas.openxmlformats.org/spreadsheetml/2006/main" name="ExternalData_1" connectionId="15" autoFormatId="0" applyNumberFormats="0" applyBorderFormats="0" applyFontFormats="1" applyPatternFormats="1" applyAlignmentFormats="0" applyWidthHeightFormats="0">
  <queryTableRefresh preserveSortFilterLayout="0" nextId="6">
    <queryTableFields count="5">
      <queryTableField id="1" name="Insulation Thickness" tableColumnId="15"/>
      <queryTableField id="2" name=" °F" tableColumnId="16"/>
      <queryTableField id="3" name=" °C" tableColumnId="17"/>
      <queryTableField id="4" name="Pipe Diameter" tableColumnId="18"/>
      <queryTableField id="5" name="Heat Los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pe_Diameter" sourceName="Pipe Diameter">
  <extLst>
    <x:ext xmlns:x15="http://schemas.microsoft.com/office/spreadsheetml/2010/11/main" uri="{2F2917AC-EB37-4324-AD4E-5DD8C200BD13}">
      <x15:tableSlicerCache tableId="2" column="1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 sourceName=" °F">
  <extLst>
    <x:ext xmlns:x15="http://schemas.microsoft.com/office/spreadsheetml/2010/11/main" uri="{2F2917AC-EB37-4324-AD4E-5DD8C200BD13}">
      <x15:tableSlicerCache tableId="2"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sulation_Thickness" sourceName="Insulation Thickness">
  <extLst>
    <x:ext xmlns:x15="http://schemas.microsoft.com/office/spreadsheetml/2010/11/main" uri="{2F2917AC-EB37-4324-AD4E-5DD8C200BD13}">
      <x15:tableSlicerCache tableId="2"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pe Diameter" cache="Slicer_Pipe_Diameter" caption="Pipe Diameter" startItem="3" rowHeight="225425"/>
  <slicer name=" °F" cache="Slicer_°F" caption=" °F" rowHeight="225425"/>
  <slicer name="Insulation Thickness" cache="Slicer_Insulation_Thickness" caption="Insulation Thickness" rowHeight="22542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24:Q1001" totalsRowShown="0" headerRowDxfId="916" dataDxfId="915" headerRowBorderDxfId="913" tableBorderDxfId="914" totalsRowBorderDxfId="912">
  <autoFilter ref="A24:Q1001"/>
  <tableColumns count="17">
    <tableColumn id="1" name="Sheet #" dataDxfId="911"/>
    <tableColumn id="2" name="Line Number " dataDxfId="910"/>
    <tableColumn id="3" name="Service" dataDxfId="909"/>
    <tableColumn id="4" name="Size NPS" dataDxfId="908"/>
    <tableColumn id="5" name="Final Schedule" dataDxfId="907"/>
    <tableColumn id="6" name="Material" dataDxfId="906"/>
    <tableColumn id="7" name="Design Temp (°F)" dataDxfId="905"/>
    <tableColumn id="18" name="Operating Temp (°F)" dataDxfId="904"/>
    <tableColumn id="9" name="System Code" dataDxfId="903"/>
    <tableColumn id="10" name="Pipe Length (LF)" dataDxfId="902"/>
    <tableColumn id="11" name="Area" dataDxfId="901"/>
    <tableColumn id="12" name="Insulation Thickness (in)" dataDxfId="900"/>
    <tableColumn id="13" name="Insulation Type" dataDxfId="899"/>
    <tableColumn id="15" name="Flanges" dataDxfId="898"/>
    <tableColumn id="16" name="Valves " dataDxfId="897"/>
    <tableColumn id="17" name="Pipe Support" dataDxfId="896"/>
    <tableColumn id="8" name="Ambient Temp (°F)" dataDxfId="895">
      <calculatedColumnFormula>IF($G25&gt;0,$C$21,"")</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id="11" name="Table312" displayName="Table312" ref="A2:B22" totalsRowShown="0" headerRowDxfId="362" dataDxfId="361">
  <autoFilter ref="A2:B22"/>
  <tableColumns count="2">
    <tableColumn id="1" name="Pipe Diameter" dataDxfId="360"/>
    <tableColumn id="2" name="Heating Cable Feet" dataDxfId="359"/>
  </tableColumns>
  <tableStyleInfo name="TableStyleMedium5" showFirstColumn="0" showLastColumn="0" showRowStripes="1" showColumnStripes="0"/>
</table>
</file>

<file path=xl/tables/table11.xml><?xml version="1.0" encoding="utf-8"?>
<table xmlns="http://schemas.openxmlformats.org/spreadsheetml/2006/main" id="12" name="Table3513" displayName="Table3513" ref="D2:E22" totalsRowShown="0" headerRowDxfId="358" dataDxfId="357">
  <autoFilter ref="D2:E22"/>
  <tableColumns count="2">
    <tableColumn id="1" name="Pipe Diameter" dataDxfId="356"/>
    <tableColumn id="2" name="Heating Cable Feet" dataDxfId="355">
      <calculatedColumnFormula>(Table3513[[#This Row],[Pipe Diameter]]*2)/12</calculatedColumnFormula>
    </tableColumn>
  </tableColumns>
  <tableStyleInfo name="TableStyleMedium5" showFirstColumn="0" showLastColumn="0" showRowStripes="1" showColumnStripes="0"/>
</table>
</file>

<file path=xl/tables/table12.xml><?xml version="1.0" encoding="utf-8"?>
<table xmlns="http://schemas.openxmlformats.org/spreadsheetml/2006/main" id="3" name="Table3" displayName="Table3" ref="A1:B21" totalsRowShown="0" headerRowDxfId="354" dataDxfId="353">
  <autoFilter ref="A1:B21"/>
  <tableColumns count="2">
    <tableColumn id="1" name="Pipe Diameter" dataDxfId="352"/>
    <tableColumn id="2" name="Heating Cable Feet" dataDxfId="351"/>
  </tableColumns>
  <tableStyleInfo name="TableStyleMedium5" showFirstColumn="0" showLastColumn="0" showRowStripes="1" showColumnStripes="0"/>
</table>
</file>

<file path=xl/tables/table13.xml><?xml version="1.0" encoding="utf-8"?>
<table xmlns="http://schemas.openxmlformats.org/spreadsheetml/2006/main" id="4" name="Table35" displayName="Table35" ref="D1:E21" totalsRowShown="0" headerRowDxfId="350" dataDxfId="349">
  <autoFilter ref="D1:E21"/>
  <tableColumns count="2">
    <tableColumn id="1" name="Pipe Diameter" dataDxfId="348"/>
    <tableColumn id="2" name="Heating Cable Feet" dataDxfId="347">
      <calculatedColumnFormula>(Table35[[#This Row],[Pipe Diameter]]*2)/12</calculatedColumnFormula>
    </tableColumn>
  </tableColumns>
  <tableStyleInfo name="TableStyleMedium5" showFirstColumn="0" showLastColumn="0" showRowStripes="1" showColumnStripes="0"/>
</table>
</file>

<file path=xl/tables/table14.xml><?xml version="1.0" encoding="utf-8"?>
<table xmlns="http://schemas.openxmlformats.org/spreadsheetml/2006/main" id="6" name="Table6" displayName="Table6" ref="G1:N17" totalsRowShown="0" headerRowDxfId="346" dataDxfId="345" headerRowBorderDxfId="343" tableBorderDxfId="344">
  <autoFilter ref="G1:N17"/>
  <tableColumns count="8">
    <tableColumn id="1" name="Pipe Diameter" dataDxfId="342"/>
    <tableColumn id="2" name="Light valve (flanged)" dataDxfId="341"/>
    <tableColumn id="3" name="Light valve (threaded or welded)" dataDxfId="340"/>
    <tableColumn id="5" name="Heavy valve (flanged)" dataDxfId="339"/>
    <tableColumn id="6" name="Heavy valve (threaded or welded)" dataDxfId="338"/>
    <tableColumn id="7" name="Typical Pipe Shoe" dataDxfId="337"/>
    <tableColumn id="8" name="Flange (pair)" dataDxfId="336"/>
    <tableColumn id="9" name="Field variance" dataDxfId="335"/>
  </tableColumns>
  <tableStyleInfo name="TableStyleMedium5" showFirstColumn="0" showLastColumn="0" showRowStripes="1" showColumnStripes="0"/>
</table>
</file>

<file path=xl/tables/table15.xml><?xml version="1.0" encoding="utf-8"?>
<table xmlns="http://schemas.openxmlformats.org/spreadsheetml/2006/main" id="13" name="Table13" displayName="Table13" ref="A1:D6" totalsRowShown="0" headerRowDxfId="334" dataDxfId="333">
  <autoFilter ref="A1:D6"/>
  <tableColumns count="4">
    <tableColumn id="1" name="Component" dataDxfId="332"/>
    <tableColumn id="2" name="Catalog Number" dataDxfId="331"/>
    <tableColumn id="3" name="Quantity Breakdown" dataDxfId="330"/>
    <tableColumn id="4" name="Pipe Straps" dataDxfId="329"/>
  </tableColumns>
  <tableStyleInfo name="TableStyleMedium5" showFirstColumn="0" showLastColumn="0" showRowStripes="1" showColumnStripes="0"/>
</table>
</file>

<file path=xl/tables/table16.xml><?xml version="1.0" encoding="utf-8"?>
<table xmlns="http://schemas.openxmlformats.org/spreadsheetml/2006/main" id="15" name="Table15" displayName="Table15" ref="A33:B51" totalsRowShown="0" headerRowDxfId="328" dataDxfId="327">
  <autoFilter ref="A33:B51"/>
  <tableColumns count="2">
    <tableColumn id="1" name="Pipe Size" dataDxfId="326"/>
    <tableColumn id="2" name="Catalog Number" dataDxfId="325"/>
  </tableColumns>
  <tableStyleInfo name="TableStyleMedium5" showFirstColumn="0" showLastColumn="0" showRowStripes="1" showColumnStripes="0"/>
</table>
</file>

<file path=xl/tables/table17.xml><?xml version="1.0" encoding="utf-8"?>
<table xmlns="http://schemas.openxmlformats.org/spreadsheetml/2006/main" id="16" name="Table16" displayName="Table16" ref="C10:D11" totalsRowShown="0" headerRowDxfId="324" dataDxfId="323" tableBorderDxfId="322">
  <autoFilter ref="C10:D11"/>
  <tableColumns count="2">
    <tableColumn id="1" name="Quantity Breakdown" dataDxfId="321"/>
    <tableColumn id="2" name="ETL/foot" dataDxfId="320"/>
  </tableColumns>
  <tableStyleInfo name="TableStyleMedium2" showFirstColumn="0" showLastColumn="0" showRowStripes="1" showColumnStripes="0"/>
</table>
</file>

<file path=xl/tables/table18.xml><?xml version="1.0" encoding="utf-8"?>
<table xmlns="http://schemas.openxmlformats.org/spreadsheetml/2006/main" id="17" name="Table17" displayName="Table17" ref="A10:B30" totalsRowShown="0" headerRowDxfId="319" dataDxfId="318" tableBorderDxfId="317">
  <autoFilter ref="A10:B30"/>
  <tableColumns count="2">
    <tableColumn id="1" name="Pipe Diameter" dataDxfId="316"/>
    <tableColumn id="2" name="Rolls/100ft of Cable" dataDxfId="315"/>
  </tableColumns>
  <tableStyleInfo name="TableStyleMedium2" showFirstColumn="0" showLastColumn="0" showRowStripes="1" showColumnStripes="0"/>
</table>
</file>

<file path=xl/tables/table19.xml><?xml version="1.0" encoding="utf-8"?>
<table xmlns="http://schemas.openxmlformats.org/spreadsheetml/2006/main" id="22" name="Table1523" displayName="Table1523" ref="C33:E51" totalsRowShown="0" headerRowDxfId="314" dataDxfId="313">
  <autoFilter ref="C33:E51"/>
  <tableColumns count="3">
    <tableColumn id="1" name="Pipe Size" dataDxfId="312"/>
    <tableColumn id="2" name="Catalog Number" dataDxfId="311"/>
    <tableColumn id="3" name="Package QTY" dataDxfId="310"/>
  </tableColumns>
  <tableStyleInfo name="TableStyleMedium5" showFirstColumn="0" showLastColumn="0" showRowStripes="1" showColumnStripes="0"/>
</table>
</file>

<file path=xl/tables/table2.xml><?xml version="1.0" encoding="utf-8"?>
<table xmlns="http://schemas.openxmlformats.org/spreadsheetml/2006/main" id="2" name="Table1_2" displayName="Table1_2" ref="A1:E881" tableType="queryTable" totalsRowShown="0" headerRowDxfId="894" dataDxfId="893">
  <autoFilter ref="A1:E881"/>
  <tableColumns count="5">
    <tableColumn id="15" uniqueName="15" name="Insulation Thickness" queryTableFieldId="1" dataDxfId="892"/>
    <tableColumn id="16" uniqueName="16" name=" °F" queryTableFieldId="2" dataDxfId="891"/>
    <tableColumn id="17" uniqueName="17" name=" °C" queryTableFieldId="3" dataDxfId="890"/>
    <tableColumn id="18" uniqueName="18" name="Pipe Diameter" queryTableFieldId="4" dataDxfId="889"/>
    <tableColumn id="19" uniqueName="19" name="Heat Loss" queryTableFieldId="5" dataDxfId="888"/>
  </tableColumns>
  <tableStyleInfo name="TableStyleLight5" showFirstColumn="0" showLastColumn="0" showRowStripes="1" showColumnStripes="0"/>
</table>
</file>

<file path=xl/tables/table20.xml><?xml version="1.0" encoding="utf-8"?>
<table xmlns="http://schemas.openxmlformats.org/spreadsheetml/2006/main" id="20" name="Table20" displayName="Table20" ref="A1:C16" totalsRowShown="0" tableBorderDxfId="309">
  <autoFilter ref="A1:C16"/>
  <tableColumns count="3">
    <tableColumn id="1" name="Cable Description" dataDxfId="308"/>
    <tableColumn id="3" name="Design Temperature" dataDxfId="307" dataCellStyle="Normal 3 2"/>
    <tableColumn id="4" name="Catalog Number" dataDxfId="306" dataCellStyle="Normal 3 2"/>
  </tableColumns>
  <tableStyleInfo name="TableStyleMedium5" showFirstColumn="0" showLastColumn="0" showRowStripes="1" showColumnStripes="0"/>
</table>
</file>

<file path=xl/tables/table21.xml><?xml version="1.0" encoding="utf-8"?>
<table xmlns="http://schemas.openxmlformats.org/spreadsheetml/2006/main" id="21" name="Table21" displayName="Table21" ref="A18:B33" totalsRowShown="0" headerRowDxfId="305" dataDxfId="304">
  <autoFilter ref="A18:B33"/>
  <tableColumns count="2">
    <tableColumn id="1" name="Accessory Description" dataDxfId="303" dataCellStyle="Normal 3 2"/>
    <tableColumn id="2" name="Catalog Number" dataDxfId="302" dataCellStyle="Normal 3 2"/>
  </tableColumns>
  <tableStyleInfo name="TableStyleMedium5" showFirstColumn="0" showLastColumn="0" showRowStripes="1" showColumnStripes="0"/>
</table>
</file>

<file path=xl/tables/table22.xml><?xml version="1.0" encoding="utf-8"?>
<table xmlns="http://schemas.openxmlformats.org/spreadsheetml/2006/main" id="19" name="Table19" displayName="Table19" ref="A1:M36" totalsRowShown="0" headerRowDxfId="15" dataDxfId="14" headerRowBorderDxfId="13">
  <autoFilter ref="A1:M36"/>
  <tableColumns count="13">
    <tableColumn id="1" name="OEM Type " dataDxfId="12"/>
    <tableColumn id="2" name="Vendor" dataDxfId="11"/>
    <tableColumn id="3" name="Class" dataDxfId="10"/>
    <tableColumn id="4" name="Job" dataDxfId="9"/>
    <tableColumn id="11" name="Code" dataDxfId="8">
      <calculatedColumnFormula>Table19[[#This Row],[OEM Type ]]&amp;"-"&amp;Table19[[#This Row],[Job]]</calculatedColumnFormula>
    </tableColumn>
    <tableColumn id="5" name="Status" dataDxfId="7"/>
    <tableColumn id="6" name="Configuration" dataDxfId="6"/>
    <tableColumn id="7" name="Location" dataDxfId="5"/>
    <tableColumn id="8" name="Pipe LF" dataDxfId="4"/>
    <tableColumn id="13" name="Circuit QTY (EA)" dataDxfId="3"/>
    <tableColumn id="9" name="SR Cable LF" dataDxfId="2"/>
    <tableColumn id="12" name="MI Cable LF" dataDxfId="1"/>
    <tableColumn id="10" name="Heater LF/Pipe LF" dataDxfId="0"/>
  </tableColumns>
  <tableStyleInfo name="TableStyleMedium19" showFirstColumn="0" showLastColumn="0" showRowStripes="1" showColumnStripes="0"/>
</table>
</file>

<file path=xl/tables/table3.xml><?xml version="1.0" encoding="utf-8"?>
<table xmlns="http://schemas.openxmlformats.org/spreadsheetml/2006/main" id="7" name="Table48" displayName="Table48" ref="Q1:T6" totalsRowShown="0" headerRowBorderDxfId="886" tableBorderDxfId="887" totalsRowBorderDxfId="885">
  <autoFilter ref="Q1:T6"/>
  <tableColumns count="4">
    <tableColumn id="1" name="KED Spec" dataDxfId="884"/>
    <tableColumn id="5" name="Preformed Pipe Insulation" dataDxfId="883"/>
    <tableColumn id="2" name="Insulation Factor" dataDxfId="882"/>
    <tableColumn id="3" name="k Factor @ 50 Deg F" dataDxfId="881"/>
  </tableColumns>
  <tableStyleInfo name="TableStyleMedium5" showFirstColumn="0" showLastColumn="0" showRowStripes="1" showColumnStripes="0"/>
</table>
</file>

<file path=xl/tables/table4.xml><?xml version="1.0" encoding="utf-8"?>
<table xmlns="http://schemas.openxmlformats.org/spreadsheetml/2006/main" id="14" name="Table115" displayName="Table115" ref="A1:E47" totalsRowShown="0" headerRowDxfId="410" dataDxfId="409">
  <autoFilter ref="A1:E47"/>
  <sortState ref="A2:E46">
    <sortCondition ref="A2"/>
  </sortState>
  <tableColumns count="5">
    <tableColumn id="1" name="System" dataDxfId="408"/>
    <tableColumn id="2" name="Maintain Temp" dataDxfId="407"/>
    <tableColumn id="3" name="RTD10CS" dataDxfId="406"/>
    <tableColumn id="5" name="RTD4AL" dataDxfId="405"/>
    <tableColumn id="4" name="910*E1WL*SSR2" dataDxfId="404"/>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H16" totalsRowShown="0" headerRowDxfId="403" dataDxfId="402" headerRowBorderDxfId="400" tableBorderDxfId="401" totalsRowBorderDxfId="399">
  <autoFilter ref="A1:H16"/>
  <sortState ref="A2:H16">
    <sortCondition ref="C1:C16"/>
  </sortState>
  <tableColumns count="8">
    <tableColumn id="1" name="Cat Number " dataDxfId="398"/>
    <tableColumn id="6" name="Power Output" dataDxfId="397"/>
    <tableColumn id="7" name="Heating Cable Family" dataDxfId="396"/>
    <tableColumn id="2" name="Design Temperature" dataDxfId="395"/>
    <tableColumn id="8" name="Unit" dataDxfId="394"/>
    <tableColumn id="3" name="Max Circuit Length" dataDxfId="393"/>
    <tableColumn id="4" name="Start Up Temperature " dataDxfId="392"/>
    <tableColumn id="5" name="Breaker Size" dataDxfId="391"/>
  </tableColumns>
  <tableStyleInfo name="TableStyleMedium5" showFirstColumn="0" showLastColumn="0" showRowStripes="1" showColumnStripes="0"/>
</table>
</file>

<file path=xl/tables/table6.xml><?xml version="1.0" encoding="utf-8"?>
<table xmlns="http://schemas.openxmlformats.org/spreadsheetml/2006/main" id="9" name="Table9" displayName="Table9" ref="A18:E38" totalsRowShown="0" headerRowDxfId="390" dataDxfId="389" headerRowBorderDxfId="387" tableBorderDxfId="388">
  <autoFilter ref="A18:E38"/>
  <tableColumns count="5">
    <tableColumn id="1" name="Cable" dataDxfId="386"/>
    <tableColumn id="2" name="Resistance (Ω/ft)" dataDxfId="385"/>
    <tableColumn id="3" name="Cable Diameter (in)" dataDxfId="384"/>
    <tableColumn id="4" name="Max Circuit Length (LF)" dataDxfId="383"/>
    <tableColumn id="5" name="Nominal Weight (lb/1000 ft)" dataDxfId="382"/>
  </tableColumns>
  <tableStyleInfo name="TableStyleMedium5" showFirstColumn="0" showLastColumn="0" showRowStripes="1" showColumnStripes="0"/>
</table>
</file>

<file path=xl/tables/table7.xml><?xml version="1.0" encoding="utf-8"?>
<table xmlns="http://schemas.openxmlformats.org/spreadsheetml/2006/main" id="10" name="Table911" displayName="Table911" ref="H18:L41" totalsRowShown="0" headerRowDxfId="381" dataDxfId="380" headerRowBorderDxfId="378" tableBorderDxfId="379">
  <autoFilter ref="H18:L41"/>
  <tableColumns count="5">
    <tableColumn id="1" name="Cable" dataDxfId="377"/>
    <tableColumn id="2" name="Resistance (Ω/ft)" dataDxfId="376"/>
    <tableColumn id="3" name="Cable Diameter (in)" dataDxfId="375"/>
    <tableColumn id="4" name="Max Circuit Length (LF)" dataDxfId="374"/>
    <tableColumn id="5" name="Nominal Weight (lb/1000 ft)" dataDxfId="373"/>
  </tableColumns>
  <tableStyleInfo name="TableStyleMedium5" showFirstColumn="0" showLastColumn="0" showRowStripes="1" showColumnStripes="0"/>
</table>
</file>

<file path=xl/tables/table8.xml><?xml version="1.0" encoding="utf-8"?>
<table xmlns="http://schemas.openxmlformats.org/spreadsheetml/2006/main" id="8" name="Table8" displayName="Table8" ref="J1:L5" totalsRowShown="0" headerRowDxfId="372" dataDxfId="371">
  <autoFilter ref="J1:L5"/>
  <tableColumns count="3">
    <tableColumn id="1" name="Cable Family" dataDxfId="370"/>
    <tableColumn id="2" name="Max Power Output" dataDxfId="369"/>
    <tableColumn id="3" name="Design Temp" dataDxfId="368"/>
  </tableColumns>
  <tableStyleInfo name="TableStyleMedium5" showFirstColumn="0" showLastColumn="0" showRowStripes="1" showColumnStripes="0"/>
</table>
</file>

<file path=xl/tables/table9.xml><?xml version="1.0" encoding="utf-8"?>
<table xmlns="http://schemas.openxmlformats.org/spreadsheetml/2006/main" id="18" name="Table819" displayName="Table819" ref="J7:L11" totalsRowShown="0" headerRowDxfId="367" dataDxfId="366">
  <autoFilter ref="J7:L11"/>
  <tableColumns count="3">
    <tableColumn id="1" name="Cable Family" dataDxfId="365"/>
    <tableColumn id="2" name="Min Power Output" dataDxfId="364"/>
    <tableColumn id="3" name="Design Temp" dataDxfId="363"/>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8.bin"/><Relationship Id="rId4"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 Id="rId5" Type="http://schemas.openxmlformats.org/officeDocument/2006/relationships/table" Target="../tables/table19.xml"/><Relationship Id="rId4"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table" Target="../tables/table2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ivotTable" Target="../pivotTables/pivotTable13.xml"/><Relationship Id="rId5" Type="http://schemas.openxmlformats.org/officeDocument/2006/relationships/comments" Target="../comments3.xml"/><Relationship Id="rId4" Type="http://schemas.openxmlformats.org/officeDocument/2006/relationships/table" Target="../tables/table2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14" workbookViewId="0">
      <selection activeCell="I43" sqref="I43"/>
    </sheetView>
  </sheetViews>
  <sheetFormatPr defaultRowHeight="13.15"/>
  <cols>
    <col min="1" max="1" width="12" bestFit="1" customWidth="1"/>
    <col min="2" max="2" width="19.140625" bestFit="1" customWidth="1"/>
    <col min="3" max="3" width="11.42578125" bestFit="1" customWidth="1"/>
    <col min="5" max="5" width="17.28515625" bestFit="1" customWidth="1"/>
  </cols>
  <sheetData>
    <row r="1" spans="1:5" ht="13.9">
      <c r="A1" s="45" t="s">
        <v>884</v>
      </c>
      <c r="B1" s="45" t="s">
        <v>885</v>
      </c>
      <c r="C1" s="47" t="s">
        <v>468</v>
      </c>
      <c r="D1" s="47" t="s">
        <v>483</v>
      </c>
      <c r="E1" s="47" t="s">
        <v>467</v>
      </c>
    </row>
    <row r="2" spans="1:5" ht="13.9">
      <c r="A2" s="46" t="s">
        <v>886</v>
      </c>
      <c r="B2" s="46">
        <v>40</v>
      </c>
      <c r="C2" s="46">
        <v>0</v>
      </c>
      <c r="D2" s="46">
        <v>0</v>
      </c>
      <c r="E2" s="46">
        <v>0</v>
      </c>
    </row>
    <row r="3" spans="1:5" ht="13.9">
      <c r="A3" s="46" t="s">
        <v>887</v>
      </c>
      <c r="B3" s="46">
        <v>40</v>
      </c>
      <c r="C3" s="46">
        <v>0</v>
      </c>
      <c r="D3" s="46">
        <v>0</v>
      </c>
      <c r="E3" s="46">
        <v>0</v>
      </c>
    </row>
    <row r="4" spans="1:5" ht="13.9">
      <c r="A4" s="46" t="s">
        <v>888</v>
      </c>
      <c r="B4" s="46">
        <v>40</v>
      </c>
      <c r="C4" s="46">
        <v>0</v>
      </c>
      <c r="D4" s="46">
        <v>0</v>
      </c>
      <c r="E4" s="46">
        <v>0</v>
      </c>
    </row>
    <row r="5" spans="1:5" ht="13.9">
      <c r="A5" s="46" t="s">
        <v>889</v>
      </c>
      <c r="B5" s="46">
        <v>40</v>
      </c>
      <c r="C5" s="46">
        <v>0</v>
      </c>
      <c r="D5" s="46">
        <v>0</v>
      </c>
      <c r="E5" s="46">
        <v>0</v>
      </c>
    </row>
    <row r="6" spans="1:5" ht="13.9">
      <c r="A6" s="46" t="s">
        <v>214</v>
      </c>
      <c r="B6" s="46">
        <v>40</v>
      </c>
      <c r="C6" s="46">
        <v>0</v>
      </c>
      <c r="D6" s="46">
        <v>0</v>
      </c>
      <c r="E6" s="46">
        <v>0</v>
      </c>
    </row>
    <row r="7" spans="1:5" ht="13.9">
      <c r="A7" s="46" t="s">
        <v>190</v>
      </c>
      <c r="B7" s="46">
        <v>40</v>
      </c>
      <c r="C7" s="46">
        <v>0</v>
      </c>
      <c r="D7" s="46">
        <v>0</v>
      </c>
      <c r="E7" s="46">
        <v>0</v>
      </c>
    </row>
    <row r="8" spans="1:5" ht="13.9">
      <c r="A8" s="46" t="s">
        <v>158</v>
      </c>
      <c r="B8" s="46">
        <v>40</v>
      </c>
      <c r="C8" s="46">
        <v>0</v>
      </c>
      <c r="D8" s="46">
        <v>0</v>
      </c>
      <c r="E8" s="46">
        <v>0</v>
      </c>
    </row>
    <row r="9" spans="1:5" ht="13.9">
      <c r="A9" s="46" t="s">
        <v>303</v>
      </c>
      <c r="B9" s="46">
        <v>60</v>
      </c>
      <c r="C9" s="46">
        <v>0</v>
      </c>
      <c r="D9" s="46">
        <v>0</v>
      </c>
      <c r="E9" s="46">
        <v>0</v>
      </c>
    </row>
    <row r="10" spans="1:5" ht="13.9">
      <c r="A10" s="46" t="s">
        <v>890</v>
      </c>
      <c r="B10" s="46">
        <v>40</v>
      </c>
      <c r="C10" s="46">
        <v>0</v>
      </c>
      <c r="D10" s="46">
        <v>0</v>
      </c>
      <c r="E10" s="46">
        <v>0</v>
      </c>
    </row>
    <row r="11" spans="1:5" ht="13.9">
      <c r="A11" s="46" t="s">
        <v>891</v>
      </c>
      <c r="B11" s="46">
        <v>40</v>
      </c>
      <c r="C11" s="46">
        <v>0</v>
      </c>
      <c r="D11" s="46">
        <v>0</v>
      </c>
      <c r="E11" s="46">
        <v>0</v>
      </c>
    </row>
    <row r="12" spans="1:5" ht="13.9">
      <c r="A12" s="46" t="s">
        <v>892</v>
      </c>
      <c r="B12" s="46">
        <v>40</v>
      </c>
      <c r="C12" s="46">
        <v>0</v>
      </c>
      <c r="D12" s="46">
        <v>0</v>
      </c>
      <c r="E12" s="46">
        <v>0</v>
      </c>
    </row>
    <row r="13" spans="1:5" ht="13.9">
      <c r="A13" s="46" t="s">
        <v>149</v>
      </c>
      <c r="B13" s="46">
        <v>40</v>
      </c>
      <c r="C13" s="46">
        <v>0</v>
      </c>
      <c r="D13" s="46">
        <v>0</v>
      </c>
      <c r="E13" s="46">
        <v>0</v>
      </c>
    </row>
    <row r="14" spans="1:5" ht="13.9">
      <c r="A14" s="46" t="s">
        <v>893</v>
      </c>
      <c r="B14" s="46">
        <v>40</v>
      </c>
      <c r="C14" s="46">
        <v>0</v>
      </c>
      <c r="D14" s="46">
        <v>0</v>
      </c>
      <c r="E14" s="46">
        <v>0</v>
      </c>
    </row>
    <row r="15" spans="1:5" ht="13.9">
      <c r="A15" s="46" t="s">
        <v>894</v>
      </c>
      <c r="B15" s="46">
        <v>40</v>
      </c>
      <c r="C15" s="46">
        <v>0</v>
      </c>
      <c r="D15" s="46">
        <v>0</v>
      </c>
      <c r="E15" s="46">
        <v>0</v>
      </c>
    </row>
    <row r="16" spans="1:5" ht="13.9">
      <c r="A16" s="46" t="s">
        <v>67</v>
      </c>
      <c r="B16" s="46">
        <v>40</v>
      </c>
      <c r="C16" s="46">
        <v>0</v>
      </c>
      <c r="D16" s="46">
        <v>0</v>
      </c>
      <c r="E16" s="46">
        <v>0</v>
      </c>
    </row>
    <row r="17" spans="1:5" ht="13.9">
      <c r="A17" s="46" t="s">
        <v>243</v>
      </c>
      <c r="B17" s="46">
        <v>40</v>
      </c>
      <c r="C17" s="46">
        <v>0</v>
      </c>
      <c r="D17" s="46">
        <v>0</v>
      </c>
      <c r="E17" s="46">
        <v>0</v>
      </c>
    </row>
    <row r="18" spans="1:5" ht="13.9">
      <c r="A18" s="46" t="s">
        <v>234</v>
      </c>
      <c r="B18" s="46">
        <v>40</v>
      </c>
      <c r="C18" s="46">
        <v>0</v>
      </c>
      <c r="D18" s="46">
        <v>0</v>
      </c>
      <c r="E18" s="46">
        <v>0</v>
      </c>
    </row>
    <row r="19" spans="1:5" ht="13.9">
      <c r="A19" s="46" t="s">
        <v>280</v>
      </c>
      <c r="B19" s="46">
        <v>60</v>
      </c>
      <c r="C19" s="46">
        <v>0</v>
      </c>
      <c r="D19" s="46">
        <v>0</v>
      </c>
      <c r="E19" s="46">
        <v>0</v>
      </c>
    </row>
    <row r="20" spans="1:5" ht="13.9">
      <c r="A20" s="46" t="s">
        <v>422</v>
      </c>
      <c r="B20" s="46">
        <v>65</v>
      </c>
      <c r="C20" s="46">
        <v>1</v>
      </c>
      <c r="D20" s="46">
        <v>1</v>
      </c>
      <c r="E20" s="46">
        <v>1</v>
      </c>
    </row>
    <row r="21" spans="1:5" ht="13.9">
      <c r="A21" s="46" t="s">
        <v>895</v>
      </c>
      <c r="B21" s="46">
        <v>40</v>
      </c>
      <c r="C21" s="46">
        <v>0</v>
      </c>
      <c r="D21" s="46">
        <v>0</v>
      </c>
      <c r="E21" s="46">
        <v>0</v>
      </c>
    </row>
    <row r="22" spans="1:5" ht="13.9">
      <c r="A22" s="46" t="s">
        <v>896</v>
      </c>
      <c r="B22" s="46">
        <v>100</v>
      </c>
      <c r="C22" s="46">
        <v>1</v>
      </c>
      <c r="D22" s="46">
        <v>1</v>
      </c>
      <c r="E22" s="46">
        <v>1</v>
      </c>
    </row>
    <row r="23" spans="1:5" ht="13.9">
      <c r="A23" s="46" t="s">
        <v>897</v>
      </c>
      <c r="B23" s="46">
        <v>60</v>
      </c>
      <c r="C23" s="46">
        <v>0</v>
      </c>
      <c r="D23" s="46">
        <v>0</v>
      </c>
      <c r="E23" s="46">
        <v>0</v>
      </c>
    </row>
    <row r="24" spans="1:5" ht="13.9">
      <c r="A24" s="46" t="s">
        <v>898</v>
      </c>
      <c r="B24" s="46">
        <v>40</v>
      </c>
      <c r="C24" s="46">
        <v>0</v>
      </c>
      <c r="D24" s="46">
        <v>0</v>
      </c>
      <c r="E24" s="46">
        <v>0</v>
      </c>
    </row>
    <row r="25" spans="1:5" ht="13.9">
      <c r="A25" s="46" t="s">
        <v>899</v>
      </c>
      <c r="B25" s="46">
        <v>40</v>
      </c>
      <c r="C25" s="46">
        <v>0</v>
      </c>
      <c r="D25" s="46">
        <v>0</v>
      </c>
      <c r="E25" s="46">
        <v>0</v>
      </c>
    </row>
    <row r="26" spans="1:5" ht="13.9">
      <c r="A26" s="46" t="s">
        <v>108</v>
      </c>
      <c r="B26" s="46">
        <v>40</v>
      </c>
      <c r="C26" s="46">
        <v>0</v>
      </c>
      <c r="D26" s="46">
        <v>0</v>
      </c>
      <c r="E26" s="46">
        <v>0</v>
      </c>
    </row>
    <row r="27" spans="1:5" ht="13.9">
      <c r="A27" s="46" t="s">
        <v>128</v>
      </c>
      <c r="B27" s="46">
        <v>40</v>
      </c>
      <c r="C27" s="46">
        <v>0</v>
      </c>
      <c r="D27" s="46">
        <v>0</v>
      </c>
      <c r="E27" s="46">
        <v>0</v>
      </c>
    </row>
    <row r="28" spans="1:5" ht="13.9">
      <c r="A28" s="46" t="s">
        <v>900</v>
      </c>
      <c r="B28" s="46">
        <v>40</v>
      </c>
      <c r="C28" s="46">
        <v>0</v>
      </c>
      <c r="D28" s="46">
        <v>0</v>
      </c>
      <c r="E28" s="46">
        <v>0</v>
      </c>
    </row>
    <row r="29" spans="1:5" ht="13.9">
      <c r="A29" s="46" t="s">
        <v>901</v>
      </c>
      <c r="B29" s="46">
        <v>40</v>
      </c>
      <c r="C29" s="46">
        <v>0</v>
      </c>
      <c r="D29" s="46">
        <v>0</v>
      </c>
      <c r="E29" s="46">
        <v>0</v>
      </c>
    </row>
    <row r="30" spans="1:5" ht="13.9">
      <c r="A30" s="46" t="s">
        <v>140</v>
      </c>
      <c r="B30" s="46">
        <v>40</v>
      </c>
      <c r="C30" s="46">
        <v>0</v>
      </c>
      <c r="D30" s="46">
        <v>0</v>
      </c>
      <c r="E30" s="46">
        <v>0</v>
      </c>
    </row>
    <row r="31" spans="1:5" ht="13.9">
      <c r="A31" s="46" t="s">
        <v>421</v>
      </c>
      <c r="B31" s="46">
        <v>40</v>
      </c>
      <c r="C31" s="46">
        <v>0</v>
      </c>
      <c r="D31" s="46">
        <v>0</v>
      </c>
      <c r="E31" s="46">
        <v>0</v>
      </c>
    </row>
    <row r="32" spans="1:5" ht="13.9">
      <c r="A32" s="46" t="s">
        <v>262</v>
      </c>
      <c r="B32" s="46">
        <v>60</v>
      </c>
      <c r="C32" s="46">
        <v>1</v>
      </c>
      <c r="D32" s="46">
        <v>1</v>
      </c>
      <c r="E32" s="46">
        <v>1</v>
      </c>
    </row>
    <row r="33" spans="1:5" ht="13.9">
      <c r="A33" s="46" t="s">
        <v>902</v>
      </c>
      <c r="B33" s="46">
        <v>40</v>
      </c>
      <c r="C33" s="46">
        <v>0</v>
      </c>
      <c r="D33" s="46">
        <v>0</v>
      </c>
      <c r="E33" s="46">
        <v>0</v>
      </c>
    </row>
    <row r="34" spans="1:5" ht="13.9">
      <c r="A34" s="46" t="s">
        <v>255</v>
      </c>
      <c r="B34" s="46">
        <v>40</v>
      </c>
      <c r="C34" s="46">
        <v>0</v>
      </c>
      <c r="D34" s="46">
        <v>0</v>
      </c>
      <c r="E34" s="46">
        <v>0</v>
      </c>
    </row>
    <row r="35" spans="1:5" ht="13.9">
      <c r="A35" s="46" t="s">
        <v>420</v>
      </c>
      <c r="B35" s="46">
        <v>60</v>
      </c>
      <c r="C35" s="46">
        <v>0</v>
      </c>
      <c r="D35" s="46">
        <v>0</v>
      </c>
      <c r="E35" s="46">
        <v>0</v>
      </c>
    </row>
    <row r="36" spans="1:5" ht="13.9">
      <c r="A36" s="46" t="s">
        <v>903</v>
      </c>
      <c r="B36" s="46">
        <v>40</v>
      </c>
      <c r="C36" s="46">
        <v>0</v>
      </c>
      <c r="D36" s="46">
        <v>0</v>
      </c>
      <c r="E36" s="46">
        <v>0</v>
      </c>
    </row>
    <row r="37" spans="1:5" ht="13.9">
      <c r="A37" s="46" t="s">
        <v>904</v>
      </c>
      <c r="B37" s="46">
        <v>40</v>
      </c>
      <c r="C37" s="46">
        <v>0</v>
      </c>
      <c r="D37" s="46">
        <v>0</v>
      </c>
      <c r="E37" s="46">
        <v>0</v>
      </c>
    </row>
    <row r="38" spans="1:5" ht="13.9">
      <c r="A38" s="46" t="s">
        <v>72</v>
      </c>
      <c r="B38" s="46">
        <v>40</v>
      </c>
      <c r="C38" s="46">
        <v>0</v>
      </c>
      <c r="D38" s="46">
        <v>0</v>
      </c>
      <c r="E38" s="46">
        <v>0</v>
      </c>
    </row>
    <row r="39" spans="1:5" ht="13.9">
      <c r="A39" s="46" t="s">
        <v>905</v>
      </c>
      <c r="B39" s="46">
        <v>40</v>
      </c>
      <c r="C39" s="46">
        <v>0</v>
      </c>
      <c r="D39" s="46">
        <v>0</v>
      </c>
      <c r="E39" s="46">
        <v>0</v>
      </c>
    </row>
    <row r="40" spans="1:5" ht="13.9">
      <c r="A40" s="46" t="s">
        <v>906</v>
      </c>
      <c r="B40" s="46">
        <v>40</v>
      </c>
      <c r="C40" s="46">
        <v>0</v>
      </c>
      <c r="D40" s="46">
        <v>0</v>
      </c>
      <c r="E40" s="46">
        <v>0</v>
      </c>
    </row>
    <row r="41" spans="1:5" ht="13.9">
      <c r="A41" s="46" t="s">
        <v>907</v>
      </c>
      <c r="B41" s="46">
        <v>60</v>
      </c>
      <c r="C41" s="46">
        <v>0</v>
      </c>
      <c r="D41" s="46">
        <v>0</v>
      </c>
      <c r="E41" s="46">
        <v>0</v>
      </c>
    </row>
    <row r="42" spans="1:5" ht="13.9">
      <c r="A42" s="46" t="s">
        <v>908</v>
      </c>
      <c r="B42" s="46">
        <v>40</v>
      </c>
      <c r="C42" s="46">
        <v>0</v>
      </c>
      <c r="D42" s="46">
        <v>0</v>
      </c>
      <c r="E42" s="46">
        <v>0</v>
      </c>
    </row>
    <row r="43" spans="1:5" ht="13.9">
      <c r="A43" s="46" t="s">
        <v>249</v>
      </c>
      <c r="B43" s="46">
        <v>40</v>
      </c>
      <c r="C43" s="46">
        <v>0</v>
      </c>
      <c r="D43" s="46">
        <v>0</v>
      </c>
      <c r="E43" s="46">
        <v>0</v>
      </c>
    </row>
    <row r="44" spans="1:5" ht="13.9">
      <c r="A44" s="46" t="s">
        <v>909</v>
      </c>
      <c r="B44" s="46">
        <v>40</v>
      </c>
      <c r="C44" s="46">
        <v>0</v>
      </c>
      <c r="D44" s="46">
        <v>0</v>
      </c>
      <c r="E44" s="46">
        <v>0</v>
      </c>
    </row>
    <row r="45" spans="1:5" ht="13.9">
      <c r="A45" s="46" t="s">
        <v>410</v>
      </c>
      <c r="B45" s="46">
        <v>40</v>
      </c>
      <c r="C45" s="46">
        <v>0</v>
      </c>
      <c r="D45" s="46">
        <v>0</v>
      </c>
      <c r="E45" s="46">
        <v>0</v>
      </c>
    </row>
    <row r="46" spans="1:5" ht="13.9">
      <c r="A46" s="46" t="s">
        <v>910</v>
      </c>
      <c r="B46" s="46">
        <v>60</v>
      </c>
      <c r="C46" s="46">
        <v>0</v>
      </c>
      <c r="D46" s="46">
        <v>0</v>
      </c>
      <c r="E46" s="46">
        <v>0</v>
      </c>
    </row>
    <row r="47" spans="1:5" ht="13.9">
      <c r="A47" s="46" t="s">
        <v>360</v>
      </c>
      <c r="B47" s="46">
        <v>100</v>
      </c>
      <c r="C47" s="46">
        <v>1</v>
      </c>
      <c r="D47" s="46">
        <v>1</v>
      </c>
      <c r="E47" s="46">
        <v>1</v>
      </c>
    </row>
    <row r="48" spans="1:5" ht="13.9">
      <c r="A48" s="46"/>
      <c r="B48" s="46"/>
      <c r="C48" s="46"/>
      <c r="D48" s="46"/>
      <c r="E48" s="46"/>
    </row>
    <row r="49" spans="1:5" ht="13.9">
      <c r="A49" s="46"/>
      <c r="B49" s="46"/>
      <c r="C49" s="46"/>
      <c r="D49" s="46"/>
      <c r="E49" s="46"/>
    </row>
    <row r="50" spans="1:5" ht="13.9">
      <c r="A50" s="46"/>
      <c r="B50" s="46"/>
      <c r="C50" s="46"/>
      <c r="D50" s="46"/>
      <c r="E50" s="46"/>
    </row>
  </sheetData>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2E5E17C2-48D3-4B75-BC2C-960E3241FA9D}">
            <xm:f>ISNA(VLOOKUP('Data Setup'!$I$25,$A$2:$E$47,1,FALSE))</xm:f>
            <x14:dxf/>
          </x14:cfRule>
          <xm:sqref>I21:I1048576</xm:sqref>
        </x14:conditionalFormatting>
        <x14:conditionalFormatting xmlns:xm="http://schemas.microsoft.com/office/excel/2006/main">
          <x14:cfRule type="expression" priority="1" id="{119B28E6-DC8E-4908-9583-2987E147C525}">
            <xm:f>ISNA(VLOOKUP('Data Setup'!$I25,$A$1:$E$47,1,FALSE))</xm:f>
            <x14:dxf/>
          </x14:cfRule>
          <xm:sqref>I24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E41" sqref="E41"/>
    </sheetView>
  </sheetViews>
  <sheetFormatPr defaultRowHeight="13.15"/>
  <cols>
    <col min="1" max="1" width="14.42578125" customWidth="1"/>
    <col min="2" max="2" width="16.42578125" customWidth="1"/>
    <col min="3" max="3" width="21.5703125" customWidth="1"/>
    <col min="4" max="4" width="22.28515625" customWidth="1"/>
    <col min="5" max="5" width="25.85546875" customWidth="1"/>
    <col min="6" max="6" width="14.85546875" customWidth="1"/>
    <col min="7" max="7" width="22.28515625" bestFit="1" customWidth="1"/>
    <col min="8" max="8" width="24.5703125" customWidth="1"/>
    <col min="9" max="9" width="26.7109375" customWidth="1"/>
    <col min="10" max="10" width="20" bestFit="1" customWidth="1"/>
    <col min="11" max="11" width="23.7109375" bestFit="1" customWidth="1"/>
    <col min="12" max="12" width="26.42578125" bestFit="1" customWidth="1"/>
    <col min="13" max="13" width="13" bestFit="1" customWidth="1"/>
  </cols>
  <sheetData>
    <row r="1" spans="1:12" ht="13.9">
      <c r="A1" s="8" t="s">
        <v>911</v>
      </c>
      <c r="B1" s="8" t="s">
        <v>912</v>
      </c>
      <c r="C1" s="8" t="s">
        <v>913</v>
      </c>
      <c r="D1" s="9" t="s">
        <v>914</v>
      </c>
      <c r="E1" s="9" t="s">
        <v>495</v>
      </c>
      <c r="F1" s="9" t="s">
        <v>915</v>
      </c>
      <c r="G1" s="9" t="s">
        <v>916</v>
      </c>
      <c r="H1" s="10" t="s">
        <v>917</v>
      </c>
      <c r="J1" s="705" t="s">
        <v>918</v>
      </c>
      <c r="K1" s="705" t="s">
        <v>919</v>
      </c>
      <c r="L1" s="705" t="s">
        <v>920</v>
      </c>
    </row>
    <row r="2" spans="1:12" ht="13.9">
      <c r="A2" s="11" t="s">
        <v>459</v>
      </c>
      <c r="B2" s="11">
        <v>10</v>
      </c>
      <c r="C2" s="11" t="s">
        <v>921</v>
      </c>
      <c r="D2" s="12">
        <v>140</v>
      </c>
      <c r="E2" s="12" t="s">
        <v>460</v>
      </c>
      <c r="F2" s="12">
        <v>170</v>
      </c>
      <c r="G2" s="12">
        <v>-40</v>
      </c>
      <c r="H2" s="13">
        <v>40</v>
      </c>
      <c r="J2" s="1" t="s">
        <v>922</v>
      </c>
      <c r="K2" s="1">
        <v>20</v>
      </c>
      <c r="L2" s="1">
        <v>250</v>
      </c>
    </row>
    <row r="3" spans="1:12" ht="13.9">
      <c r="A3" s="11" t="s">
        <v>488</v>
      </c>
      <c r="B3" s="11">
        <v>8</v>
      </c>
      <c r="C3" s="11" t="s">
        <v>921</v>
      </c>
      <c r="D3" s="12">
        <v>140</v>
      </c>
      <c r="E3" s="12" t="s">
        <v>460</v>
      </c>
      <c r="F3" s="12">
        <v>210</v>
      </c>
      <c r="G3" s="12">
        <v>-40</v>
      </c>
      <c r="H3" s="13">
        <v>40</v>
      </c>
      <c r="J3" s="1" t="s">
        <v>921</v>
      </c>
      <c r="K3" s="1">
        <v>10</v>
      </c>
      <c r="L3" s="1">
        <v>140</v>
      </c>
    </row>
    <row r="4" spans="1:12" ht="13.9">
      <c r="A4" s="11" t="s">
        <v>484</v>
      </c>
      <c r="B4" s="11">
        <v>5</v>
      </c>
      <c r="C4" s="11" t="s">
        <v>921</v>
      </c>
      <c r="D4" s="12">
        <v>140</v>
      </c>
      <c r="E4" s="12" t="s">
        <v>460</v>
      </c>
      <c r="F4" s="12">
        <v>270</v>
      </c>
      <c r="G4" s="12">
        <v>-40</v>
      </c>
      <c r="H4" s="13">
        <v>40</v>
      </c>
      <c r="J4" s="1" t="s">
        <v>923</v>
      </c>
      <c r="K4" s="1">
        <v>20</v>
      </c>
      <c r="L4" s="1">
        <v>225</v>
      </c>
    </row>
    <row r="5" spans="1:12" ht="13.9">
      <c r="A5" s="11" t="s">
        <v>479</v>
      </c>
      <c r="B5" s="11">
        <v>3</v>
      </c>
      <c r="C5" s="11" t="s">
        <v>921</v>
      </c>
      <c r="D5" s="12">
        <v>140</v>
      </c>
      <c r="E5" s="12" t="s">
        <v>460</v>
      </c>
      <c r="F5" s="12">
        <v>330</v>
      </c>
      <c r="G5" s="12">
        <v>-40</v>
      </c>
      <c r="H5" s="13">
        <v>40</v>
      </c>
      <c r="J5" s="1" t="s">
        <v>924</v>
      </c>
      <c r="K5" s="1">
        <v>20</v>
      </c>
      <c r="L5" s="1">
        <v>360</v>
      </c>
    </row>
    <row r="6" spans="1:12" ht="13.9">
      <c r="A6" s="11" t="s">
        <v>477</v>
      </c>
      <c r="B6" s="11">
        <v>20</v>
      </c>
      <c r="C6" s="11" t="s">
        <v>923</v>
      </c>
      <c r="D6" s="12">
        <v>225</v>
      </c>
      <c r="E6" s="12" t="s">
        <v>460</v>
      </c>
      <c r="F6" s="12">
        <v>110</v>
      </c>
      <c r="G6" s="12">
        <v>-40</v>
      </c>
      <c r="H6" s="13">
        <v>40</v>
      </c>
    </row>
    <row r="7" spans="1:12" ht="13.9">
      <c r="A7" s="11" t="s">
        <v>471</v>
      </c>
      <c r="B7" s="11">
        <v>15</v>
      </c>
      <c r="C7" s="11" t="s">
        <v>923</v>
      </c>
      <c r="D7" s="12">
        <v>225</v>
      </c>
      <c r="E7" s="12" t="s">
        <v>460</v>
      </c>
      <c r="F7" s="12">
        <v>135</v>
      </c>
      <c r="G7" s="12">
        <v>-40</v>
      </c>
      <c r="H7" s="13">
        <v>40</v>
      </c>
      <c r="J7" s="705" t="s">
        <v>918</v>
      </c>
      <c r="K7" s="705" t="s">
        <v>925</v>
      </c>
      <c r="L7" s="705" t="s">
        <v>920</v>
      </c>
    </row>
    <row r="8" spans="1:12" ht="13.9">
      <c r="A8" s="11" t="s">
        <v>464</v>
      </c>
      <c r="B8" s="11">
        <v>10</v>
      </c>
      <c r="C8" s="11" t="s">
        <v>923</v>
      </c>
      <c r="D8" s="12">
        <v>225</v>
      </c>
      <c r="E8" s="12" t="s">
        <v>460</v>
      </c>
      <c r="F8" s="12">
        <v>180</v>
      </c>
      <c r="G8" s="12">
        <v>-40</v>
      </c>
      <c r="H8" s="13">
        <v>40</v>
      </c>
      <c r="J8" s="1" t="s">
        <v>922</v>
      </c>
      <c r="K8" s="1">
        <v>5</v>
      </c>
      <c r="L8" s="1">
        <v>250</v>
      </c>
    </row>
    <row r="9" spans="1:12" ht="13.9">
      <c r="A9" s="11" t="s">
        <v>527</v>
      </c>
      <c r="B9" s="11">
        <v>20</v>
      </c>
      <c r="C9" s="11" t="s">
        <v>924</v>
      </c>
      <c r="D9" s="12">
        <v>360</v>
      </c>
      <c r="E9" s="12" t="s">
        <v>460</v>
      </c>
      <c r="F9" s="12">
        <v>160</v>
      </c>
      <c r="G9" s="12">
        <v>-40</v>
      </c>
      <c r="H9" s="13">
        <v>40</v>
      </c>
      <c r="J9" s="1" t="s">
        <v>921</v>
      </c>
      <c r="K9" s="1">
        <v>3</v>
      </c>
      <c r="L9" s="1">
        <v>140</v>
      </c>
    </row>
    <row r="10" spans="1:12" ht="13.9">
      <c r="A10" s="11" t="s">
        <v>526</v>
      </c>
      <c r="B10" s="11">
        <v>15</v>
      </c>
      <c r="C10" s="11" t="s">
        <v>924</v>
      </c>
      <c r="D10" s="12">
        <v>360</v>
      </c>
      <c r="E10" s="12" t="s">
        <v>460</v>
      </c>
      <c r="F10" s="12">
        <v>210</v>
      </c>
      <c r="G10" s="12">
        <v>-40</v>
      </c>
      <c r="H10" s="13">
        <v>40</v>
      </c>
      <c r="J10" s="1" t="s">
        <v>923</v>
      </c>
      <c r="K10" s="1">
        <v>10</v>
      </c>
      <c r="L10" s="1">
        <v>225</v>
      </c>
    </row>
    <row r="11" spans="1:12" ht="13.9">
      <c r="A11" s="11" t="s">
        <v>470</v>
      </c>
      <c r="B11" s="11">
        <v>10</v>
      </c>
      <c r="C11" s="11" t="s">
        <v>924</v>
      </c>
      <c r="D11" s="12">
        <v>360</v>
      </c>
      <c r="E11" s="12" t="s">
        <v>460</v>
      </c>
      <c r="F11" s="12">
        <v>260</v>
      </c>
      <c r="G11" s="12">
        <v>-40</v>
      </c>
      <c r="H11" s="13">
        <v>40</v>
      </c>
      <c r="J11" s="1" t="s">
        <v>924</v>
      </c>
      <c r="K11" s="1">
        <v>5</v>
      </c>
      <c r="L11" s="1">
        <v>360</v>
      </c>
    </row>
    <row r="12" spans="1:12" ht="13.9">
      <c r="A12" s="11" t="s">
        <v>486</v>
      </c>
      <c r="B12" s="11">
        <v>5</v>
      </c>
      <c r="C12" s="11" t="s">
        <v>924</v>
      </c>
      <c r="D12" s="12">
        <v>360</v>
      </c>
      <c r="E12" s="12" t="s">
        <v>460</v>
      </c>
      <c r="F12" s="12">
        <v>370</v>
      </c>
      <c r="G12" s="12">
        <v>-40</v>
      </c>
      <c r="H12" s="13">
        <v>40</v>
      </c>
    </row>
    <row r="13" spans="1:12" ht="13.9">
      <c r="A13" s="11" t="s">
        <v>926</v>
      </c>
      <c r="B13" s="11">
        <v>20</v>
      </c>
      <c r="C13" s="11" t="s">
        <v>922</v>
      </c>
      <c r="D13" s="12">
        <v>250</v>
      </c>
      <c r="E13" s="12" t="s">
        <v>460</v>
      </c>
      <c r="F13" s="12">
        <v>130</v>
      </c>
      <c r="G13" s="12">
        <v>-40</v>
      </c>
      <c r="H13" s="13">
        <v>40</v>
      </c>
    </row>
    <row r="14" spans="1:12" ht="13.9">
      <c r="A14" s="30" t="s">
        <v>522</v>
      </c>
      <c r="B14" s="30">
        <v>15</v>
      </c>
      <c r="C14" s="30" t="s">
        <v>922</v>
      </c>
      <c r="D14" s="703">
        <v>250</v>
      </c>
      <c r="E14" s="12" t="s">
        <v>460</v>
      </c>
      <c r="F14" s="703">
        <v>165</v>
      </c>
      <c r="G14" s="703">
        <v>-40</v>
      </c>
      <c r="H14" s="704">
        <v>40</v>
      </c>
    </row>
    <row r="15" spans="1:12" ht="13.9">
      <c r="A15" s="11" t="s">
        <v>518</v>
      </c>
      <c r="B15" s="11">
        <v>10</v>
      </c>
      <c r="C15" s="11" t="s">
        <v>922</v>
      </c>
      <c r="D15" s="12">
        <v>250</v>
      </c>
      <c r="E15" s="12" t="s">
        <v>460</v>
      </c>
      <c r="F15" s="12">
        <v>240</v>
      </c>
      <c r="G15" s="12">
        <v>-40</v>
      </c>
      <c r="H15" s="13">
        <v>40</v>
      </c>
    </row>
    <row r="16" spans="1:12" ht="13.9">
      <c r="A16" s="11" t="s">
        <v>520</v>
      </c>
      <c r="B16" s="11">
        <v>5</v>
      </c>
      <c r="C16" s="11" t="s">
        <v>922</v>
      </c>
      <c r="D16" s="12">
        <v>250</v>
      </c>
      <c r="E16" s="12" t="s">
        <v>460</v>
      </c>
      <c r="F16" s="12">
        <v>385</v>
      </c>
      <c r="G16" s="12">
        <v>-40</v>
      </c>
      <c r="H16" s="13">
        <v>40</v>
      </c>
    </row>
    <row r="18" spans="1:12" ht="13.9">
      <c r="A18" s="23" t="s">
        <v>927</v>
      </c>
      <c r="B18" s="22" t="s">
        <v>928</v>
      </c>
      <c r="C18" s="24" t="s">
        <v>929</v>
      </c>
      <c r="D18" s="25" t="s">
        <v>930</v>
      </c>
      <c r="E18" s="25" t="s">
        <v>931</v>
      </c>
      <c r="F18" s="23"/>
      <c r="H18" s="26" t="s">
        <v>927</v>
      </c>
      <c r="I18" s="22" t="s">
        <v>928</v>
      </c>
      <c r="J18" s="27" t="s">
        <v>929</v>
      </c>
      <c r="K18" s="22" t="s">
        <v>930</v>
      </c>
      <c r="L18" s="22" t="s">
        <v>931</v>
      </c>
    </row>
    <row r="19" spans="1:12" ht="13.9">
      <c r="A19" s="11" t="s">
        <v>932</v>
      </c>
      <c r="B19" s="11">
        <v>11</v>
      </c>
      <c r="C19" s="12">
        <v>0.13</v>
      </c>
      <c r="D19" s="12">
        <v>2283</v>
      </c>
      <c r="E19" s="12">
        <v>28</v>
      </c>
      <c r="F19" s="1526"/>
      <c r="H19" s="11" t="s">
        <v>933</v>
      </c>
      <c r="I19" s="11">
        <v>11</v>
      </c>
      <c r="J19" s="12">
        <v>0.19400000000000001</v>
      </c>
      <c r="K19" s="12">
        <v>1023</v>
      </c>
      <c r="L19" s="12">
        <v>61</v>
      </c>
    </row>
    <row r="20" spans="1:12" ht="13.9">
      <c r="A20" s="11" t="s">
        <v>934</v>
      </c>
      <c r="B20" s="11">
        <v>9</v>
      </c>
      <c r="C20" s="12">
        <v>0.14000000000000001</v>
      </c>
      <c r="D20" s="12">
        <v>1969</v>
      </c>
      <c r="E20" s="12">
        <v>32</v>
      </c>
      <c r="F20" s="1526"/>
      <c r="H20" s="11" t="s">
        <v>935</v>
      </c>
      <c r="I20" s="11">
        <v>9</v>
      </c>
      <c r="J20" s="12">
        <v>0.19400000000000001</v>
      </c>
      <c r="K20" s="12">
        <v>1024</v>
      </c>
      <c r="L20" s="12">
        <v>61</v>
      </c>
    </row>
    <row r="21" spans="1:12" ht="13.9">
      <c r="A21" s="11" t="s">
        <v>936</v>
      </c>
      <c r="B21" s="11">
        <v>7.5</v>
      </c>
      <c r="C21" s="12">
        <v>0.157</v>
      </c>
      <c r="D21" s="12">
        <v>1565</v>
      </c>
      <c r="E21" s="12">
        <v>41</v>
      </c>
      <c r="F21" s="1526"/>
      <c r="H21" s="11" t="s">
        <v>937</v>
      </c>
      <c r="I21" s="11">
        <v>6</v>
      </c>
      <c r="J21" s="12">
        <v>0.19400000000000001</v>
      </c>
      <c r="K21" s="12">
        <v>1025</v>
      </c>
      <c r="L21" s="12">
        <v>62</v>
      </c>
    </row>
    <row r="22" spans="1:12" ht="13.9">
      <c r="A22" s="11" t="s">
        <v>938</v>
      </c>
      <c r="B22" s="11">
        <v>6</v>
      </c>
      <c r="C22" s="12">
        <v>0.13500000000000001</v>
      </c>
      <c r="D22" s="12">
        <v>2121</v>
      </c>
      <c r="E22" s="12">
        <v>30</v>
      </c>
      <c r="F22" s="1526"/>
      <c r="H22" s="11" t="s">
        <v>939</v>
      </c>
      <c r="I22" s="11">
        <v>4.1399999999999997</v>
      </c>
      <c r="J22" s="12">
        <v>0.215</v>
      </c>
      <c r="K22" s="12">
        <v>834</v>
      </c>
      <c r="L22" s="12">
        <v>76</v>
      </c>
    </row>
    <row r="23" spans="1:12" ht="13.9">
      <c r="A23" s="11" t="s">
        <v>940</v>
      </c>
      <c r="B23" s="11">
        <v>4</v>
      </c>
      <c r="C23" s="12">
        <v>0.16</v>
      </c>
      <c r="D23" s="12">
        <v>1816</v>
      </c>
      <c r="E23" s="12">
        <v>36</v>
      </c>
      <c r="F23" s="1526"/>
      <c r="H23" s="11" t="s">
        <v>941</v>
      </c>
      <c r="I23" s="11">
        <v>2</v>
      </c>
      <c r="J23" s="12">
        <v>0.245</v>
      </c>
      <c r="K23" s="12">
        <v>644</v>
      </c>
      <c r="L23" s="12">
        <v>100</v>
      </c>
    </row>
    <row r="24" spans="1:12" ht="13.9">
      <c r="A24" s="11" t="s">
        <v>942</v>
      </c>
      <c r="B24" s="11">
        <v>2.75</v>
      </c>
      <c r="C24" s="12">
        <v>0.14599999999999999</v>
      </c>
      <c r="D24" s="12">
        <v>1821</v>
      </c>
      <c r="E24" s="12">
        <v>36</v>
      </c>
      <c r="F24" s="1526"/>
      <c r="H24" s="11" t="s">
        <v>943</v>
      </c>
      <c r="I24" s="11">
        <v>1.1499999999999999</v>
      </c>
      <c r="J24" s="12">
        <v>0.215</v>
      </c>
      <c r="K24" s="12">
        <v>834</v>
      </c>
      <c r="L24" s="12">
        <v>76</v>
      </c>
    </row>
    <row r="25" spans="1:12" ht="13.9">
      <c r="A25" s="11" t="s">
        <v>944</v>
      </c>
      <c r="B25" s="11">
        <v>2</v>
      </c>
      <c r="C25" s="12">
        <v>0.16900000000000001</v>
      </c>
      <c r="D25" s="12">
        <v>1359</v>
      </c>
      <c r="E25" s="12">
        <v>49</v>
      </c>
      <c r="F25" s="1526"/>
      <c r="H25" s="11" t="s">
        <v>945</v>
      </c>
      <c r="I25" s="11">
        <v>0.7</v>
      </c>
      <c r="J25" s="12">
        <v>0.245</v>
      </c>
      <c r="K25" s="12">
        <v>644</v>
      </c>
      <c r="L25" s="12">
        <v>100</v>
      </c>
    </row>
    <row r="26" spans="1:12" ht="13.9">
      <c r="A26" s="11" t="s">
        <v>946</v>
      </c>
      <c r="B26" s="11">
        <v>1.7</v>
      </c>
      <c r="C26" s="12">
        <v>0.16700000000000001</v>
      </c>
      <c r="D26" s="12">
        <v>1395</v>
      </c>
      <c r="E26" s="12">
        <v>48</v>
      </c>
      <c r="F26" s="1526"/>
      <c r="H26" s="11" t="s">
        <v>947</v>
      </c>
      <c r="I26" s="11">
        <v>0.505</v>
      </c>
      <c r="J26" s="12">
        <v>0.215</v>
      </c>
      <c r="K26" s="12">
        <v>837</v>
      </c>
      <c r="L26" s="12">
        <v>77</v>
      </c>
    </row>
    <row r="27" spans="1:12" ht="13.9">
      <c r="A27" s="11" t="s">
        <v>948</v>
      </c>
      <c r="B27" s="11">
        <v>1.1399999999999999</v>
      </c>
      <c r="C27" s="12">
        <v>0.17399999999999999</v>
      </c>
      <c r="D27" s="12">
        <v>1279</v>
      </c>
      <c r="E27" s="12">
        <v>51</v>
      </c>
      <c r="F27" s="1526"/>
      <c r="H27" s="11" t="s">
        <v>949</v>
      </c>
      <c r="I27" s="11">
        <v>0.28599999999999998</v>
      </c>
      <c r="J27" s="12">
        <v>0.222</v>
      </c>
      <c r="K27" s="12">
        <v>783</v>
      </c>
      <c r="L27" s="12">
        <v>81</v>
      </c>
    </row>
    <row r="28" spans="1:12" ht="13.9">
      <c r="A28" s="11" t="s">
        <v>950</v>
      </c>
      <c r="B28" s="11">
        <v>0.7</v>
      </c>
      <c r="C28" s="12">
        <v>0.16</v>
      </c>
      <c r="D28" s="12">
        <v>1523</v>
      </c>
      <c r="E28" s="12">
        <v>45</v>
      </c>
      <c r="F28" s="1526"/>
      <c r="H28" s="11" t="s">
        <v>951</v>
      </c>
      <c r="I28" s="11">
        <v>0.2</v>
      </c>
      <c r="J28" s="12">
        <v>0.22700000000000001</v>
      </c>
      <c r="K28" s="12">
        <v>750</v>
      </c>
      <c r="L28" s="12">
        <v>86</v>
      </c>
    </row>
    <row r="29" spans="1:12" ht="13.9">
      <c r="A29" s="11" t="s">
        <v>952</v>
      </c>
      <c r="B29" s="11">
        <v>0.47199999999999998</v>
      </c>
      <c r="C29" s="12">
        <v>0.17699999999999999</v>
      </c>
      <c r="D29" s="12">
        <v>1232</v>
      </c>
      <c r="E29" s="12">
        <v>52</v>
      </c>
      <c r="F29" s="1526"/>
      <c r="H29" s="11" t="s">
        <v>953</v>
      </c>
      <c r="I29" s="11">
        <v>0.15</v>
      </c>
      <c r="J29" s="12">
        <v>0.22700000000000001</v>
      </c>
      <c r="K29" s="12">
        <v>751</v>
      </c>
      <c r="L29" s="12">
        <v>86</v>
      </c>
    </row>
    <row r="30" spans="1:12" ht="13.9">
      <c r="A30" s="11" t="s">
        <v>954</v>
      </c>
      <c r="B30" s="11">
        <v>0.374</v>
      </c>
      <c r="C30" s="12">
        <v>0.183</v>
      </c>
      <c r="D30" s="12">
        <v>1153</v>
      </c>
      <c r="E30" s="12">
        <v>55</v>
      </c>
      <c r="F30" s="1526"/>
      <c r="H30" s="11" t="s">
        <v>955</v>
      </c>
      <c r="I30" s="11">
        <v>0.1</v>
      </c>
      <c r="J30" s="12">
        <v>0.25700000000000001</v>
      </c>
      <c r="K30" s="12">
        <v>586</v>
      </c>
      <c r="L30" s="12">
        <v>111</v>
      </c>
    </row>
    <row r="31" spans="1:12" ht="13.9">
      <c r="A31" s="11" t="s">
        <v>956</v>
      </c>
      <c r="B31" s="11">
        <v>0.29299999999999998</v>
      </c>
      <c r="C31" s="12">
        <v>0.17899999999999999</v>
      </c>
      <c r="D31" s="12">
        <v>1206</v>
      </c>
      <c r="E31" s="12">
        <v>53</v>
      </c>
      <c r="F31" s="1526"/>
      <c r="H31" s="11" t="s">
        <v>957</v>
      </c>
      <c r="I31" s="11">
        <v>7.7499999999999999E-2</v>
      </c>
      <c r="J31" s="12">
        <v>0.25</v>
      </c>
      <c r="K31" s="12">
        <v>618</v>
      </c>
      <c r="L31" s="12">
        <v>104</v>
      </c>
    </row>
    <row r="32" spans="1:12" ht="13.9">
      <c r="A32" s="11" t="s">
        <v>958</v>
      </c>
      <c r="B32" s="11">
        <v>0.2</v>
      </c>
      <c r="C32" s="12">
        <v>0.14599999999999999</v>
      </c>
      <c r="D32" s="12">
        <v>1825</v>
      </c>
      <c r="E32" s="12">
        <v>37</v>
      </c>
      <c r="F32" s="1526"/>
      <c r="H32" s="11" t="s">
        <v>959</v>
      </c>
      <c r="I32" s="11">
        <v>5.6099999999999997E-2</v>
      </c>
      <c r="J32" s="12">
        <v>0.26300000000000001</v>
      </c>
      <c r="K32" s="12">
        <v>560</v>
      </c>
      <c r="L32" s="12">
        <v>116</v>
      </c>
    </row>
    <row r="33" spans="1:12" ht="13.9">
      <c r="A33" s="11" t="s">
        <v>960</v>
      </c>
      <c r="B33" s="11">
        <v>0.15</v>
      </c>
      <c r="C33" s="12">
        <v>0.153</v>
      </c>
      <c r="D33" s="12">
        <v>1666</v>
      </c>
      <c r="E33" s="12">
        <v>41</v>
      </c>
      <c r="F33" s="1526"/>
      <c r="H33" s="11" t="s">
        <v>961</v>
      </c>
      <c r="I33" s="11">
        <v>4.02E-2</v>
      </c>
      <c r="J33" s="12">
        <v>0.27700000000000002</v>
      </c>
      <c r="K33" s="12">
        <v>505</v>
      </c>
      <c r="L33" s="12">
        <v>130</v>
      </c>
    </row>
    <row r="34" spans="1:12" ht="13.9">
      <c r="A34" s="11" t="s">
        <v>962</v>
      </c>
      <c r="B34" s="11">
        <v>0.1</v>
      </c>
      <c r="C34" s="12">
        <v>0.17299999999999999</v>
      </c>
      <c r="D34" s="12">
        <v>1307</v>
      </c>
      <c r="E34" s="12">
        <v>53</v>
      </c>
      <c r="F34" s="1526"/>
      <c r="H34" s="11" t="s">
        <v>963</v>
      </c>
      <c r="I34" s="11">
        <v>2.81E-2</v>
      </c>
      <c r="J34" s="12">
        <v>0.29199999999999998</v>
      </c>
      <c r="K34" s="12">
        <v>456</v>
      </c>
      <c r="L34" s="12">
        <v>147</v>
      </c>
    </row>
    <row r="35" spans="1:12" ht="13.9">
      <c r="A35" s="11" t="s">
        <v>964</v>
      </c>
      <c r="B35" s="11">
        <v>7.3400000000000007E-2</v>
      </c>
      <c r="C35" s="12">
        <v>0.17399999999999999</v>
      </c>
      <c r="D35" s="12">
        <v>1284</v>
      </c>
      <c r="E35" s="12">
        <v>52</v>
      </c>
      <c r="F35" s="1526"/>
      <c r="H35" s="11" t="s">
        <v>965</v>
      </c>
      <c r="I35" s="11">
        <v>0.02</v>
      </c>
      <c r="J35" s="12">
        <v>0.28499999999999998</v>
      </c>
      <c r="K35" s="12">
        <v>476</v>
      </c>
      <c r="L35" s="12">
        <v>135</v>
      </c>
    </row>
    <row r="36" spans="1:12" ht="13.9">
      <c r="A36" s="11" t="s">
        <v>966</v>
      </c>
      <c r="B36" s="11">
        <v>5.8299999999999998E-2</v>
      </c>
      <c r="C36" s="12">
        <v>0.17199999999999999</v>
      </c>
      <c r="D36" s="12">
        <v>1319</v>
      </c>
      <c r="E36" s="12">
        <v>52</v>
      </c>
      <c r="F36" s="1526"/>
      <c r="H36" s="11" t="s">
        <v>967</v>
      </c>
      <c r="I36" s="11">
        <v>1.2999999999999999E-2</v>
      </c>
      <c r="J36" s="12">
        <v>0.30399999999999999</v>
      </c>
      <c r="K36" s="12">
        <v>419</v>
      </c>
      <c r="L36" s="12">
        <v>156</v>
      </c>
    </row>
    <row r="37" spans="1:12" ht="13.9">
      <c r="A37" s="11" t="s">
        <v>968</v>
      </c>
      <c r="B37" s="11">
        <v>4.58E-2</v>
      </c>
      <c r="C37" s="12">
        <v>0.17799999999999999</v>
      </c>
      <c r="D37" s="12">
        <v>1235</v>
      </c>
      <c r="E37" s="12">
        <v>56</v>
      </c>
      <c r="F37" s="1526"/>
      <c r="H37" s="11" t="s">
        <v>969</v>
      </c>
      <c r="I37" s="11">
        <v>8.1799999999999998E-3</v>
      </c>
      <c r="J37" s="12">
        <v>0.33100000000000002</v>
      </c>
      <c r="K37" s="12">
        <v>354</v>
      </c>
      <c r="L37" s="12">
        <v>187</v>
      </c>
    </row>
    <row r="38" spans="1:12" ht="13.9">
      <c r="A38" s="11" t="s">
        <v>970</v>
      </c>
      <c r="B38" s="11">
        <v>3.2399999999999998E-2</v>
      </c>
      <c r="C38" s="12">
        <v>0.184</v>
      </c>
      <c r="D38" s="12">
        <v>1145</v>
      </c>
      <c r="E38" s="12">
        <v>57</v>
      </c>
      <c r="F38" s="1526"/>
      <c r="H38" s="11" t="s">
        <v>971</v>
      </c>
      <c r="I38" s="11">
        <v>5.1599999999999997E-3</v>
      </c>
      <c r="J38" s="12">
        <v>0.36399999999999999</v>
      </c>
      <c r="K38" s="12">
        <v>294</v>
      </c>
      <c r="L38" s="12">
        <v>230</v>
      </c>
    </row>
    <row r="39" spans="1:12" ht="13.9">
      <c r="H39" s="11" t="s">
        <v>972</v>
      </c>
      <c r="I39" s="11">
        <v>3.2399999999999998E-3</v>
      </c>
      <c r="J39" s="28">
        <v>0.40200000000000002</v>
      </c>
      <c r="K39" s="29">
        <v>242</v>
      </c>
      <c r="L39" s="29">
        <v>290</v>
      </c>
    </row>
    <row r="40" spans="1:12" ht="13.9">
      <c r="H40" s="11" t="s">
        <v>973</v>
      </c>
      <c r="I40" s="11">
        <v>2.0400000000000001E-3</v>
      </c>
      <c r="J40" s="28">
        <v>0.496</v>
      </c>
      <c r="K40" s="29">
        <v>159</v>
      </c>
      <c r="L40" s="29">
        <v>438</v>
      </c>
    </row>
    <row r="41" spans="1:12" ht="13.9">
      <c r="E41">
        <f>62000/1400</f>
        <v>44.285714285714285</v>
      </c>
      <c r="H41" s="11" t="s">
        <v>974</v>
      </c>
      <c r="I41" s="11">
        <v>1.2800000000000001E-3</v>
      </c>
      <c r="J41" s="28">
        <v>0.54300000000000004</v>
      </c>
      <c r="K41" s="29">
        <v>469</v>
      </c>
      <c r="L41" s="29">
        <v>516</v>
      </c>
    </row>
    <row r="42" spans="1:12">
      <c r="E42">
        <f>13900/280</f>
        <v>49.642857142857146</v>
      </c>
    </row>
    <row r="43" spans="1:12">
      <c r="E43" s="21" t="s">
        <v>798</v>
      </c>
    </row>
  </sheetData>
  <pageMargins left="0.7" right="0.7" top="0.75" bottom="0.75" header="0.3" footer="0.3"/>
  <pageSetup orientation="portrait" r:id="rId1"/>
  <tableParts count="5">
    <tablePart r:id="rId2"/>
    <tablePart r:id="rId3"/>
    <tablePart r:id="rId4"/>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sqref="A1:B1"/>
    </sheetView>
  </sheetViews>
  <sheetFormatPr defaultRowHeight="13.15"/>
  <cols>
    <col min="1" max="1" width="15.85546875" bestFit="1" customWidth="1"/>
    <col min="2" max="2" width="20" bestFit="1" customWidth="1"/>
    <col min="4" max="4" width="15.85546875" bestFit="1" customWidth="1"/>
    <col min="5" max="5" width="20" bestFit="1" customWidth="1"/>
  </cols>
  <sheetData>
    <row r="1" spans="1:5" ht="13.9">
      <c r="A1" s="1337" t="s">
        <v>975</v>
      </c>
      <c r="B1" s="1337"/>
      <c r="D1" s="1337" t="s">
        <v>976</v>
      </c>
      <c r="E1" s="1337"/>
    </row>
    <row r="2" spans="1:5" ht="13.9">
      <c r="A2" s="19" t="s">
        <v>426</v>
      </c>
      <c r="B2" s="19" t="s">
        <v>977</v>
      </c>
      <c r="D2" s="19" t="s">
        <v>426</v>
      </c>
      <c r="E2" s="19" t="s">
        <v>977</v>
      </c>
    </row>
    <row r="3" spans="1:5" ht="13.9">
      <c r="A3" s="18">
        <v>0.25</v>
      </c>
      <c r="B3" s="18">
        <v>0.3</v>
      </c>
      <c r="D3" s="18">
        <v>0.25</v>
      </c>
      <c r="E3" s="18">
        <f>(Table3513[[#This Row],[Pipe Diameter]]*2)/12</f>
        <v>4.1666666666666664E-2</v>
      </c>
    </row>
    <row r="4" spans="1:5" ht="13.9">
      <c r="A4" s="18">
        <v>0.5</v>
      </c>
      <c r="B4" s="18">
        <v>0.8</v>
      </c>
      <c r="D4" s="18">
        <v>0.5</v>
      </c>
      <c r="E4" s="18">
        <f>(Table3513[[#This Row],[Pipe Diameter]]*2)/12</f>
        <v>8.3333333333333329E-2</v>
      </c>
    </row>
    <row r="5" spans="1:5" ht="13.9">
      <c r="A5" s="18">
        <v>0.75</v>
      </c>
      <c r="B5" s="18">
        <v>1.3</v>
      </c>
      <c r="D5" s="18">
        <v>0.75</v>
      </c>
      <c r="E5" s="18">
        <f>(Table3513[[#This Row],[Pipe Diameter]]*2)/12</f>
        <v>0.125</v>
      </c>
    </row>
    <row r="6" spans="1:5" ht="13.9">
      <c r="A6" s="18">
        <v>1</v>
      </c>
      <c r="B6" s="18">
        <v>2</v>
      </c>
      <c r="D6" s="18">
        <v>1</v>
      </c>
      <c r="E6" s="18">
        <f>(Table3513[[#This Row],[Pipe Diameter]]*2)/12</f>
        <v>0.16666666666666666</v>
      </c>
    </row>
    <row r="7" spans="1:5" ht="13.9">
      <c r="A7" s="18">
        <v>1.25</v>
      </c>
      <c r="B7" s="18">
        <v>3.3</v>
      </c>
      <c r="D7" s="18">
        <v>1.25</v>
      </c>
      <c r="E7" s="18">
        <f>(Table3513[[#This Row],[Pipe Diameter]]*2)/12</f>
        <v>0.20833333333333334</v>
      </c>
    </row>
    <row r="8" spans="1:5" ht="13.9">
      <c r="A8" s="18">
        <v>1.5</v>
      </c>
      <c r="B8" s="18">
        <v>4.3</v>
      </c>
      <c r="D8" s="18">
        <v>1.5</v>
      </c>
      <c r="E8" s="18">
        <f>(Table3513[[#This Row],[Pipe Diameter]]*2)/12</f>
        <v>0.25</v>
      </c>
    </row>
    <row r="9" spans="1:5" ht="13.9">
      <c r="A9" s="18">
        <v>2</v>
      </c>
      <c r="B9" s="18">
        <v>4.3</v>
      </c>
      <c r="D9" s="18">
        <v>2</v>
      </c>
      <c r="E9" s="18">
        <f>(Table3513[[#This Row],[Pipe Diameter]]*2)/12</f>
        <v>0.33333333333333331</v>
      </c>
    </row>
    <row r="10" spans="1:5" ht="13.9">
      <c r="A10" s="18">
        <v>2.5</v>
      </c>
      <c r="B10" s="18">
        <v>4.3</v>
      </c>
      <c r="D10" s="18">
        <v>2.5</v>
      </c>
      <c r="E10" s="18">
        <f>(Table3513[[#This Row],[Pipe Diameter]]*2)/12</f>
        <v>0.41666666666666669</v>
      </c>
    </row>
    <row r="11" spans="1:5" ht="13.9">
      <c r="A11" s="18">
        <v>3</v>
      </c>
      <c r="B11" s="18">
        <v>4.3</v>
      </c>
      <c r="D11" s="18">
        <v>3</v>
      </c>
      <c r="E11" s="18">
        <f>(Table3513[[#This Row],[Pipe Diameter]]*2)/12</f>
        <v>0.5</v>
      </c>
    </row>
    <row r="12" spans="1:5" ht="13.9">
      <c r="A12" s="18">
        <v>3.5</v>
      </c>
      <c r="B12" s="18">
        <v>4.3</v>
      </c>
      <c r="D12" s="18">
        <v>3.5</v>
      </c>
      <c r="E12" s="18">
        <f>(Table3513[[#This Row],[Pipe Diameter]]*2)/12</f>
        <v>0.58333333333333337</v>
      </c>
    </row>
    <row r="13" spans="1:5" ht="13.9">
      <c r="A13" s="18">
        <v>4</v>
      </c>
      <c r="B13" s="18">
        <v>4.3</v>
      </c>
      <c r="D13" s="18">
        <v>4</v>
      </c>
      <c r="E13" s="18">
        <f>(Table3513[[#This Row],[Pipe Diameter]]*2)/12</f>
        <v>0.66666666666666663</v>
      </c>
    </row>
    <row r="14" spans="1:5" ht="13.9">
      <c r="A14" s="18">
        <v>6</v>
      </c>
      <c r="B14" s="18">
        <v>5</v>
      </c>
      <c r="D14" s="18">
        <v>6</v>
      </c>
      <c r="E14" s="18">
        <f>(Table3513[[#This Row],[Pipe Diameter]]*2)/12</f>
        <v>1</v>
      </c>
    </row>
    <row r="15" spans="1:5" ht="13.9">
      <c r="A15" s="18">
        <v>8</v>
      </c>
      <c r="B15" s="18">
        <v>5</v>
      </c>
      <c r="D15" s="18">
        <v>8</v>
      </c>
      <c r="E15" s="18">
        <f>(Table3513[[#This Row],[Pipe Diameter]]*2)/12</f>
        <v>1.3333333333333333</v>
      </c>
    </row>
    <row r="16" spans="1:5" ht="13.9">
      <c r="A16" s="18">
        <v>10</v>
      </c>
      <c r="B16" s="18">
        <v>5.6</v>
      </c>
      <c r="D16" s="18">
        <v>10</v>
      </c>
      <c r="E16" s="18">
        <f>(Table3513[[#This Row],[Pipe Diameter]]*2)/12</f>
        <v>1.6666666666666667</v>
      </c>
    </row>
    <row r="17" spans="1:5" ht="13.9">
      <c r="A17" s="18">
        <v>12</v>
      </c>
      <c r="B17" s="18">
        <f>B16+(A17-A16)*((B18-B16)/(A18-A16))</f>
        <v>6.4499999999999993</v>
      </c>
      <c r="D17" s="18">
        <v>12</v>
      </c>
      <c r="E17" s="18">
        <f>(Table3513[[#This Row],[Pipe Diameter]]*2)/12</f>
        <v>2</v>
      </c>
    </row>
    <row r="18" spans="1:5" ht="13.9">
      <c r="A18" s="18">
        <v>14</v>
      </c>
      <c r="B18" s="18">
        <v>7.3</v>
      </c>
      <c r="D18" s="18">
        <v>14</v>
      </c>
      <c r="E18" s="18">
        <f>(Table3513[[#This Row],[Pipe Diameter]]*2)/12</f>
        <v>2.3333333333333335</v>
      </c>
    </row>
    <row r="19" spans="1:5" ht="13.9">
      <c r="A19" s="18">
        <v>16</v>
      </c>
      <c r="B19" s="18">
        <v>8.35</v>
      </c>
      <c r="D19" s="18">
        <v>16</v>
      </c>
      <c r="E19" s="18">
        <f>(Table3513[[#This Row],[Pipe Diameter]]*2)/12</f>
        <v>2.6666666666666665</v>
      </c>
    </row>
    <row r="20" spans="1:5" ht="13.9">
      <c r="A20" s="18">
        <v>18</v>
      </c>
      <c r="B20" s="18">
        <v>9.4</v>
      </c>
      <c r="D20" s="18">
        <v>18</v>
      </c>
      <c r="E20" s="18">
        <f>(Table3513[[#This Row],[Pipe Diameter]]*2)/12</f>
        <v>3</v>
      </c>
    </row>
    <row r="21" spans="1:5" ht="13.9">
      <c r="A21" s="18">
        <v>20</v>
      </c>
      <c r="B21" s="18">
        <v>10.47</v>
      </c>
      <c r="D21" s="18">
        <v>20</v>
      </c>
      <c r="E21" s="18">
        <f>(Table3513[[#This Row],[Pipe Diameter]]*2)/12</f>
        <v>3.3333333333333335</v>
      </c>
    </row>
    <row r="22" spans="1:5" ht="13.9">
      <c r="A22" s="18">
        <v>24</v>
      </c>
      <c r="B22" s="18">
        <v>12.6</v>
      </c>
      <c r="D22" s="18">
        <v>24</v>
      </c>
      <c r="E22" s="18">
        <f>(Table3513[[#This Row],[Pipe Diameter]]*2)/12</f>
        <v>4</v>
      </c>
    </row>
  </sheetData>
  <mergeCells count="2">
    <mergeCell ref="A1:B1"/>
    <mergeCell ref="D1:E1"/>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heetViews>
  <sheetFormatPr defaultColWidth="9.140625" defaultRowHeight="13.9"/>
  <cols>
    <col min="1" max="1" width="13.42578125" style="1" customWidth="1"/>
    <col min="2" max="2" width="17.42578125" style="1" customWidth="1"/>
    <col min="3" max="3" width="9.140625" style="1"/>
    <col min="4" max="4" width="15.85546875" style="1" bestFit="1" customWidth="1"/>
    <col min="5" max="5" width="20" style="1" bestFit="1" customWidth="1"/>
    <col min="6" max="6" width="16.42578125" style="1" customWidth="1"/>
    <col min="7" max="7" width="15.140625" style="1" customWidth="1"/>
    <col min="8" max="8" width="29.42578125" style="1" bestFit="1" customWidth="1"/>
    <col min="9" max="9" width="30.5703125" style="1" customWidth="1"/>
    <col min="10" max="10" width="32.42578125" style="1" bestFit="1" customWidth="1"/>
    <col min="11" max="11" width="24.42578125" style="1" bestFit="1" customWidth="1"/>
    <col min="12" max="12" width="32.28515625" style="1" customWidth="1"/>
    <col min="13" max="13" width="17.5703125" style="1" customWidth="1"/>
    <col min="14" max="14" width="14" style="1" customWidth="1"/>
    <col min="15" max="15" width="15.140625" style="1" customWidth="1"/>
    <col min="16" max="16384" width="9.140625" style="1"/>
  </cols>
  <sheetData>
    <row r="1" spans="1:14" ht="27.6">
      <c r="A1" s="19" t="s">
        <v>426</v>
      </c>
      <c r="B1" s="19" t="s">
        <v>977</v>
      </c>
      <c r="D1" s="19" t="s">
        <v>426</v>
      </c>
      <c r="E1" s="19" t="s">
        <v>977</v>
      </c>
      <c r="G1" s="20" t="s">
        <v>426</v>
      </c>
      <c r="H1" s="20" t="s">
        <v>978</v>
      </c>
      <c r="I1" s="20" t="s">
        <v>979</v>
      </c>
      <c r="J1" s="20" t="s">
        <v>980</v>
      </c>
      <c r="K1" s="20" t="s">
        <v>981</v>
      </c>
      <c r="L1" s="20" t="s">
        <v>982</v>
      </c>
      <c r="M1" s="20" t="s">
        <v>983</v>
      </c>
      <c r="N1" s="20" t="s">
        <v>984</v>
      </c>
    </row>
    <row r="2" spans="1:14">
      <c r="A2" s="18">
        <v>0.25</v>
      </c>
      <c r="B2" s="18">
        <v>0.3</v>
      </c>
      <c r="D2" s="18">
        <v>0.25</v>
      </c>
      <c r="E2" s="18">
        <f>(Table35[[#This Row],[Pipe Diameter]]*2)/12</f>
        <v>4.1666666666666664E-2</v>
      </c>
      <c r="G2" s="18">
        <v>0.5</v>
      </c>
      <c r="H2" s="18">
        <v>1</v>
      </c>
      <c r="I2" s="18">
        <v>1</v>
      </c>
      <c r="J2" s="18">
        <v>1</v>
      </c>
      <c r="K2" s="18">
        <v>1</v>
      </c>
      <c r="L2" s="18">
        <v>3</v>
      </c>
      <c r="M2" s="18">
        <v>1</v>
      </c>
      <c r="N2" s="18">
        <v>1.02</v>
      </c>
    </row>
    <row r="3" spans="1:14">
      <c r="A3" s="18">
        <v>0.5</v>
      </c>
      <c r="B3" s="18">
        <v>0.8</v>
      </c>
      <c r="D3" s="18">
        <v>0.5</v>
      </c>
      <c r="E3" s="18">
        <f>(Table35[[#This Row],[Pipe Diameter]]*2)/12</f>
        <v>8.3333333333333329E-2</v>
      </c>
      <c r="G3" s="18">
        <v>0.75</v>
      </c>
      <c r="H3" s="18">
        <v>1.5</v>
      </c>
      <c r="I3" s="18">
        <v>1</v>
      </c>
      <c r="J3" s="18">
        <v>1.5</v>
      </c>
      <c r="K3" s="18">
        <v>1</v>
      </c>
      <c r="L3" s="18">
        <v>3</v>
      </c>
      <c r="M3" s="18">
        <v>1</v>
      </c>
      <c r="N3" s="18">
        <v>1.02</v>
      </c>
    </row>
    <row r="4" spans="1:14">
      <c r="A4" s="18">
        <v>0.75</v>
      </c>
      <c r="B4" s="18">
        <v>1.3</v>
      </c>
      <c r="D4" s="18">
        <v>0.75</v>
      </c>
      <c r="E4" s="18">
        <f>(Table35[[#This Row],[Pipe Diameter]]*2)/12</f>
        <v>0.125</v>
      </c>
      <c r="G4" s="18">
        <v>1</v>
      </c>
      <c r="H4" s="18">
        <v>2</v>
      </c>
      <c r="I4" s="18">
        <v>1</v>
      </c>
      <c r="J4" s="18">
        <v>2</v>
      </c>
      <c r="K4" s="18">
        <v>1</v>
      </c>
      <c r="L4" s="18">
        <v>3</v>
      </c>
      <c r="M4" s="18">
        <v>1.5</v>
      </c>
      <c r="N4" s="18">
        <v>1.02</v>
      </c>
    </row>
    <row r="5" spans="1:14">
      <c r="A5" s="18">
        <v>1</v>
      </c>
      <c r="B5" s="18">
        <v>2</v>
      </c>
      <c r="D5" s="18">
        <v>1</v>
      </c>
      <c r="E5" s="18">
        <f>(Table35[[#This Row],[Pipe Diameter]]*2)/12</f>
        <v>0.16666666666666666</v>
      </c>
      <c r="G5" s="18">
        <v>1.5</v>
      </c>
      <c r="H5" s="18">
        <v>2.5</v>
      </c>
      <c r="I5" s="18">
        <v>1.5</v>
      </c>
      <c r="J5" s="18">
        <v>3</v>
      </c>
      <c r="K5" s="18">
        <v>1.5</v>
      </c>
      <c r="L5" s="18">
        <v>3</v>
      </c>
      <c r="M5" s="18">
        <v>1.5</v>
      </c>
      <c r="N5" s="18">
        <v>1.02</v>
      </c>
    </row>
    <row r="6" spans="1:14">
      <c r="A6" s="18">
        <v>1.25</v>
      </c>
      <c r="B6" s="18">
        <v>3.3</v>
      </c>
      <c r="D6" s="18">
        <v>1.25</v>
      </c>
      <c r="E6" s="18">
        <f>(Table35[[#This Row],[Pipe Diameter]]*2)/12</f>
        <v>0.20833333333333334</v>
      </c>
      <c r="G6" s="18">
        <v>2</v>
      </c>
      <c r="H6" s="18">
        <v>2.5</v>
      </c>
      <c r="I6" s="18">
        <v>2</v>
      </c>
      <c r="J6" s="18">
        <v>3.5</v>
      </c>
      <c r="K6" s="18">
        <v>2</v>
      </c>
      <c r="L6" s="18">
        <v>3</v>
      </c>
      <c r="M6" s="18">
        <v>1.5</v>
      </c>
      <c r="N6" s="18">
        <v>1.02</v>
      </c>
    </row>
    <row r="7" spans="1:14">
      <c r="A7" s="18">
        <v>1.5</v>
      </c>
      <c r="B7" s="18">
        <v>4.3</v>
      </c>
      <c r="D7" s="18">
        <v>1.5</v>
      </c>
      <c r="E7" s="18">
        <f>(Table35[[#This Row],[Pipe Diameter]]*2)/12</f>
        <v>0.25</v>
      </c>
      <c r="G7" s="18">
        <v>3</v>
      </c>
      <c r="H7" s="18">
        <v>3</v>
      </c>
      <c r="I7" s="18">
        <v>2.5</v>
      </c>
      <c r="J7" s="18">
        <v>4</v>
      </c>
      <c r="K7" s="18">
        <v>2.5</v>
      </c>
      <c r="L7" s="18">
        <v>3</v>
      </c>
      <c r="M7" s="18">
        <v>2</v>
      </c>
      <c r="N7" s="18">
        <v>1.03</v>
      </c>
    </row>
    <row r="8" spans="1:14">
      <c r="A8" s="18">
        <v>2</v>
      </c>
      <c r="B8" s="18">
        <v>4.3</v>
      </c>
      <c r="D8" s="18">
        <v>2</v>
      </c>
      <c r="E8" s="18">
        <f>(Table35[[#This Row],[Pipe Diameter]]*2)/12</f>
        <v>0.33333333333333331</v>
      </c>
      <c r="G8" s="18">
        <v>4</v>
      </c>
      <c r="H8" s="18">
        <v>4</v>
      </c>
      <c r="I8" s="18">
        <v>3</v>
      </c>
      <c r="J8" s="18">
        <v>5</v>
      </c>
      <c r="K8" s="18">
        <v>3</v>
      </c>
      <c r="L8" s="18">
        <v>3</v>
      </c>
      <c r="M8" s="18">
        <v>2</v>
      </c>
      <c r="N8" s="18">
        <v>1.03</v>
      </c>
    </row>
    <row r="9" spans="1:14">
      <c r="A9" s="18">
        <v>2.5</v>
      </c>
      <c r="B9" s="18">
        <v>4.3</v>
      </c>
      <c r="D9" s="18">
        <v>2.5</v>
      </c>
      <c r="E9" s="18">
        <f>(Table35[[#This Row],[Pipe Diameter]]*2)/12</f>
        <v>0.41666666666666669</v>
      </c>
      <c r="G9" s="18">
        <v>6</v>
      </c>
      <c r="H9" s="18">
        <v>5</v>
      </c>
      <c r="I9" s="18">
        <v>3.5</v>
      </c>
      <c r="J9" s="18">
        <v>6</v>
      </c>
      <c r="K9" s="18">
        <v>3.5</v>
      </c>
      <c r="L9" s="18">
        <v>3</v>
      </c>
      <c r="M9" s="18">
        <v>2</v>
      </c>
      <c r="N9" s="18">
        <v>1.03</v>
      </c>
    </row>
    <row r="10" spans="1:14">
      <c r="A10" s="18">
        <v>3</v>
      </c>
      <c r="B10" s="18">
        <v>4.3</v>
      </c>
      <c r="D10" s="18">
        <v>3</v>
      </c>
      <c r="E10" s="18">
        <f>(Table35[[#This Row],[Pipe Diameter]]*2)/12</f>
        <v>0.5</v>
      </c>
      <c r="G10" s="18">
        <v>8</v>
      </c>
      <c r="H10" s="18">
        <v>7</v>
      </c>
      <c r="I10" s="18">
        <v>4</v>
      </c>
      <c r="J10" s="18">
        <v>8</v>
      </c>
      <c r="K10" s="18">
        <v>4</v>
      </c>
      <c r="L10" s="18">
        <v>3</v>
      </c>
      <c r="M10" s="18">
        <v>2</v>
      </c>
      <c r="N10" s="18">
        <v>1.03</v>
      </c>
    </row>
    <row r="11" spans="1:14">
      <c r="A11" s="18">
        <v>3.5</v>
      </c>
      <c r="B11" s="18">
        <v>4.3</v>
      </c>
      <c r="D11" s="18">
        <v>3.5</v>
      </c>
      <c r="E11" s="18">
        <f>(Table35[[#This Row],[Pipe Diameter]]*2)/12</f>
        <v>0.58333333333333337</v>
      </c>
      <c r="G11" s="18">
        <v>10</v>
      </c>
      <c r="H11" s="18">
        <v>8</v>
      </c>
      <c r="I11" s="18">
        <v>5</v>
      </c>
      <c r="J11" s="18">
        <v>10</v>
      </c>
      <c r="K11" s="18">
        <v>5</v>
      </c>
      <c r="L11" s="18">
        <v>3</v>
      </c>
      <c r="M11" s="18">
        <v>3</v>
      </c>
      <c r="N11" s="18">
        <v>1.03</v>
      </c>
    </row>
    <row r="12" spans="1:14">
      <c r="A12" s="18">
        <v>4</v>
      </c>
      <c r="B12" s="18">
        <v>4.3</v>
      </c>
      <c r="D12" s="18">
        <v>4</v>
      </c>
      <c r="E12" s="18">
        <f>(Table35[[#This Row],[Pipe Diameter]]*2)/12</f>
        <v>0.66666666666666663</v>
      </c>
      <c r="G12" s="18">
        <v>12</v>
      </c>
      <c r="H12" s="18">
        <v>9</v>
      </c>
      <c r="I12" s="18">
        <v>6</v>
      </c>
      <c r="J12" s="18">
        <v>12</v>
      </c>
      <c r="K12" s="18">
        <v>6</v>
      </c>
      <c r="L12" s="18">
        <v>3</v>
      </c>
      <c r="M12" s="18">
        <v>3.5</v>
      </c>
      <c r="N12" s="18">
        <v>1.03</v>
      </c>
    </row>
    <row r="13" spans="1:14">
      <c r="A13" s="18">
        <v>6</v>
      </c>
      <c r="B13" s="18">
        <v>5</v>
      </c>
      <c r="D13" s="18">
        <v>6</v>
      </c>
      <c r="E13" s="18">
        <f>(Table35[[#This Row],[Pipe Diameter]]*2)/12</f>
        <v>1</v>
      </c>
      <c r="G13" s="18">
        <v>14</v>
      </c>
      <c r="H13" s="18">
        <v>10</v>
      </c>
      <c r="I13" s="18">
        <v>7</v>
      </c>
      <c r="J13" s="18">
        <v>14</v>
      </c>
      <c r="K13" s="18">
        <v>7</v>
      </c>
      <c r="L13" s="18">
        <v>4.5</v>
      </c>
      <c r="M13" s="18">
        <v>4</v>
      </c>
      <c r="N13" s="18">
        <v>1.03</v>
      </c>
    </row>
    <row r="14" spans="1:14">
      <c r="A14" s="18">
        <v>8</v>
      </c>
      <c r="B14" s="18">
        <v>5</v>
      </c>
      <c r="D14" s="18">
        <v>8</v>
      </c>
      <c r="E14" s="18">
        <f>(Table35[[#This Row],[Pipe Diameter]]*2)/12</f>
        <v>1.3333333333333333</v>
      </c>
      <c r="G14" s="18">
        <v>16</v>
      </c>
      <c r="H14" s="18">
        <v>11</v>
      </c>
      <c r="I14" s="18">
        <v>8</v>
      </c>
      <c r="J14" s="18">
        <v>16</v>
      </c>
      <c r="K14" s="18">
        <v>8</v>
      </c>
      <c r="L14" s="18">
        <v>4.5</v>
      </c>
      <c r="M14" s="18">
        <v>4.5</v>
      </c>
      <c r="N14" s="18">
        <v>1.03</v>
      </c>
    </row>
    <row r="15" spans="1:14">
      <c r="A15" s="18">
        <v>10</v>
      </c>
      <c r="B15" s="18">
        <v>5.6</v>
      </c>
      <c r="D15" s="18">
        <v>10</v>
      </c>
      <c r="E15" s="18">
        <f>(Table35[[#This Row],[Pipe Diameter]]*2)/12</f>
        <v>1.6666666666666667</v>
      </c>
      <c r="G15" s="18">
        <v>18</v>
      </c>
      <c r="H15" s="18">
        <v>12</v>
      </c>
      <c r="I15" s="18">
        <v>9</v>
      </c>
      <c r="J15" s="18">
        <v>18</v>
      </c>
      <c r="K15" s="18">
        <v>9</v>
      </c>
      <c r="L15" s="18">
        <v>4.5</v>
      </c>
      <c r="M15" s="18">
        <v>5.5</v>
      </c>
      <c r="N15" s="18">
        <v>1.03</v>
      </c>
    </row>
    <row r="16" spans="1:14">
      <c r="A16" s="18">
        <v>12</v>
      </c>
      <c r="B16" s="18">
        <f>B15+(A16-A15)*((B17-B15)/(A17-A15))</f>
        <v>6.4499999999999993</v>
      </c>
      <c r="D16" s="18">
        <v>12</v>
      </c>
      <c r="E16" s="18">
        <f>(Table35[[#This Row],[Pipe Diameter]]*2)/12</f>
        <v>2</v>
      </c>
      <c r="G16" s="18">
        <v>20</v>
      </c>
      <c r="H16" s="18">
        <v>13</v>
      </c>
      <c r="I16" s="18">
        <v>10</v>
      </c>
      <c r="J16" s="18">
        <v>20</v>
      </c>
      <c r="K16" s="18">
        <v>10</v>
      </c>
      <c r="L16" s="18">
        <v>4.5</v>
      </c>
      <c r="M16" s="18">
        <v>6</v>
      </c>
      <c r="N16" s="18">
        <v>1.03</v>
      </c>
    </row>
    <row r="17" spans="1:14">
      <c r="A17" s="18">
        <v>14</v>
      </c>
      <c r="B17" s="18">
        <v>7.3</v>
      </c>
      <c r="D17" s="18">
        <v>14</v>
      </c>
      <c r="E17" s="18">
        <f>(Table35[[#This Row],[Pipe Diameter]]*2)/12</f>
        <v>2.3333333333333335</v>
      </c>
      <c r="G17" s="18">
        <v>24</v>
      </c>
      <c r="H17" s="18">
        <v>15</v>
      </c>
      <c r="I17" s="18">
        <v>12</v>
      </c>
      <c r="J17" s="18">
        <v>24</v>
      </c>
      <c r="K17" s="18">
        <v>12</v>
      </c>
      <c r="L17" s="18">
        <v>4.5</v>
      </c>
      <c r="M17" s="18">
        <v>7</v>
      </c>
      <c r="N17" s="18">
        <v>1.03</v>
      </c>
    </row>
    <row r="18" spans="1:14">
      <c r="A18" s="18">
        <v>16</v>
      </c>
      <c r="B18" s="18">
        <v>8.35</v>
      </c>
      <c r="D18" s="18">
        <v>16</v>
      </c>
      <c r="E18" s="18">
        <f>(Table35[[#This Row],[Pipe Diameter]]*2)/12</f>
        <v>2.6666666666666665</v>
      </c>
    </row>
    <row r="19" spans="1:14">
      <c r="A19" s="18">
        <v>18</v>
      </c>
      <c r="B19" s="18">
        <v>9.4</v>
      </c>
      <c r="D19" s="18">
        <v>18</v>
      </c>
      <c r="E19" s="18">
        <f>(Table35[[#This Row],[Pipe Diameter]]*2)/12</f>
        <v>3</v>
      </c>
    </row>
    <row r="20" spans="1:14">
      <c r="A20" s="18">
        <v>20</v>
      </c>
      <c r="B20" s="18">
        <v>10.47</v>
      </c>
      <c r="D20" s="18">
        <v>20</v>
      </c>
      <c r="E20" s="18">
        <f>(Table35[[#This Row],[Pipe Diameter]]*2)/12</f>
        <v>3.3333333333333335</v>
      </c>
    </row>
    <row r="21" spans="1:14">
      <c r="A21" s="18">
        <v>24</v>
      </c>
      <c r="B21" s="18">
        <v>12.6</v>
      </c>
      <c r="D21" s="18">
        <v>24</v>
      </c>
      <c r="E21" s="18">
        <f>(Table35[[#This Row],[Pipe Diameter]]*2)/12</f>
        <v>4</v>
      </c>
    </row>
  </sheetData>
  <pageMargins left="0.7" right="0.7" top="0.75" bottom="0.75" header="0.3" footer="0.3"/>
  <pageSetup orientation="portrait"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13" workbookViewId="0">
      <selection activeCell="E56" sqref="E56"/>
    </sheetView>
  </sheetViews>
  <sheetFormatPr defaultColWidth="9.140625" defaultRowHeight="13.9"/>
  <cols>
    <col min="1" max="1" width="28.7109375" style="1" bestFit="1" customWidth="1"/>
    <col min="2" max="2" width="17.85546875" style="1" customWidth="1"/>
    <col min="3" max="3" width="28.7109375" style="1" bestFit="1" customWidth="1"/>
    <col min="4" max="4" width="11.85546875" style="1" customWidth="1"/>
    <col min="5" max="5" width="15.28515625" style="1" bestFit="1" customWidth="1"/>
    <col min="6" max="16384" width="9.140625" style="1"/>
  </cols>
  <sheetData>
    <row r="1" spans="1:4">
      <c r="A1" s="31" t="s">
        <v>54</v>
      </c>
      <c r="B1" s="31" t="s">
        <v>985</v>
      </c>
      <c r="C1" s="31" t="s">
        <v>986</v>
      </c>
      <c r="D1" s="31" t="s">
        <v>473</v>
      </c>
    </row>
    <row r="2" spans="1:4">
      <c r="A2" s="31" t="s">
        <v>987</v>
      </c>
      <c r="B2" s="31" t="s">
        <v>466</v>
      </c>
      <c r="C2" s="31" t="s">
        <v>988</v>
      </c>
      <c r="D2" s="31">
        <v>1</v>
      </c>
    </row>
    <row r="3" spans="1:4">
      <c r="A3" s="31" t="s">
        <v>989</v>
      </c>
      <c r="B3" s="31" t="s">
        <v>990</v>
      </c>
      <c r="C3" s="31" t="s">
        <v>991</v>
      </c>
      <c r="D3" s="31">
        <v>1</v>
      </c>
    </row>
    <row r="4" spans="1:4">
      <c r="A4" s="31" t="s">
        <v>992</v>
      </c>
      <c r="B4" s="31" t="s">
        <v>467</v>
      </c>
      <c r="C4" s="31" t="s">
        <v>993</v>
      </c>
      <c r="D4" s="31">
        <v>0</v>
      </c>
    </row>
    <row r="5" spans="1:4">
      <c r="A5" s="31" t="s">
        <v>994</v>
      </c>
      <c r="B5" s="31" t="s">
        <v>468</v>
      </c>
      <c r="C5" s="31" t="s">
        <v>993</v>
      </c>
      <c r="D5" s="31">
        <v>0</v>
      </c>
    </row>
    <row r="6" spans="1:4">
      <c r="A6" s="31" t="s">
        <v>995</v>
      </c>
      <c r="B6" s="31" t="s">
        <v>483</v>
      </c>
      <c r="C6" s="31" t="s">
        <v>993</v>
      </c>
      <c r="D6" s="31">
        <v>1</v>
      </c>
    </row>
    <row r="7" spans="1:4">
      <c r="A7" s="31"/>
      <c r="B7" s="31"/>
      <c r="C7" s="31"/>
      <c r="D7" s="31"/>
    </row>
    <row r="9" spans="1:4">
      <c r="A9" s="1337" t="s">
        <v>996</v>
      </c>
      <c r="B9" s="1337"/>
      <c r="C9" s="1337" t="s">
        <v>997</v>
      </c>
      <c r="D9" s="1337"/>
    </row>
    <row r="10" spans="1:4">
      <c r="A10" s="34" t="s">
        <v>426</v>
      </c>
      <c r="B10" s="34" t="s">
        <v>998</v>
      </c>
      <c r="C10" s="34" t="s">
        <v>986</v>
      </c>
      <c r="D10" s="34" t="s">
        <v>999</v>
      </c>
    </row>
    <row r="11" spans="1:4">
      <c r="A11" s="32">
        <v>0.25</v>
      </c>
      <c r="B11" s="32">
        <f>0+(A11-0)*((B12/A12))</f>
        <v>0.3</v>
      </c>
      <c r="C11" s="32" t="s">
        <v>1000</v>
      </c>
      <c r="D11" s="32">
        <v>0.1</v>
      </c>
    </row>
    <row r="12" spans="1:4">
      <c r="A12" s="33">
        <v>0.5</v>
      </c>
      <c r="B12" s="33">
        <v>0.6</v>
      </c>
    </row>
    <row r="13" spans="1:4">
      <c r="A13" s="32">
        <v>0.75</v>
      </c>
      <c r="B13" s="32">
        <f>B12+((A13-A12)*((B14-B12)/(A14-A12)))</f>
        <v>0.89999999999999991</v>
      </c>
    </row>
    <row r="14" spans="1:4">
      <c r="A14" s="33">
        <v>1</v>
      </c>
      <c r="B14" s="33">
        <v>1.2</v>
      </c>
    </row>
    <row r="15" spans="1:4">
      <c r="A15" s="32">
        <v>1.25</v>
      </c>
      <c r="B15" s="32">
        <v>1.9</v>
      </c>
    </row>
    <row r="16" spans="1:4">
      <c r="A16" s="33">
        <v>1.5</v>
      </c>
      <c r="B16" s="33">
        <v>2.6</v>
      </c>
    </row>
    <row r="17" spans="1:4">
      <c r="A17" s="32">
        <v>2</v>
      </c>
      <c r="B17" s="32">
        <v>4</v>
      </c>
    </row>
    <row r="18" spans="1:4">
      <c r="A18" s="33">
        <v>2.5</v>
      </c>
      <c r="B18" s="33">
        <v>4</v>
      </c>
    </row>
    <row r="19" spans="1:4">
      <c r="A19" s="32">
        <v>3</v>
      </c>
      <c r="B19" s="32">
        <v>4</v>
      </c>
    </row>
    <row r="20" spans="1:4">
      <c r="A20" s="33">
        <v>3.5</v>
      </c>
      <c r="B20" s="33">
        <v>5</v>
      </c>
    </row>
    <row r="21" spans="1:4">
      <c r="A21" s="32">
        <v>4</v>
      </c>
      <c r="B21" s="32">
        <v>6</v>
      </c>
    </row>
    <row r="22" spans="1:4">
      <c r="A22" s="33">
        <v>6</v>
      </c>
      <c r="B22" s="33">
        <v>8</v>
      </c>
    </row>
    <row r="23" spans="1:4">
      <c r="A23" s="32">
        <v>8</v>
      </c>
      <c r="B23" s="32">
        <v>10</v>
      </c>
      <c r="C23" s="33"/>
      <c r="D23" s="33"/>
    </row>
    <row r="24" spans="1:4">
      <c r="A24" s="33">
        <v>10</v>
      </c>
      <c r="B24" s="33">
        <v>10</v>
      </c>
      <c r="C24" s="35"/>
      <c r="D24" s="35"/>
    </row>
    <row r="25" spans="1:4">
      <c r="A25" s="32">
        <v>12</v>
      </c>
      <c r="B25" s="32">
        <v>10</v>
      </c>
      <c r="C25" s="35"/>
      <c r="D25" s="35"/>
    </row>
    <row r="26" spans="1:4">
      <c r="A26" s="33">
        <v>14</v>
      </c>
      <c r="B26" s="33">
        <v>10</v>
      </c>
      <c r="C26" s="35"/>
      <c r="D26" s="35"/>
    </row>
    <row r="27" spans="1:4">
      <c r="A27" s="32">
        <v>16</v>
      </c>
      <c r="B27" s="32">
        <v>10</v>
      </c>
      <c r="C27" s="35"/>
      <c r="D27" s="35"/>
    </row>
    <row r="28" spans="1:4">
      <c r="A28" s="33">
        <v>18</v>
      </c>
      <c r="B28" s="33">
        <v>10</v>
      </c>
      <c r="C28" s="35"/>
      <c r="D28" s="35"/>
    </row>
    <row r="29" spans="1:4">
      <c r="A29" s="32">
        <v>20</v>
      </c>
      <c r="B29" s="32">
        <v>10</v>
      </c>
      <c r="C29" s="35"/>
      <c r="D29" s="35"/>
    </row>
    <row r="30" spans="1:4">
      <c r="A30" s="33">
        <v>24</v>
      </c>
      <c r="B30" s="33">
        <v>10</v>
      </c>
      <c r="C30" s="35"/>
      <c r="D30" s="35"/>
    </row>
    <row r="31" spans="1:4">
      <c r="A31" s="35"/>
      <c r="B31" s="35"/>
      <c r="C31" s="35"/>
      <c r="D31" s="35"/>
    </row>
    <row r="32" spans="1:4">
      <c r="A32" s="1337" t="s">
        <v>1001</v>
      </c>
      <c r="B32" s="1337"/>
      <c r="C32" s="1337" t="s">
        <v>1002</v>
      </c>
      <c r="D32" s="1337"/>
    </row>
    <row r="33" spans="1:5">
      <c r="A33" s="18" t="s">
        <v>1003</v>
      </c>
      <c r="B33" s="18" t="s">
        <v>985</v>
      </c>
      <c r="C33" s="18" t="s">
        <v>1003</v>
      </c>
      <c r="D33" s="18" t="s">
        <v>985</v>
      </c>
      <c r="E33" s="18" t="s">
        <v>1004</v>
      </c>
    </row>
    <row r="34" spans="1:5">
      <c r="A34" s="18">
        <v>0.5</v>
      </c>
      <c r="B34" s="18" t="s">
        <v>489</v>
      </c>
      <c r="C34" s="18">
        <v>0.5</v>
      </c>
      <c r="D34" s="18" t="s">
        <v>1005</v>
      </c>
      <c r="E34" s="18">
        <v>50</v>
      </c>
    </row>
    <row r="35" spans="1:5">
      <c r="A35" s="18">
        <v>0.75</v>
      </c>
      <c r="B35" s="18" t="s">
        <v>489</v>
      </c>
      <c r="C35" s="18">
        <v>0.75</v>
      </c>
      <c r="D35" s="18" t="s">
        <v>1005</v>
      </c>
      <c r="E35" s="18">
        <v>50</v>
      </c>
    </row>
    <row r="36" spans="1:5">
      <c r="A36" s="18">
        <v>1</v>
      </c>
      <c r="B36" s="18" t="s">
        <v>489</v>
      </c>
      <c r="C36" s="18">
        <v>1</v>
      </c>
      <c r="D36" s="18" t="s">
        <v>487</v>
      </c>
      <c r="E36" s="18">
        <v>35</v>
      </c>
    </row>
    <row r="37" spans="1:5">
      <c r="A37" s="18">
        <v>1.5</v>
      </c>
      <c r="B37" s="18" t="s">
        <v>489</v>
      </c>
      <c r="C37" s="18">
        <v>1.5</v>
      </c>
      <c r="D37" s="18" t="s">
        <v>487</v>
      </c>
      <c r="E37" s="18">
        <v>35</v>
      </c>
    </row>
    <row r="38" spans="1:5">
      <c r="A38" s="18">
        <v>2</v>
      </c>
      <c r="B38" s="18" t="s">
        <v>490</v>
      </c>
      <c r="C38" s="18">
        <v>2</v>
      </c>
      <c r="D38" s="18" t="s">
        <v>487</v>
      </c>
      <c r="E38" s="18">
        <v>35</v>
      </c>
    </row>
    <row r="39" spans="1:5">
      <c r="A39" s="18">
        <v>2.5</v>
      </c>
      <c r="B39" s="18" t="s">
        <v>490</v>
      </c>
      <c r="C39" s="18">
        <v>2.5</v>
      </c>
      <c r="D39" s="18" t="s">
        <v>487</v>
      </c>
      <c r="E39" s="18">
        <v>35</v>
      </c>
    </row>
    <row r="40" spans="1:5">
      <c r="A40" s="18">
        <v>3</v>
      </c>
      <c r="B40" s="18" t="s">
        <v>490</v>
      </c>
      <c r="C40" s="18">
        <v>3</v>
      </c>
      <c r="D40" s="18" t="s">
        <v>487</v>
      </c>
      <c r="E40" s="18">
        <v>35</v>
      </c>
    </row>
    <row r="41" spans="1:5">
      <c r="A41" s="18">
        <v>3.5</v>
      </c>
      <c r="B41" s="18" t="s">
        <v>490</v>
      </c>
      <c r="C41" s="18">
        <v>3.5</v>
      </c>
      <c r="D41" s="18" t="s">
        <v>545</v>
      </c>
      <c r="E41" s="18">
        <v>25</v>
      </c>
    </row>
    <row r="42" spans="1:5">
      <c r="A42" s="18">
        <v>4</v>
      </c>
      <c r="B42" s="18" t="s">
        <v>490</v>
      </c>
      <c r="C42" s="18">
        <v>4</v>
      </c>
      <c r="D42" s="18" t="s">
        <v>545</v>
      </c>
      <c r="E42" s="18">
        <v>25</v>
      </c>
    </row>
    <row r="43" spans="1:5">
      <c r="A43" s="18">
        <v>6</v>
      </c>
      <c r="B43" s="18" t="s">
        <v>490</v>
      </c>
      <c r="C43" s="18">
        <v>6</v>
      </c>
      <c r="D43" s="18" t="s">
        <v>545</v>
      </c>
      <c r="E43" s="18">
        <v>25</v>
      </c>
    </row>
    <row r="44" spans="1:5">
      <c r="A44" s="18">
        <v>8</v>
      </c>
      <c r="B44" s="18" t="s">
        <v>490</v>
      </c>
      <c r="C44" s="18">
        <v>8</v>
      </c>
      <c r="D44" s="18" t="s">
        <v>481</v>
      </c>
      <c r="E44" s="18">
        <v>1</v>
      </c>
    </row>
    <row r="45" spans="1:5">
      <c r="A45" s="18">
        <v>10</v>
      </c>
      <c r="B45" s="18" t="s">
        <v>490</v>
      </c>
      <c r="C45" s="18">
        <v>10</v>
      </c>
      <c r="D45" s="18" t="s">
        <v>481</v>
      </c>
      <c r="E45" s="18">
        <v>1</v>
      </c>
    </row>
    <row r="46" spans="1:5">
      <c r="A46" s="18">
        <v>12</v>
      </c>
      <c r="B46" s="18" t="s">
        <v>491</v>
      </c>
      <c r="C46" s="18">
        <v>12</v>
      </c>
      <c r="D46" s="18" t="s">
        <v>548</v>
      </c>
      <c r="E46" s="18">
        <v>1</v>
      </c>
    </row>
    <row r="47" spans="1:5">
      <c r="A47" s="18">
        <v>14</v>
      </c>
      <c r="B47" s="18" t="s">
        <v>491</v>
      </c>
      <c r="C47" s="18">
        <v>14</v>
      </c>
      <c r="D47" s="18" t="s">
        <v>485</v>
      </c>
      <c r="E47" s="18">
        <v>1</v>
      </c>
    </row>
    <row r="48" spans="1:5">
      <c r="A48" s="18">
        <v>16</v>
      </c>
      <c r="B48" s="18" t="s">
        <v>491</v>
      </c>
      <c r="C48" s="18">
        <v>16</v>
      </c>
      <c r="D48" s="18" t="s">
        <v>485</v>
      </c>
      <c r="E48" s="18">
        <v>1</v>
      </c>
    </row>
    <row r="49" spans="1:5">
      <c r="A49" s="18">
        <v>18</v>
      </c>
      <c r="B49" s="18" t="s">
        <v>491</v>
      </c>
      <c r="C49" s="18">
        <v>18</v>
      </c>
      <c r="D49" s="18" t="s">
        <v>485</v>
      </c>
      <c r="E49" s="18">
        <v>1</v>
      </c>
    </row>
    <row r="50" spans="1:5">
      <c r="A50" s="18">
        <v>20</v>
      </c>
      <c r="B50" s="18" t="s">
        <v>491</v>
      </c>
      <c r="C50" s="18">
        <v>20</v>
      </c>
      <c r="D50" s="18" t="s">
        <v>485</v>
      </c>
      <c r="E50" s="18">
        <v>1</v>
      </c>
    </row>
    <row r="51" spans="1:5">
      <c r="A51" s="18">
        <v>24</v>
      </c>
      <c r="B51" s="18" t="s">
        <v>491</v>
      </c>
      <c r="C51" s="18">
        <v>24</v>
      </c>
      <c r="D51" s="18" t="s">
        <v>485</v>
      </c>
      <c r="E51" s="18">
        <v>1</v>
      </c>
    </row>
  </sheetData>
  <mergeCells count="4">
    <mergeCell ref="A9:B9"/>
    <mergeCell ref="C9:D9"/>
    <mergeCell ref="A32:B32"/>
    <mergeCell ref="C32:D32"/>
  </mergeCells>
  <pageMargins left="0.7" right="0.7" top="0.75" bottom="0.75" header="0.3" footer="0.3"/>
  <tableParts count="5">
    <tablePart r:id="rId1"/>
    <tablePart r:id="rId2"/>
    <tablePart r:id="rId3"/>
    <tablePart r:id="rId4"/>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heetViews>
  <sheetFormatPr defaultColWidth="9.28515625" defaultRowHeight="13.9"/>
  <cols>
    <col min="1" max="1" width="45" style="1" bestFit="1" customWidth="1"/>
    <col min="2" max="2" width="18.140625" style="1" customWidth="1"/>
    <col min="3" max="3" width="15.28515625" style="1" customWidth="1"/>
    <col min="4" max="16384" width="9.28515625" style="1"/>
  </cols>
  <sheetData>
    <row r="1" spans="1:3">
      <c r="A1" s="40" t="s">
        <v>1006</v>
      </c>
      <c r="B1" s="1" t="s">
        <v>914</v>
      </c>
      <c r="C1" s="1" t="s">
        <v>985</v>
      </c>
    </row>
    <row r="2" spans="1:3">
      <c r="A2" s="38" t="s">
        <v>517</v>
      </c>
      <c r="B2" s="37">
        <v>250</v>
      </c>
      <c r="C2" s="37" t="s">
        <v>518</v>
      </c>
    </row>
    <row r="3" spans="1:3">
      <c r="A3" s="38" t="s">
        <v>519</v>
      </c>
      <c r="B3" s="37">
        <v>250</v>
      </c>
      <c r="C3" s="37" t="s">
        <v>520</v>
      </c>
    </row>
    <row r="4" spans="1:3">
      <c r="A4" s="38" t="s">
        <v>521</v>
      </c>
      <c r="B4" s="37">
        <v>250</v>
      </c>
      <c r="C4" s="37" t="s">
        <v>522</v>
      </c>
    </row>
    <row r="5" spans="1:3">
      <c r="A5" s="38" t="s">
        <v>517</v>
      </c>
      <c r="B5" s="37">
        <v>140</v>
      </c>
      <c r="C5" s="37" t="s">
        <v>459</v>
      </c>
    </row>
    <row r="6" spans="1:3">
      <c r="A6" s="38" t="s">
        <v>517</v>
      </c>
      <c r="B6" s="37">
        <v>225</v>
      </c>
      <c r="C6" s="37" t="s">
        <v>464</v>
      </c>
    </row>
    <row r="7" spans="1:3">
      <c r="A7" s="38" t="s">
        <v>521</v>
      </c>
      <c r="B7" s="37">
        <v>225</v>
      </c>
      <c r="C7" s="37" t="s">
        <v>471</v>
      </c>
    </row>
    <row r="8" spans="1:3">
      <c r="A8" s="38" t="s">
        <v>524</v>
      </c>
      <c r="B8" s="37">
        <v>140</v>
      </c>
      <c r="C8" s="37" t="s">
        <v>479</v>
      </c>
    </row>
    <row r="9" spans="1:3">
      <c r="A9" s="38" t="s">
        <v>519</v>
      </c>
      <c r="B9" s="37">
        <v>140</v>
      </c>
      <c r="C9" s="37" t="s">
        <v>484</v>
      </c>
    </row>
    <row r="10" spans="1:3">
      <c r="A10" s="38" t="s">
        <v>525</v>
      </c>
      <c r="B10" s="37">
        <v>140</v>
      </c>
      <c r="C10" s="37" t="s">
        <v>488</v>
      </c>
    </row>
    <row r="11" spans="1:3">
      <c r="A11" s="38" t="s">
        <v>517</v>
      </c>
      <c r="B11" s="37">
        <v>360</v>
      </c>
      <c r="C11" s="37" t="s">
        <v>470</v>
      </c>
    </row>
    <row r="12" spans="1:3">
      <c r="A12" s="38" t="s">
        <v>521</v>
      </c>
      <c r="B12" s="37">
        <v>360</v>
      </c>
      <c r="C12" s="37" t="s">
        <v>526</v>
      </c>
    </row>
    <row r="13" spans="1:3">
      <c r="A13" s="38" t="s">
        <v>519</v>
      </c>
      <c r="B13" s="37">
        <v>360</v>
      </c>
      <c r="C13" s="37" t="s">
        <v>486</v>
      </c>
    </row>
    <row r="14" spans="1:3">
      <c r="A14" s="38" t="s">
        <v>523</v>
      </c>
      <c r="B14" s="37">
        <v>360</v>
      </c>
      <c r="C14" s="37" t="s">
        <v>527</v>
      </c>
    </row>
    <row r="15" spans="1:3">
      <c r="A15" s="41" t="s">
        <v>528</v>
      </c>
      <c r="B15" s="39" t="s">
        <v>1007</v>
      </c>
      <c r="C15" s="39" t="s">
        <v>461</v>
      </c>
    </row>
    <row r="16" spans="1:3">
      <c r="A16" s="41" t="s">
        <v>529</v>
      </c>
      <c r="B16" s="39" t="s">
        <v>1008</v>
      </c>
      <c r="C16" s="39" t="s">
        <v>530</v>
      </c>
    </row>
    <row r="18" spans="1:2">
      <c r="A18" s="31" t="s">
        <v>1009</v>
      </c>
      <c r="B18" s="31" t="s">
        <v>985</v>
      </c>
    </row>
    <row r="19" spans="1:2">
      <c r="A19" s="942" t="s">
        <v>532</v>
      </c>
      <c r="B19" s="42" t="s">
        <v>465</v>
      </c>
    </row>
    <row r="20" spans="1:2">
      <c r="A20" s="43" t="s">
        <v>533</v>
      </c>
      <c r="B20" s="44" t="s">
        <v>466</v>
      </c>
    </row>
    <row r="21" spans="1:2">
      <c r="A21" s="43" t="s">
        <v>534</v>
      </c>
      <c r="B21" s="44" t="s">
        <v>467</v>
      </c>
    </row>
    <row r="22" spans="1:2">
      <c r="A22" s="43" t="s">
        <v>535</v>
      </c>
      <c r="B22" s="44" t="s">
        <v>468</v>
      </c>
    </row>
    <row r="23" spans="1:2">
      <c r="A23" s="43" t="s">
        <v>536</v>
      </c>
      <c r="B23" s="44" t="s">
        <v>469</v>
      </c>
    </row>
    <row r="24" spans="1:2">
      <c r="A24" s="43" t="s">
        <v>537</v>
      </c>
      <c r="B24" s="44" t="s">
        <v>480</v>
      </c>
    </row>
    <row r="25" spans="1:2">
      <c r="A25" s="43" t="s">
        <v>539</v>
      </c>
      <c r="B25" s="44" t="s">
        <v>1010</v>
      </c>
    </row>
    <row r="26" spans="1:2">
      <c r="A26" s="43" t="s">
        <v>540</v>
      </c>
      <c r="B26" s="44" t="s">
        <v>490</v>
      </c>
    </row>
    <row r="27" spans="1:2">
      <c r="A27" s="43" t="s">
        <v>541</v>
      </c>
      <c r="B27" s="44" t="s">
        <v>491</v>
      </c>
    </row>
    <row r="28" spans="1:2">
      <c r="A28" s="43" t="s">
        <v>542</v>
      </c>
      <c r="B28" s="44" t="s">
        <v>1011</v>
      </c>
    </row>
    <row r="29" spans="1:2">
      <c r="A29" s="43" t="s">
        <v>544</v>
      </c>
      <c r="B29" s="44" t="s">
        <v>1012</v>
      </c>
    </row>
    <row r="30" spans="1:2">
      <c r="A30" s="43" t="s">
        <v>546</v>
      </c>
      <c r="B30" s="44" t="s">
        <v>1013</v>
      </c>
    </row>
    <row r="31" spans="1:2">
      <c r="A31" s="43" t="s">
        <v>547</v>
      </c>
      <c r="B31" s="44" t="s">
        <v>1014</v>
      </c>
    </row>
    <row r="32" spans="1:2">
      <c r="A32" s="43" t="s">
        <v>550</v>
      </c>
      <c r="B32" s="44" t="s">
        <v>482</v>
      </c>
    </row>
    <row r="33" spans="1:2">
      <c r="A33" s="41" t="s">
        <v>551</v>
      </c>
      <c r="B33" s="39" t="s">
        <v>483</v>
      </c>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E449"/>
  <sheetViews>
    <sheetView topLeftCell="A10" zoomScaleNormal="100" workbookViewId="0">
      <selection activeCell="F28" sqref="F28"/>
    </sheetView>
  </sheetViews>
  <sheetFormatPr defaultColWidth="9.140625" defaultRowHeight="13.15"/>
  <cols>
    <col min="1" max="1" width="2.7109375" style="712" customWidth="1"/>
    <col min="2" max="2" width="9.140625" style="712"/>
    <col min="3" max="3" width="11.28515625" style="712" customWidth="1"/>
    <col min="4" max="4" width="9.28515625" style="712" customWidth="1"/>
    <col min="5" max="5" width="39.5703125" style="712" customWidth="1"/>
    <col min="6" max="6" width="31.140625" style="712" customWidth="1"/>
    <col min="7" max="7" width="10.5703125" style="712" customWidth="1"/>
    <col min="8" max="8" width="11.140625" style="712" customWidth="1"/>
    <col min="9" max="9" width="12.5703125" style="712" customWidth="1"/>
    <col min="10" max="11" width="8.5703125" style="712" bestFit="1" customWidth="1"/>
    <col min="12" max="14" width="12.7109375" style="712" customWidth="1"/>
    <col min="15" max="15" width="13.85546875" style="712" hidden="1" customWidth="1"/>
    <col min="16" max="16" width="8.5703125" style="712" hidden="1" customWidth="1"/>
    <col min="17" max="17" width="8" style="712" hidden="1" customWidth="1"/>
    <col min="18" max="18" width="0" style="712" hidden="1" customWidth="1"/>
    <col min="19" max="19" width="12" style="712" hidden="1" customWidth="1"/>
    <col min="20" max="20" width="0" style="712" hidden="1" customWidth="1"/>
    <col min="21" max="21" width="8.5703125" style="712" hidden="1" customWidth="1"/>
    <col min="22" max="22" width="8" style="712" hidden="1" customWidth="1"/>
    <col min="23" max="23" width="0" style="712" hidden="1" customWidth="1"/>
    <col min="24" max="24" width="12" style="712" hidden="1" customWidth="1"/>
    <col min="25" max="25" width="0" style="712" hidden="1" customWidth="1"/>
    <col min="26" max="26" width="8.5703125" style="712" hidden="1" customWidth="1"/>
    <col min="27" max="27" width="8" style="712" hidden="1" customWidth="1"/>
    <col min="28" max="28" width="0" style="712" hidden="1" customWidth="1"/>
    <col min="29" max="29" width="12.7109375" style="712" bestFit="1" customWidth="1"/>
    <col min="30" max="30" width="31.28515625" style="712" customWidth="1"/>
    <col min="31" max="31" width="14.7109375" style="712" customWidth="1"/>
    <col min="32" max="16384" width="9.140625" style="712"/>
  </cols>
  <sheetData>
    <row r="1" spans="1:28" ht="27.6">
      <c r="A1" s="707"/>
      <c r="B1" s="708" t="s">
        <v>570</v>
      </c>
      <c r="C1" s="708"/>
      <c r="D1" s="708"/>
      <c r="E1" s="708"/>
      <c r="F1" s="708"/>
      <c r="G1" s="708"/>
      <c r="H1" s="708"/>
      <c r="I1" s="709"/>
      <c r="J1" s="709"/>
      <c r="K1" s="709"/>
      <c r="L1" s="709"/>
      <c r="M1" s="709"/>
      <c r="N1" s="710"/>
      <c r="O1" s="709"/>
      <c r="P1" s="709"/>
      <c r="Q1" s="709"/>
      <c r="R1" s="710"/>
      <c r="S1" s="709"/>
      <c r="T1" s="711"/>
      <c r="U1" s="709"/>
      <c r="V1" s="709"/>
      <c r="W1" s="710"/>
      <c r="X1" s="709"/>
      <c r="Y1" s="711"/>
      <c r="Z1" s="709"/>
      <c r="AA1" s="709"/>
      <c r="AB1" s="710"/>
    </row>
    <row r="2" spans="1:28" ht="14.45" thickBot="1">
      <c r="A2" s="713"/>
      <c r="B2" s="714" t="s">
        <v>571</v>
      </c>
      <c r="C2" s="713"/>
      <c r="D2" s="713"/>
      <c r="E2" s="713"/>
      <c r="F2" s="713"/>
      <c r="G2" s="715"/>
      <c r="H2" s="716" t="s">
        <v>827</v>
      </c>
      <c r="I2" s="1478"/>
      <c r="J2" s="1478"/>
      <c r="K2" s="1478"/>
      <c r="L2" s="1478"/>
      <c r="M2" s="1478"/>
      <c r="N2" s="1478"/>
      <c r="O2" s="1478"/>
      <c r="P2" s="1478"/>
      <c r="Q2" s="1478"/>
      <c r="R2" s="1478"/>
      <c r="S2" s="1478"/>
      <c r="T2" s="1478"/>
      <c r="U2" s="1478"/>
      <c r="V2" s="1478"/>
      <c r="W2" s="1478"/>
      <c r="X2" s="1478"/>
      <c r="Y2" s="1478"/>
      <c r="Z2" s="1478"/>
      <c r="AA2" s="1478"/>
      <c r="AB2" s="1478"/>
    </row>
    <row r="3" spans="1:28" ht="24" thickTop="1">
      <c r="A3" s="713"/>
      <c r="B3" s="717" t="str">
        <f>+D11&amp;" - "&amp;D10</f>
        <v xml:space="preserve"> - Heat Trace Sub</v>
      </c>
      <c r="C3" s="718"/>
      <c r="D3" s="718"/>
      <c r="E3" s="718"/>
      <c r="F3" s="718"/>
      <c r="G3" s="719"/>
      <c r="H3" s="720" t="s">
        <v>575</v>
      </c>
      <c r="I3" s="1479"/>
      <c r="J3" s="1480"/>
      <c r="K3" s="1480"/>
      <c r="L3" s="1480"/>
      <c r="M3" s="1480"/>
      <c r="N3" s="1480"/>
      <c r="O3" s="1481">
        <v>41810</v>
      </c>
      <c r="P3" s="1482"/>
      <c r="Q3" s="1482"/>
      <c r="R3" s="1483"/>
      <c r="S3" s="1481">
        <v>41810</v>
      </c>
      <c r="T3" s="1482"/>
      <c r="U3" s="1482"/>
      <c r="V3" s="1482"/>
      <c r="W3" s="1483"/>
      <c r="X3" s="1481">
        <v>41810</v>
      </c>
      <c r="Y3" s="1482"/>
      <c r="Z3" s="1482"/>
      <c r="AA3" s="1482"/>
      <c r="AB3" s="1483"/>
    </row>
    <row r="4" spans="1:28" ht="23.45">
      <c r="A4" s="713"/>
      <c r="B4" s="721"/>
      <c r="C4" s="722"/>
      <c r="D4" s="722"/>
      <c r="E4" s="722"/>
      <c r="F4" s="722"/>
      <c r="G4" s="723"/>
      <c r="H4" s="724" t="s">
        <v>577</v>
      </c>
      <c r="I4" s="1467" t="s">
        <v>828</v>
      </c>
      <c r="J4" s="1468"/>
      <c r="K4" s="1468"/>
      <c r="L4" s="1468"/>
      <c r="M4" s="1468"/>
      <c r="N4" s="1468"/>
      <c r="O4" s="1469">
        <v>41795</v>
      </c>
      <c r="P4" s="1470"/>
      <c r="Q4" s="1470"/>
      <c r="R4" s="1471"/>
      <c r="S4" s="1469">
        <v>41795</v>
      </c>
      <c r="T4" s="1470"/>
      <c r="U4" s="1470"/>
      <c r="V4" s="1470"/>
      <c r="W4" s="1471"/>
      <c r="X4" s="1469">
        <v>41795</v>
      </c>
      <c r="Y4" s="1470"/>
      <c r="Z4" s="1470"/>
      <c r="AA4" s="1470"/>
      <c r="AB4" s="1471"/>
    </row>
    <row r="5" spans="1:28" ht="24" thickBot="1">
      <c r="A5" s="713"/>
      <c r="B5" s="725"/>
      <c r="C5" s="726"/>
      <c r="D5" s="726"/>
      <c r="E5" s="726"/>
      <c r="F5" s="726"/>
      <c r="G5" s="727"/>
      <c r="H5" s="728" t="s">
        <v>579</v>
      </c>
      <c r="I5" s="1472"/>
      <c r="J5" s="1473"/>
      <c r="K5" s="1473"/>
      <c r="L5" s="1473"/>
      <c r="M5" s="1473"/>
      <c r="N5" s="1473"/>
      <c r="O5" s="729"/>
      <c r="P5" s="729"/>
      <c r="Q5" s="729"/>
      <c r="R5" s="730" t="s">
        <v>581</v>
      </c>
      <c r="S5" s="729"/>
      <c r="T5" s="731">
        <f>+S3-S4</f>
        <v>15</v>
      </c>
      <c r="U5" s="729"/>
      <c r="V5" s="729"/>
      <c r="W5" s="730" t="s">
        <v>581</v>
      </c>
      <c r="X5" s="729"/>
      <c r="Y5" s="731">
        <f>+X3-X4</f>
        <v>15</v>
      </c>
      <c r="Z5" s="729"/>
      <c r="AA5" s="729"/>
      <c r="AB5" s="730" t="s">
        <v>581</v>
      </c>
    </row>
    <row r="6" spans="1:28" ht="15" thickTop="1">
      <c r="A6" s="713"/>
      <c r="B6" s="732"/>
      <c r="C6" s="200" t="s">
        <v>582</v>
      </c>
      <c r="D6" s="733"/>
      <c r="E6" s="734"/>
      <c r="F6" s="735"/>
      <c r="G6" s="736"/>
      <c r="H6" s="736"/>
      <c r="I6" s="1474" t="s">
        <v>829</v>
      </c>
      <c r="J6" s="1475"/>
      <c r="K6" s="1475"/>
      <c r="L6" s="1475"/>
      <c r="M6" s="1475"/>
      <c r="N6" s="1475"/>
      <c r="O6" s="1476" t="s">
        <v>584</v>
      </c>
      <c r="P6" s="1475"/>
      <c r="Q6" s="1475"/>
      <c r="R6" s="1477"/>
      <c r="S6" s="1476" t="s">
        <v>585</v>
      </c>
      <c r="T6" s="1475"/>
      <c r="U6" s="1475"/>
      <c r="V6" s="1475"/>
      <c r="W6" s="1477"/>
      <c r="X6" s="1476" t="s">
        <v>586</v>
      </c>
      <c r="Y6" s="1475"/>
      <c r="Z6" s="1475"/>
      <c r="AA6" s="1475"/>
      <c r="AB6" s="1477"/>
    </row>
    <row r="7" spans="1:28" ht="14.45">
      <c r="A7" s="713"/>
      <c r="B7" s="737"/>
      <c r="C7" s="200" t="s">
        <v>588</v>
      </c>
      <c r="D7" s="738"/>
      <c r="E7" s="739"/>
      <c r="F7" s="740"/>
      <c r="G7" s="210"/>
      <c r="H7" s="211" t="s">
        <v>589</v>
      </c>
      <c r="I7" s="1463"/>
      <c r="J7" s="1464"/>
      <c r="K7" s="1464"/>
      <c r="L7" s="1464"/>
      <c r="M7" s="1464"/>
      <c r="N7" s="1465"/>
      <c r="O7" s="1463"/>
      <c r="P7" s="1464"/>
      <c r="Q7" s="1464"/>
      <c r="R7" s="1465"/>
      <c r="S7" s="1463"/>
      <c r="T7" s="1464"/>
      <c r="U7" s="1464"/>
      <c r="V7" s="1464"/>
      <c r="W7" s="1465"/>
      <c r="X7" s="1463"/>
      <c r="Y7" s="1464"/>
      <c r="Z7" s="1464"/>
      <c r="AA7" s="1464"/>
      <c r="AB7" s="1465"/>
    </row>
    <row r="8" spans="1:28" ht="13.9">
      <c r="A8" s="713"/>
      <c r="B8" s="737"/>
      <c r="C8" s="200" t="s">
        <v>594</v>
      </c>
      <c r="D8" s="741"/>
      <c r="E8" s="739"/>
      <c r="F8" s="740"/>
      <c r="G8" s="210"/>
      <c r="H8" s="211" t="s">
        <v>596</v>
      </c>
      <c r="I8" s="1466"/>
      <c r="J8" s="1458"/>
      <c r="K8" s="1458"/>
      <c r="L8" s="1458"/>
      <c r="M8" s="1458"/>
      <c r="N8" s="1459"/>
      <c r="O8" s="1466"/>
      <c r="P8" s="1458"/>
      <c r="Q8" s="1458"/>
      <c r="R8" s="1459"/>
      <c r="S8" s="1466"/>
      <c r="T8" s="1458"/>
      <c r="U8" s="1458"/>
      <c r="V8" s="1458"/>
      <c r="W8" s="1459"/>
      <c r="X8" s="1466"/>
      <c r="Y8" s="1458"/>
      <c r="Z8" s="1458"/>
      <c r="AA8" s="1458"/>
      <c r="AB8" s="1459"/>
    </row>
    <row r="9" spans="1:28" ht="14.45">
      <c r="A9" s="713"/>
      <c r="B9" s="737"/>
      <c r="C9" s="200" t="s">
        <v>600</v>
      </c>
      <c r="D9" s="738"/>
      <c r="E9" s="739"/>
      <c r="F9" s="740"/>
      <c r="G9" s="210"/>
      <c r="H9" s="211" t="s">
        <v>601</v>
      </c>
      <c r="I9" s="1110"/>
      <c r="J9" s="1458"/>
      <c r="K9" s="1458"/>
      <c r="L9" s="1458"/>
      <c r="M9" s="1458"/>
      <c r="N9" s="1459"/>
      <c r="O9" s="1309"/>
      <c r="P9" s="1458"/>
      <c r="Q9" s="1458"/>
      <c r="R9" s="1459"/>
      <c r="S9" s="1309"/>
      <c r="T9" s="1458"/>
      <c r="U9" s="1458"/>
      <c r="V9" s="1458"/>
      <c r="W9" s="1459"/>
      <c r="X9" s="1309"/>
      <c r="Y9" s="1458"/>
      <c r="Z9" s="1458"/>
      <c r="AA9" s="1458"/>
      <c r="AB9" s="1459"/>
    </row>
    <row r="10" spans="1:28" ht="13.9">
      <c r="A10" s="713"/>
      <c r="B10" s="737"/>
      <c r="C10" s="200" t="s">
        <v>605</v>
      </c>
      <c r="D10" s="741" t="s">
        <v>1015</v>
      </c>
      <c r="E10" s="739"/>
      <c r="F10" s="740"/>
      <c r="G10" s="210"/>
      <c r="H10" s="211" t="s">
        <v>607</v>
      </c>
      <c r="I10" s="1460"/>
      <c r="J10" s="1461"/>
      <c r="K10" s="1461"/>
      <c r="L10" s="1461"/>
      <c r="M10" s="1461"/>
      <c r="N10" s="1462"/>
      <c r="O10" s="1460"/>
      <c r="P10" s="1461"/>
      <c r="Q10" s="1461"/>
      <c r="R10" s="1462"/>
      <c r="S10" s="1460"/>
      <c r="T10" s="1461"/>
      <c r="U10" s="1461"/>
      <c r="V10" s="1461"/>
      <c r="W10" s="1462"/>
      <c r="X10" s="1460"/>
      <c r="Y10" s="1461"/>
      <c r="Z10" s="1461"/>
      <c r="AA10" s="1461"/>
      <c r="AB10" s="1462"/>
    </row>
    <row r="11" spans="1:28" ht="13.9">
      <c r="A11" s="713"/>
      <c r="B11" s="737"/>
      <c r="C11" s="200" t="s">
        <v>611</v>
      </c>
      <c r="D11" s="741"/>
      <c r="E11" s="739"/>
      <c r="F11" s="740"/>
      <c r="G11" s="210"/>
      <c r="H11" s="211" t="s">
        <v>612</v>
      </c>
      <c r="I11" s="1455"/>
      <c r="J11" s="1456"/>
      <c r="K11" s="1456"/>
      <c r="L11" s="1456"/>
      <c r="M11" s="1456"/>
      <c r="N11" s="1457"/>
      <c r="O11" s="1455"/>
      <c r="P11" s="1456"/>
      <c r="Q11" s="1456"/>
      <c r="R11" s="1457"/>
      <c r="S11" s="1455"/>
      <c r="T11" s="1456"/>
      <c r="U11" s="1456"/>
      <c r="V11" s="1456"/>
      <c r="W11" s="1457"/>
      <c r="X11" s="1455"/>
      <c r="Y11" s="1456"/>
      <c r="Z11" s="1456"/>
      <c r="AA11" s="1456"/>
      <c r="AB11" s="1457"/>
    </row>
    <row r="12" spans="1:28" ht="13.9">
      <c r="A12" s="713"/>
      <c r="B12" s="737"/>
      <c r="C12" s="212" t="s">
        <v>613</v>
      </c>
      <c r="D12" s="741"/>
      <c r="E12" s="739"/>
      <c r="F12" s="740"/>
      <c r="G12" s="210"/>
      <c r="H12" s="211" t="s">
        <v>614</v>
      </c>
      <c r="I12" s="1455"/>
      <c r="J12" s="1456"/>
      <c r="K12" s="1456"/>
      <c r="L12" s="1456"/>
      <c r="M12" s="1456"/>
      <c r="N12" s="1457"/>
      <c r="O12" s="1455"/>
      <c r="P12" s="1456"/>
      <c r="Q12" s="1456"/>
      <c r="R12" s="1457"/>
      <c r="S12" s="1455"/>
      <c r="T12" s="1456"/>
      <c r="U12" s="1456"/>
      <c r="V12" s="1456"/>
      <c r="W12" s="1457"/>
      <c r="X12" s="1455"/>
      <c r="Y12" s="1456"/>
      <c r="Z12" s="1456"/>
      <c r="AA12" s="1456"/>
      <c r="AB12" s="1457"/>
    </row>
    <row r="13" spans="1:28" ht="13.9">
      <c r="A13" s="713"/>
      <c r="B13" s="737"/>
      <c r="C13" s="200" t="s">
        <v>615</v>
      </c>
      <c r="D13" s="741"/>
      <c r="E13" s="739"/>
      <c r="F13" s="740"/>
      <c r="G13" s="210"/>
      <c r="H13" s="213" t="s">
        <v>617</v>
      </c>
      <c r="I13" s="1452">
        <f>+IF(I$11="No Bid","No Bid",I12-I11)</f>
        <v>0</v>
      </c>
      <c r="J13" s="1453"/>
      <c r="K13" s="1453"/>
      <c r="L13" s="1453"/>
      <c r="M13" s="1453"/>
      <c r="N13" s="1454"/>
      <c r="O13" s="1452"/>
      <c r="P13" s="1453"/>
      <c r="Q13" s="1453"/>
      <c r="R13" s="1454"/>
      <c r="S13" s="1452"/>
      <c r="T13" s="1453"/>
      <c r="U13" s="1453"/>
      <c r="V13" s="1453"/>
      <c r="W13" s="1454"/>
      <c r="X13" s="1452"/>
      <c r="Y13" s="1453"/>
      <c r="Z13" s="1453"/>
      <c r="AA13" s="1453"/>
      <c r="AB13" s="1454"/>
    </row>
    <row r="14" spans="1:28" ht="13.9">
      <c r="A14" s="713"/>
      <c r="B14" s="737"/>
      <c r="C14" s="200" t="s">
        <v>618</v>
      </c>
      <c r="D14" s="741"/>
      <c r="E14" s="739"/>
      <c r="F14" s="740"/>
      <c r="G14" s="210"/>
      <c r="H14" s="211" t="s">
        <v>620</v>
      </c>
      <c r="I14" s="1446"/>
      <c r="J14" s="1447"/>
      <c r="K14" s="1447"/>
      <c r="L14" s="1447"/>
      <c r="M14" s="1447"/>
      <c r="N14" s="1448"/>
      <c r="O14" s="1446"/>
      <c r="P14" s="1447"/>
      <c r="Q14" s="1447"/>
      <c r="R14" s="1448"/>
      <c r="S14" s="1446"/>
      <c r="T14" s="1447"/>
      <c r="U14" s="1447"/>
      <c r="V14" s="1447"/>
      <c r="W14" s="1448"/>
      <c r="X14" s="1446"/>
      <c r="Y14" s="1447"/>
      <c r="Z14" s="1447"/>
      <c r="AA14" s="1447"/>
      <c r="AB14" s="1448"/>
    </row>
    <row r="15" spans="1:28" ht="13.9">
      <c r="A15" s="713"/>
      <c r="B15" s="737"/>
      <c r="C15" s="200" t="s">
        <v>622</v>
      </c>
      <c r="D15" s="742"/>
      <c r="E15" s="743"/>
      <c r="F15" s="740"/>
      <c r="G15" s="210"/>
      <c r="H15" s="211" t="s">
        <v>624</v>
      </c>
      <c r="I15" s="1446"/>
      <c r="J15" s="1447"/>
      <c r="K15" s="1447"/>
      <c r="L15" s="1447"/>
      <c r="M15" s="1447"/>
      <c r="N15" s="1448"/>
      <c r="O15" s="1446"/>
      <c r="P15" s="1447"/>
      <c r="Q15" s="1447"/>
      <c r="R15" s="1448"/>
      <c r="S15" s="1446"/>
      <c r="T15" s="1447"/>
      <c r="U15" s="1447"/>
      <c r="V15" s="1447"/>
      <c r="W15" s="1448"/>
      <c r="X15" s="1446"/>
      <c r="Y15" s="1447"/>
      <c r="Z15" s="1447"/>
      <c r="AA15" s="1447"/>
      <c r="AB15" s="1448"/>
    </row>
    <row r="16" spans="1:28" ht="14.45">
      <c r="A16" s="713"/>
      <c r="B16" s="737"/>
      <c r="C16" s="212" t="s">
        <v>628</v>
      </c>
      <c r="D16" s="742" t="s">
        <v>102</v>
      </c>
      <c r="E16" s="744"/>
      <c r="F16" s="740"/>
      <c r="G16" s="217"/>
      <c r="H16" s="218" t="s">
        <v>630</v>
      </c>
      <c r="I16" s="1449" t="s">
        <v>833</v>
      </c>
      <c r="J16" s="1450"/>
      <c r="K16" s="1450"/>
      <c r="L16" s="1450"/>
      <c r="M16" s="1450"/>
      <c r="N16" s="1451"/>
      <c r="O16" s="1449" t="s">
        <v>833</v>
      </c>
      <c r="P16" s="1450"/>
      <c r="Q16" s="1450"/>
      <c r="R16" s="1451"/>
      <c r="S16" s="1449" t="s">
        <v>833</v>
      </c>
      <c r="T16" s="1450"/>
      <c r="U16" s="1450"/>
      <c r="V16" s="1450"/>
      <c r="W16" s="1451"/>
      <c r="X16" s="1449" t="s">
        <v>833</v>
      </c>
      <c r="Y16" s="1450"/>
      <c r="Z16" s="1450"/>
      <c r="AA16" s="1450"/>
      <c r="AB16" s="1451"/>
    </row>
    <row r="17" spans="1:31" ht="15" thickBot="1">
      <c r="A17" s="745"/>
      <c r="B17" s="746"/>
      <c r="C17" s="747" t="s">
        <v>632</v>
      </c>
      <c r="D17" s="748" t="s">
        <v>833</v>
      </c>
      <c r="E17" s="749"/>
      <c r="F17" s="740"/>
      <c r="G17" s="210"/>
      <c r="H17" s="223" t="str">
        <f>CONCATENATE("Exchange Rate (1 : $x",D17,")")</f>
        <v>Exchange Rate (1 : $xUSD - US Dollar)</v>
      </c>
      <c r="I17" s="1440">
        <f>IF(I16="",1,IF($D$17="","Enter Project Currency In Cell D17",IF(I16=$D$17,1,"Enter Exchange Rate Here")))</f>
        <v>1</v>
      </c>
      <c r="J17" s="1441"/>
      <c r="K17" s="1441"/>
      <c r="L17" s="1441"/>
      <c r="M17" s="1441"/>
      <c r="N17" s="1442"/>
      <c r="O17" s="1440">
        <f t="shared" ref="O17" si="0">IF(O16="",1,IF($D$17="","Enter Project Currency In Cell D17",IF(O16=$D$17,1,"Enter Exchange Rate Here")))</f>
        <v>1</v>
      </c>
      <c r="P17" s="1441"/>
      <c r="Q17" s="1441"/>
      <c r="R17" s="1442"/>
      <c r="S17" s="1440">
        <f t="shared" ref="S17" si="1">IF(S16="",1,IF($D$17="","Enter Project Currency In Cell D17",IF(S16=$D$17,1,"Enter Exchange Rate Here")))</f>
        <v>1</v>
      </c>
      <c r="T17" s="1441"/>
      <c r="U17" s="1441"/>
      <c r="V17" s="1441"/>
      <c r="W17" s="1442"/>
      <c r="X17" s="1440">
        <f t="shared" ref="X17" si="2">IF(X16="",1,IF($D$17="","Enter Project Currency In Cell D17",IF(X16=$D$17,1,"Enter Exchange Rate Here")))</f>
        <v>1</v>
      </c>
      <c r="Y17" s="1441"/>
      <c r="Z17" s="1441"/>
      <c r="AA17" s="1441"/>
      <c r="AB17" s="1442"/>
    </row>
    <row r="18" spans="1:31" ht="16.899999999999999" thickTop="1" thickBot="1">
      <c r="A18" s="745"/>
      <c r="B18" s="1437" t="s">
        <v>633</v>
      </c>
      <c r="C18" s="1438"/>
      <c r="D18" s="1438"/>
      <c r="E18" s="1438"/>
      <c r="F18" s="1439"/>
      <c r="G18" s="750" t="str">
        <f>+G159</f>
        <v>-</v>
      </c>
      <c r="H18" s="751" t="str">
        <f>+H159</f>
        <v>-</v>
      </c>
      <c r="I18" s="752" t="s">
        <v>634</v>
      </c>
      <c r="J18" s="752" t="s">
        <v>634</v>
      </c>
      <c r="K18" s="752" t="s">
        <v>634</v>
      </c>
      <c r="L18" s="752" t="s">
        <v>634</v>
      </c>
      <c r="M18" s="752" t="s">
        <v>634</v>
      </c>
      <c r="N18" s="753">
        <f>N$159</f>
        <v>1707259.8232917693</v>
      </c>
      <c r="O18" s="752" t="s">
        <v>634</v>
      </c>
      <c r="P18" s="752" t="s">
        <v>634</v>
      </c>
      <c r="Q18" s="752" t="s">
        <v>634</v>
      </c>
      <c r="R18" s="754">
        <f>R$159</f>
        <v>0</v>
      </c>
      <c r="S18" s="752" t="s">
        <v>634</v>
      </c>
      <c r="T18" s="750" t="s">
        <v>634</v>
      </c>
      <c r="U18" s="752" t="s">
        <v>634</v>
      </c>
      <c r="V18" s="752" t="s">
        <v>634</v>
      </c>
      <c r="W18" s="754">
        <f>W$159</f>
        <v>0</v>
      </c>
      <c r="X18" s="752" t="s">
        <v>634</v>
      </c>
      <c r="Y18" s="750" t="s">
        <v>634</v>
      </c>
      <c r="Z18" s="752" t="s">
        <v>634</v>
      </c>
      <c r="AA18" s="752" t="s">
        <v>634</v>
      </c>
      <c r="AB18" s="754">
        <f>AB$159</f>
        <v>0</v>
      </c>
    </row>
    <row r="19" spans="1:31" ht="56.45" thickTop="1" thickBot="1">
      <c r="A19" s="713"/>
      <c r="B19" s="1443" t="s">
        <v>492</v>
      </c>
      <c r="C19" s="1444"/>
      <c r="D19" s="1444"/>
      <c r="E19" s="1444"/>
      <c r="F19" s="1445"/>
      <c r="G19" s="755" t="s">
        <v>635</v>
      </c>
      <c r="H19" s="756" t="s">
        <v>495</v>
      </c>
      <c r="I19" s="757" t="str">
        <f t="shared" ref="I19" si="3">CONCATENATE("Unit Price (",I16,")")</f>
        <v>Unit Price (USD - US Dollar)</v>
      </c>
      <c r="J19" s="757" t="s">
        <v>835</v>
      </c>
      <c r="K19" s="757" t="s">
        <v>1016</v>
      </c>
      <c r="L19" s="757" t="s">
        <v>836</v>
      </c>
      <c r="M19" s="757" t="s">
        <v>838</v>
      </c>
      <c r="N19" s="758" t="str">
        <f t="shared" ref="N19" si="4">CONCATENATE("Total Price (",$D$17,")")</f>
        <v>Total Price (USD - US Dollar)</v>
      </c>
      <c r="O19" s="757" t="str">
        <f t="shared" ref="O19" si="5">CONCATENATE("Unit Price (",O16,")")</f>
        <v>Unit Price (USD - US Dollar)</v>
      </c>
      <c r="P19" s="757" t="s">
        <v>836</v>
      </c>
      <c r="Q19" s="757" t="s">
        <v>838</v>
      </c>
      <c r="R19" s="758" t="str">
        <f t="shared" ref="R19" si="6">CONCATENATE("Total Price (",$D$17,")")</f>
        <v>Total Price (USD - US Dollar)</v>
      </c>
      <c r="S19" s="757" t="str">
        <f t="shared" ref="S19" si="7">CONCATENATE("Unit Price (",S16,")")</f>
        <v>Unit Price (USD - US Dollar)</v>
      </c>
      <c r="T19" s="993" t="s">
        <v>636</v>
      </c>
      <c r="U19" s="757" t="s">
        <v>836</v>
      </c>
      <c r="V19" s="757" t="s">
        <v>838</v>
      </c>
      <c r="W19" s="758" t="str">
        <f t="shared" ref="W19" si="8">CONCATENATE("Total Price (",$D$17,")")</f>
        <v>Total Price (USD - US Dollar)</v>
      </c>
      <c r="X19" s="757" t="str">
        <f t="shared" ref="X19" si="9">CONCATENATE("Unit Price (",X16,")")</f>
        <v>Unit Price (USD - US Dollar)</v>
      </c>
      <c r="Y19" s="993" t="s">
        <v>636</v>
      </c>
      <c r="Z19" s="757" t="s">
        <v>836</v>
      </c>
      <c r="AA19" s="757" t="s">
        <v>838</v>
      </c>
      <c r="AB19" s="758" t="str">
        <f t="shared" ref="AB19" si="10">CONCATENATE("Total Price (",$D$17,")")</f>
        <v>Total Price (USD - US Dollar)</v>
      </c>
      <c r="AD19" s="912" t="s">
        <v>492</v>
      </c>
      <c r="AE19" s="911" t="s">
        <v>1017</v>
      </c>
    </row>
    <row r="20" spans="1:31" ht="16.149999999999999" thickTop="1">
      <c r="A20" s="745"/>
      <c r="B20" s="1426" t="s">
        <v>839</v>
      </c>
      <c r="C20" s="1432"/>
      <c r="D20" s="1432"/>
      <c r="E20" s="1432"/>
      <c r="F20" s="1433"/>
      <c r="G20" s="759" t="s">
        <v>634</v>
      </c>
      <c r="H20" s="760" t="s">
        <v>634</v>
      </c>
      <c r="I20" s="761" t="s">
        <v>634</v>
      </c>
      <c r="J20" s="761" t="s">
        <v>634</v>
      </c>
      <c r="K20" s="761" t="s">
        <v>634</v>
      </c>
      <c r="L20" s="761" t="s">
        <v>634</v>
      </c>
      <c r="M20" s="761" t="s">
        <v>634</v>
      </c>
      <c r="N20" s="762">
        <f>+IF(I$13="No Bid","No Bid",SUM(N21:N121))</f>
        <v>1633179.9882633358</v>
      </c>
      <c r="O20" s="761" t="s">
        <v>634</v>
      </c>
      <c r="P20" s="761" t="s">
        <v>634</v>
      </c>
      <c r="Q20" s="761" t="s">
        <v>634</v>
      </c>
      <c r="R20" s="763">
        <f>+IF(O$13="No Bid","No Bid",SUM(R21:R121))</f>
        <v>0</v>
      </c>
      <c r="S20" s="761" t="s">
        <v>634</v>
      </c>
      <c r="T20" s="759" t="s">
        <v>634</v>
      </c>
      <c r="U20" s="761" t="s">
        <v>634</v>
      </c>
      <c r="V20" s="761" t="s">
        <v>634</v>
      </c>
      <c r="W20" s="763">
        <f>+IF(S$13="No Bid","No Bid",SUM(W21:W121))</f>
        <v>0</v>
      </c>
      <c r="X20" s="761" t="s">
        <v>634</v>
      </c>
      <c r="Y20" s="759" t="s">
        <v>634</v>
      </c>
      <c r="Z20" s="761" t="s">
        <v>634</v>
      </c>
      <c r="AA20" s="761" t="s">
        <v>634</v>
      </c>
      <c r="AB20" s="763">
        <f>+IF(X$13="No Bid","No Bid",SUM(AB21:AB121))</f>
        <v>0</v>
      </c>
      <c r="AD20" s="887"/>
    </row>
    <row r="21" spans="1:31" ht="13.9">
      <c r="A21" s="713"/>
      <c r="B21" s="764">
        <v>1</v>
      </c>
      <c r="C21" s="765" t="s">
        <v>639</v>
      </c>
      <c r="D21" s="979"/>
      <c r="E21" s="979"/>
      <c r="F21" s="980"/>
      <c r="G21" s="916">
        <f>'Quote Sheet'!H6</f>
        <v>361</v>
      </c>
      <c r="H21" s="767" t="s">
        <v>507</v>
      </c>
      <c r="I21" s="768"/>
      <c r="J21" s="933">
        <v>175</v>
      </c>
      <c r="K21" s="768"/>
      <c r="L21" s="925">
        <f>G21*J21</f>
        <v>63175</v>
      </c>
      <c r="M21" s="768"/>
      <c r="N21" s="922">
        <f>M21+L21</f>
        <v>63175</v>
      </c>
      <c r="O21" s="768"/>
      <c r="P21" s="768"/>
      <c r="Q21" s="768"/>
      <c r="R21" s="769"/>
      <c r="S21" s="768"/>
      <c r="T21" s="770"/>
      <c r="U21" s="768"/>
      <c r="V21" s="768"/>
      <c r="W21" s="769"/>
      <c r="X21" s="768"/>
      <c r="Y21" s="770"/>
      <c r="Z21" s="768"/>
      <c r="AA21" s="768"/>
      <c r="AB21" s="769"/>
      <c r="AD21" s="888" t="s">
        <v>639</v>
      </c>
      <c r="AE21" s="908">
        <f>L21*I17</f>
        <v>63175</v>
      </c>
    </row>
    <row r="22" spans="1:31" ht="13.9">
      <c r="A22" s="713"/>
      <c r="B22" s="764">
        <v>2</v>
      </c>
      <c r="C22" s="765" t="s">
        <v>1018</v>
      </c>
      <c r="D22" s="979"/>
      <c r="E22" s="979"/>
      <c r="F22" s="980"/>
      <c r="G22" s="916">
        <v>1</v>
      </c>
      <c r="H22" s="767" t="s">
        <v>640</v>
      </c>
      <c r="I22" s="768"/>
      <c r="J22" s="933"/>
      <c r="K22" s="768"/>
      <c r="L22" s="925"/>
      <c r="M22" s="768">
        <v>15000</v>
      </c>
      <c r="N22" s="922">
        <f>M22+L22</f>
        <v>15000</v>
      </c>
      <c r="O22" s="768"/>
      <c r="P22" s="768"/>
      <c r="Q22" s="768"/>
      <c r="R22" s="769"/>
      <c r="S22" s="768"/>
      <c r="T22" s="770"/>
      <c r="U22" s="768"/>
      <c r="V22" s="768"/>
      <c r="W22" s="769"/>
      <c r="X22" s="768"/>
      <c r="Y22" s="770"/>
      <c r="Z22" s="768"/>
      <c r="AA22" s="768"/>
      <c r="AB22" s="769"/>
      <c r="AD22" s="888" t="s">
        <v>1018</v>
      </c>
      <c r="AE22" s="908">
        <f>N22</f>
        <v>15000</v>
      </c>
    </row>
    <row r="23" spans="1:31" ht="13.9">
      <c r="A23" s="713"/>
      <c r="B23" s="764">
        <v>3</v>
      </c>
      <c r="C23" s="897" t="s">
        <v>500</v>
      </c>
      <c r="D23" s="537"/>
      <c r="E23" s="537"/>
      <c r="F23" s="538"/>
      <c r="G23" s="917"/>
      <c r="H23" s="771"/>
      <c r="I23" s="772"/>
      <c r="J23" s="772"/>
      <c r="K23" s="772"/>
      <c r="L23" s="772"/>
      <c r="M23" s="772"/>
      <c r="N23" s="923"/>
      <c r="O23" s="772"/>
      <c r="P23" s="772"/>
      <c r="Q23" s="772"/>
      <c r="R23" s="774"/>
      <c r="S23" s="772"/>
      <c r="T23" s="775"/>
      <c r="U23" s="772"/>
      <c r="V23" s="772"/>
      <c r="W23" s="774"/>
      <c r="X23" s="772"/>
      <c r="Y23" s="775"/>
      <c r="Z23" s="772"/>
      <c r="AA23" s="772"/>
      <c r="AB23" s="774"/>
      <c r="AD23" s="888" t="s">
        <v>841</v>
      </c>
      <c r="AE23" s="908">
        <f>M31*I17</f>
        <v>14248.633</v>
      </c>
    </row>
    <row r="24" spans="1:31" ht="13.9">
      <c r="A24" s="713"/>
      <c r="B24" s="764">
        <v>4</v>
      </c>
      <c r="C24" s="776" t="s">
        <v>1019</v>
      </c>
      <c r="D24" s="979"/>
      <c r="E24" s="979"/>
      <c r="F24" s="980"/>
      <c r="G24" s="916">
        <f>'Quote Sheet'!H11</f>
        <v>9</v>
      </c>
      <c r="H24" s="767" t="s">
        <v>507</v>
      </c>
      <c r="I24" s="929">
        <f>'Quote Sheet'!J11</f>
        <v>18200</v>
      </c>
      <c r="J24" s="933">
        <v>37</v>
      </c>
      <c r="K24" s="934">
        <v>3.6</v>
      </c>
      <c r="L24" s="925">
        <f>(K24*J24*G24)</f>
        <v>1198.8000000000002</v>
      </c>
      <c r="M24" s="925">
        <f>'Quote Sheet'!K11</f>
        <v>163800</v>
      </c>
      <c r="N24" s="922">
        <f>M24+L24</f>
        <v>164998.79999999999</v>
      </c>
      <c r="O24" s="768"/>
      <c r="P24" s="768"/>
      <c r="Q24" s="768"/>
      <c r="R24" s="777">
        <f>Q24+P24</f>
        <v>0</v>
      </c>
      <c r="S24" s="768"/>
      <c r="T24" s="770"/>
      <c r="U24" s="768"/>
      <c r="V24" s="768"/>
      <c r="W24" s="777">
        <f>V24+U24</f>
        <v>0</v>
      </c>
      <c r="X24" s="768"/>
      <c r="Y24" s="770"/>
      <c r="Z24" s="768"/>
      <c r="AA24" s="768"/>
      <c r="AB24" s="777">
        <f>AA24+Z24</f>
        <v>0</v>
      </c>
      <c r="AC24" s="778"/>
      <c r="AD24" s="888" t="s">
        <v>644</v>
      </c>
      <c r="AE24" s="908">
        <f>SUM(M24:M26,M28:M30)*I17</f>
        <v>814076.07226333593</v>
      </c>
    </row>
    <row r="25" spans="1:31" ht="13.9">
      <c r="A25" s="713"/>
      <c r="B25" s="764">
        <v>5</v>
      </c>
      <c r="C25" s="776" t="s">
        <v>1020</v>
      </c>
      <c r="D25" s="979"/>
      <c r="E25" s="979"/>
      <c r="F25" s="980"/>
      <c r="G25" s="916">
        <f>'Quote Sheet'!H15</f>
        <v>9</v>
      </c>
      <c r="H25" s="767" t="s">
        <v>507</v>
      </c>
      <c r="I25" s="929">
        <f>'Quote Sheet'!J15</f>
        <v>4200</v>
      </c>
      <c r="J25" s="933">
        <v>37</v>
      </c>
      <c r="K25" s="934">
        <v>5.49</v>
      </c>
      <c r="L25" s="925">
        <f>(K25*J25*G25)</f>
        <v>1828.17</v>
      </c>
      <c r="M25" s="925">
        <f>'Quote Sheet'!K15</f>
        <v>37800</v>
      </c>
      <c r="N25" s="922">
        <f>M25+L25</f>
        <v>39628.17</v>
      </c>
      <c r="O25" s="768"/>
      <c r="P25" s="768"/>
      <c r="Q25" s="768"/>
      <c r="R25" s="777">
        <f t="shared" ref="R25:R26" si="11">Q25+P25</f>
        <v>0</v>
      </c>
      <c r="S25" s="768"/>
      <c r="T25" s="770"/>
      <c r="U25" s="768"/>
      <c r="V25" s="768"/>
      <c r="W25" s="777">
        <f t="shared" ref="W25:W26" si="12">V25+U25</f>
        <v>0</v>
      </c>
      <c r="X25" s="768"/>
      <c r="Y25" s="770"/>
      <c r="Z25" s="768"/>
      <c r="AA25" s="768"/>
      <c r="AB25" s="777">
        <f t="shared" ref="AB25:AB26" si="13">AA25+Z25</f>
        <v>0</v>
      </c>
      <c r="AD25" s="889" t="s">
        <v>669</v>
      </c>
      <c r="AE25" s="908">
        <f>SUM(L24:L26,L28:L30)</f>
        <v>527199.42099999997</v>
      </c>
    </row>
    <row r="26" spans="1:31" ht="13.9">
      <c r="A26" s="713"/>
      <c r="B26" s="764">
        <v>6</v>
      </c>
      <c r="C26" s="776" t="s">
        <v>1021</v>
      </c>
      <c r="D26" s="979"/>
      <c r="E26" s="979"/>
      <c r="F26" s="980"/>
      <c r="G26" s="916">
        <f>SUM('Quote Sheet'!H52:H53)</f>
        <v>24599</v>
      </c>
      <c r="H26" s="767" t="s">
        <v>556</v>
      </c>
      <c r="I26" s="925"/>
      <c r="J26" s="933">
        <v>37</v>
      </c>
      <c r="K26" s="934">
        <v>0.32900000000000001</v>
      </c>
      <c r="L26" s="925">
        <f>(K26*J26*G26)</f>
        <v>299443.62699999998</v>
      </c>
      <c r="M26" s="925">
        <f>'Quote Sheet'!K54</f>
        <v>528533.21226333594</v>
      </c>
      <c r="N26" s="922">
        <f>M26+L26</f>
        <v>827976.83926333592</v>
      </c>
      <c r="O26" s="768"/>
      <c r="P26" s="768"/>
      <c r="Q26" s="768"/>
      <c r="R26" s="777">
        <f t="shared" si="11"/>
        <v>0</v>
      </c>
      <c r="S26" s="768"/>
      <c r="T26" s="770"/>
      <c r="U26" s="768"/>
      <c r="V26" s="768"/>
      <c r="W26" s="777">
        <f t="shared" si="12"/>
        <v>0</v>
      </c>
      <c r="X26" s="768"/>
      <c r="Y26" s="770"/>
      <c r="Z26" s="768"/>
      <c r="AA26" s="768"/>
      <c r="AB26" s="777">
        <f t="shared" si="13"/>
        <v>0</v>
      </c>
      <c r="AD26" s="890" t="s">
        <v>1022</v>
      </c>
      <c r="AE26" s="909">
        <f>N133*I17</f>
        <v>74079.835028433517</v>
      </c>
    </row>
    <row r="27" spans="1:31" ht="13.9">
      <c r="A27" s="713"/>
      <c r="B27" s="764">
        <v>7</v>
      </c>
      <c r="C27" s="897" t="s">
        <v>559</v>
      </c>
      <c r="D27" s="537"/>
      <c r="E27" s="537"/>
      <c r="F27" s="538"/>
      <c r="G27" s="918"/>
      <c r="H27" s="779"/>
      <c r="I27" s="926"/>
      <c r="J27" s="772"/>
      <c r="K27" s="772"/>
      <c r="L27" s="926"/>
      <c r="M27" s="926"/>
      <c r="N27" s="923"/>
      <c r="O27" s="772"/>
      <c r="P27" s="772"/>
      <c r="Q27" s="772"/>
      <c r="R27" s="774"/>
      <c r="S27" s="772"/>
      <c r="T27" s="775"/>
      <c r="U27" s="772"/>
      <c r="V27" s="772"/>
      <c r="W27" s="774"/>
      <c r="X27" s="772"/>
      <c r="Y27" s="775"/>
      <c r="Z27" s="772"/>
      <c r="AA27" s="772"/>
      <c r="AB27" s="774"/>
      <c r="AD27" s="891" t="s">
        <v>1023</v>
      </c>
      <c r="AE27" s="908">
        <f>L35*I17</f>
        <v>199480.86199999999</v>
      </c>
    </row>
    <row r="28" spans="1:31" ht="13.9">
      <c r="A28" s="713"/>
      <c r="B28" s="764">
        <v>8</v>
      </c>
      <c r="C28" s="776" t="s">
        <v>1024</v>
      </c>
      <c r="D28" s="979"/>
      <c r="E28" s="979"/>
      <c r="F28" s="980"/>
      <c r="G28" s="919">
        <f>'Quote Sheet'!H58</f>
        <v>7220</v>
      </c>
      <c r="H28" s="781" t="s">
        <v>556</v>
      </c>
      <c r="I28" s="768">
        <f>'[2]Quote Sheet'!K45</f>
        <v>5.96</v>
      </c>
      <c r="J28" s="933">
        <v>37</v>
      </c>
      <c r="K28" s="934">
        <v>0.5</v>
      </c>
      <c r="L28" s="925">
        <f>(K28*J28*G28)</f>
        <v>133570</v>
      </c>
      <c r="M28" s="925">
        <f>'Quote Sheet'!K58</f>
        <v>43103.4</v>
      </c>
      <c r="N28" s="922">
        <f>M28+L28</f>
        <v>176673.4</v>
      </c>
      <c r="O28" s="768"/>
      <c r="P28" s="768"/>
      <c r="Q28" s="768"/>
      <c r="R28" s="777">
        <v>0</v>
      </c>
      <c r="S28" s="768"/>
      <c r="T28" s="770"/>
      <c r="U28" s="768"/>
      <c r="V28" s="768"/>
      <c r="W28" s="777">
        <v>0</v>
      </c>
      <c r="X28" s="768"/>
      <c r="Y28" s="770"/>
      <c r="Z28" s="768"/>
      <c r="AA28" s="768"/>
      <c r="AB28" s="777">
        <v>0</v>
      </c>
      <c r="AC28" s="778"/>
      <c r="AD28" s="890" t="s">
        <v>1025</v>
      </c>
      <c r="AE28" s="908">
        <f>L38</f>
        <v>0</v>
      </c>
    </row>
    <row r="29" spans="1:31" ht="13.9">
      <c r="A29" s="713"/>
      <c r="B29" s="764">
        <v>9</v>
      </c>
      <c r="C29" s="776" t="s">
        <v>1026</v>
      </c>
      <c r="D29" s="979"/>
      <c r="E29" s="979"/>
      <c r="F29" s="980"/>
      <c r="G29" s="919">
        <f>'Quote Sheet'!H59+'Quote Sheet'!H60</f>
        <v>39400</v>
      </c>
      <c r="H29" s="781" t="s">
        <v>556</v>
      </c>
      <c r="I29" s="768">
        <f>'[2]Quote Sheet'!K46</f>
        <v>1.48</v>
      </c>
      <c r="J29" s="933">
        <v>37</v>
      </c>
      <c r="K29" s="934">
        <v>3.7999999999999999E-2</v>
      </c>
      <c r="L29" s="925">
        <f>(K29*J29*G29)</f>
        <v>55396.399999999994</v>
      </c>
      <c r="M29" s="925">
        <f>'Quote Sheet'!K59+'Quote Sheet'!K60</f>
        <v>36124</v>
      </c>
      <c r="N29" s="922">
        <f>M29+L29</f>
        <v>91520.4</v>
      </c>
      <c r="O29" s="768"/>
      <c r="P29" s="768"/>
      <c r="Q29" s="768"/>
      <c r="R29" s="777">
        <v>0</v>
      </c>
      <c r="S29" s="768"/>
      <c r="T29" s="770"/>
      <c r="U29" s="768"/>
      <c r="V29" s="768"/>
      <c r="W29" s="777">
        <v>0</v>
      </c>
      <c r="X29" s="768"/>
      <c r="Y29" s="770"/>
      <c r="Z29" s="768"/>
      <c r="AA29" s="768"/>
      <c r="AB29" s="777">
        <v>0</v>
      </c>
      <c r="AD29" s="890" t="s">
        <v>1027</v>
      </c>
      <c r="AE29" s="909">
        <f>L39*I17</f>
        <v>0</v>
      </c>
    </row>
    <row r="30" spans="1:31" ht="13.9">
      <c r="A30" s="713"/>
      <c r="B30" s="764">
        <v>10</v>
      </c>
      <c r="C30" s="776" t="s">
        <v>1028</v>
      </c>
      <c r="D30" s="979"/>
      <c r="E30" s="979"/>
      <c r="F30" s="980"/>
      <c r="G30" s="919">
        <f>'Quote Sheet'!H61</f>
        <v>2346</v>
      </c>
      <c r="H30" s="781" t="s">
        <v>507</v>
      </c>
      <c r="I30" s="768">
        <f>'[2]Quote Sheet'!K47</f>
        <v>1.94</v>
      </c>
      <c r="J30" s="933">
        <v>37</v>
      </c>
      <c r="K30" s="934">
        <v>0.41199999999999998</v>
      </c>
      <c r="L30" s="925">
        <f>(K30*J30*G30)</f>
        <v>35762.423999999999</v>
      </c>
      <c r="M30" s="925">
        <f>'Quote Sheet'!K61</f>
        <v>4715.4599999999991</v>
      </c>
      <c r="N30" s="922">
        <f>M30+L30</f>
        <v>40477.883999999998</v>
      </c>
      <c r="O30" s="768"/>
      <c r="P30" s="768"/>
      <c r="Q30" s="768"/>
      <c r="R30" s="777">
        <v>0</v>
      </c>
      <c r="S30" s="768"/>
      <c r="T30" s="770"/>
      <c r="U30" s="768"/>
      <c r="V30" s="768"/>
      <c r="W30" s="777">
        <v>0</v>
      </c>
      <c r="X30" s="768"/>
      <c r="Y30" s="770"/>
      <c r="Z30" s="768"/>
      <c r="AA30" s="768"/>
      <c r="AB30" s="777">
        <v>0</v>
      </c>
      <c r="AD30" s="778"/>
      <c r="AE30" s="910"/>
    </row>
    <row r="31" spans="1:31" ht="13.9">
      <c r="A31" s="713"/>
      <c r="B31" s="764">
        <v>11</v>
      </c>
      <c r="C31" s="776" t="s">
        <v>1029</v>
      </c>
      <c r="D31" s="979"/>
      <c r="E31" s="979"/>
      <c r="F31" s="980"/>
      <c r="G31" s="919">
        <f>SUM(L24:L30)/J30</f>
        <v>14248.633</v>
      </c>
      <c r="H31" s="781" t="s">
        <v>679</v>
      </c>
      <c r="I31" s="768"/>
      <c r="J31" s="933">
        <v>1</v>
      </c>
      <c r="K31" s="768"/>
      <c r="L31" s="925"/>
      <c r="M31" s="925">
        <f>J31*G31</f>
        <v>14248.633</v>
      </c>
      <c r="N31" s="923">
        <f>M31</f>
        <v>14248.633</v>
      </c>
      <c r="O31" s="768"/>
      <c r="P31" s="768"/>
      <c r="Q31" s="768"/>
      <c r="R31" s="774"/>
      <c r="S31" s="768"/>
      <c r="T31" s="770"/>
      <c r="U31" s="768"/>
      <c r="V31" s="768"/>
      <c r="W31" s="774"/>
      <c r="X31" s="768"/>
      <c r="Y31" s="770"/>
      <c r="Z31" s="768"/>
      <c r="AA31" s="768"/>
      <c r="AB31" s="774"/>
      <c r="AD31" s="778" t="s">
        <v>1030</v>
      </c>
      <c r="AE31" s="908">
        <f>SUM(AE21:AE29)</f>
        <v>1707259.8232917693</v>
      </c>
    </row>
    <row r="32" spans="1:31" ht="13.9">
      <c r="A32" s="713"/>
      <c r="B32" s="764">
        <v>12</v>
      </c>
      <c r="C32" s="898" t="s">
        <v>1023</v>
      </c>
      <c r="D32" s="893"/>
      <c r="E32" s="893"/>
      <c r="F32" s="894"/>
      <c r="G32" s="920"/>
      <c r="H32" s="895"/>
      <c r="I32" s="896"/>
      <c r="J32" s="896"/>
      <c r="K32" s="896"/>
      <c r="L32" s="927"/>
      <c r="M32" s="896"/>
      <c r="N32" s="924"/>
      <c r="O32" s="768"/>
      <c r="P32" s="768"/>
      <c r="Q32" s="768"/>
      <c r="R32" s="774"/>
      <c r="S32" s="768"/>
      <c r="T32" s="770"/>
      <c r="U32" s="768"/>
      <c r="V32" s="768"/>
      <c r="W32" s="774"/>
      <c r="X32" s="768"/>
      <c r="Y32" s="770"/>
      <c r="Z32" s="768"/>
      <c r="AA32" s="768"/>
      <c r="AB32" s="774"/>
    </row>
    <row r="33" spans="1:28" ht="13.9">
      <c r="A33" s="713"/>
      <c r="B33" s="764">
        <v>13</v>
      </c>
      <c r="C33" s="776" t="s">
        <v>1031</v>
      </c>
      <c r="D33" s="935">
        <v>3</v>
      </c>
      <c r="E33" s="979"/>
      <c r="F33" s="940"/>
      <c r="G33" s="916"/>
      <c r="H33" s="767"/>
      <c r="I33" s="768"/>
      <c r="J33" s="768"/>
      <c r="K33" s="768"/>
      <c r="L33" s="925"/>
      <c r="M33" s="768"/>
      <c r="N33" s="923"/>
      <c r="O33" s="768"/>
      <c r="P33" s="768"/>
      <c r="Q33" s="768"/>
      <c r="R33" s="774"/>
      <c r="S33" s="768"/>
      <c r="T33" s="770"/>
      <c r="U33" s="768"/>
      <c r="V33" s="768"/>
      <c r="W33" s="774"/>
      <c r="X33" s="768"/>
      <c r="Y33" s="770"/>
      <c r="Z33" s="768"/>
      <c r="AA33" s="768"/>
      <c r="AB33" s="774"/>
    </row>
    <row r="34" spans="1:28" ht="13.9">
      <c r="A34" s="713"/>
      <c r="B34" s="764">
        <v>14</v>
      </c>
      <c r="C34" s="776" t="s">
        <v>1032</v>
      </c>
      <c r="D34" s="935">
        <v>1</v>
      </c>
      <c r="E34" s="979"/>
      <c r="F34" s="980"/>
      <c r="G34" s="916"/>
      <c r="H34" s="767"/>
      <c r="I34" s="768"/>
      <c r="J34" s="768"/>
      <c r="K34" s="768"/>
      <c r="L34" s="925"/>
      <c r="M34" s="768"/>
      <c r="N34" s="923"/>
      <c r="O34" s="768"/>
      <c r="P34" s="768"/>
      <c r="Q34" s="768"/>
      <c r="R34" s="774"/>
      <c r="S34" s="768"/>
      <c r="T34" s="770"/>
      <c r="U34" s="768"/>
      <c r="V34" s="768"/>
      <c r="W34" s="774"/>
      <c r="X34" s="768"/>
      <c r="Y34" s="770"/>
      <c r="Z34" s="768"/>
      <c r="AA34" s="768"/>
      <c r="AB34" s="774"/>
    </row>
    <row r="35" spans="1:28" ht="13.9">
      <c r="A35" s="713"/>
      <c r="B35" s="764">
        <v>15</v>
      </c>
      <c r="C35" s="776" t="s">
        <v>1033</v>
      </c>
      <c r="D35" s="979"/>
      <c r="E35" s="892">
        <f>D33/D34</f>
        <v>3</v>
      </c>
      <c r="F35" s="980"/>
      <c r="G35" s="916">
        <f>G31/E35</f>
        <v>4749.5443333333333</v>
      </c>
      <c r="H35" s="767" t="s">
        <v>679</v>
      </c>
      <c r="I35" s="768"/>
      <c r="J35" s="933">
        <v>42</v>
      </c>
      <c r="K35" s="768"/>
      <c r="L35" s="925">
        <f>G35*J35</f>
        <v>199480.86199999999</v>
      </c>
      <c r="M35" s="768"/>
      <c r="N35" s="923">
        <f>L35</f>
        <v>199480.86199999999</v>
      </c>
      <c r="O35" s="768"/>
      <c r="P35" s="768"/>
      <c r="Q35" s="768"/>
      <c r="R35" s="774"/>
      <c r="S35" s="768"/>
      <c r="T35" s="770"/>
      <c r="U35" s="768"/>
      <c r="V35" s="768"/>
      <c r="W35" s="774"/>
      <c r="X35" s="768"/>
      <c r="Y35" s="770"/>
      <c r="Z35" s="768"/>
      <c r="AA35" s="768"/>
      <c r="AB35" s="774"/>
    </row>
    <row r="36" spans="1:28" ht="13.9">
      <c r="A36" s="713"/>
      <c r="B36" s="764">
        <v>16</v>
      </c>
      <c r="C36" s="776" t="s">
        <v>1023</v>
      </c>
      <c r="D36" s="979"/>
      <c r="E36" s="979"/>
      <c r="F36" s="980"/>
      <c r="G36" s="916"/>
      <c r="H36" s="767"/>
      <c r="I36" s="782"/>
      <c r="J36" s="782"/>
      <c r="K36" s="782"/>
      <c r="L36" s="928"/>
      <c r="M36" s="782"/>
      <c r="N36" s="923"/>
      <c r="O36" s="782"/>
      <c r="P36" s="782"/>
      <c r="Q36" s="782"/>
      <c r="R36" s="774"/>
      <c r="S36" s="782"/>
      <c r="T36" s="770"/>
      <c r="U36" s="782"/>
      <c r="V36" s="782"/>
      <c r="W36" s="774"/>
      <c r="X36" s="782"/>
      <c r="Y36" s="770"/>
      <c r="Z36" s="782"/>
      <c r="AA36" s="782"/>
      <c r="AB36" s="774"/>
    </row>
    <row r="37" spans="1:28" ht="13.9">
      <c r="A37" s="713"/>
      <c r="B37" s="764">
        <v>17</v>
      </c>
      <c r="C37" s="776"/>
      <c r="D37" s="979"/>
      <c r="E37" s="979"/>
      <c r="F37" s="980"/>
      <c r="G37" s="921"/>
      <c r="H37" s="767"/>
      <c r="I37" s="782"/>
      <c r="J37" s="782"/>
      <c r="K37" s="782"/>
      <c r="L37" s="928"/>
      <c r="M37" s="782"/>
      <c r="N37" s="923"/>
      <c r="O37" s="782"/>
      <c r="P37" s="782"/>
      <c r="Q37" s="782"/>
      <c r="R37" s="774"/>
      <c r="S37" s="782"/>
      <c r="T37" s="770"/>
      <c r="U37" s="782"/>
      <c r="V37" s="782"/>
      <c r="W37" s="774"/>
      <c r="X37" s="782"/>
      <c r="Y37" s="770"/>
      <c r="Z37" s="782"/>
      <c r="AA37" s="782"/>
      <c r="AB37" s="774"/>
    </row>
    <row r="38" spans="1:28" ht="13.9">
      <c r="A38" s="713"/>
      <c r="B38" s="764">
        <v>18</v>
      </c>
      <c r="C38" s="776" t="s">
        <v>1025</v>
      </c>
      <c r="D38" s="936">
        <v>0</v>
      </c>
      <c r="E38" s="900"/>
      <c r="F38" s="940"/>
      <c r="G38" s="921">
        <v>1</v>
      </c>
      <c r="H38" s="781" t="s">
        <v>640</v>
      </c>
      <c r="I38" s="782"/>
      <c r="J38" s="782"/>
      <c r="K38" s="782"/>
      <c r="L38" s="928">
        <f>SUM(N21:N35)*D38</f>
        <v>0</v>
      </c>
      <c r="M38" s="782"/>
      <c r="N38" s="923">
        <f>G38*L38</f>
        <v>0</v>
      </c>
      <c r="O38" s="782"/>
      <c r="P38" s="782"/>
      <c r="Q38" s="782"/>
      <c r="R38" s="774"/>
      <c r="S38" s="782"/>
      <c r="T38" s="770"/>
      <c r="U38" s="782"/>
      <c r="V38" s="782"/>
      <c r="W38" s="774"/>
      <c r="X38" s="782"/>
      <c r="Y38" s="770"/>
      <c r="Z38" s="782"/>
      <c r="AA38" s="782"/>
      <c r="AB38" s="774"/>
    </row>
    <row r="39" spans="1:28" ht="13.9">
      <c r="A39" s="713"/>
      <c r="B39" s="764">
        <v>19</v>
      </c>
      <c r="C39" s="776" t="s">
        <v>1027</v>
      </c>
      <c r="D39" s="936">
        <v>0</v>
      </c>
      <c r="E39" s="899"/>
      <c r="F39" s="980"/>
      <c r="G39" s="921">
        <v>1</v>
      </c>
      <c r="H39" s="781" t="s">
        <v>640</v>
      </c>
      <c r="I39" s="782"/>
      <c r="J39" s="782"/>
      <c r="K39" s="782"/>
      <c r="L39" s="928">
        <f>SUM(N21:N38)*D39</f>
        <v>0</v>
      </c>
      <c r="M39" s="782"/>
      <c r="N39" s="923">
        <f>G39*L39</f>
        <v>0</v>
      </c>
      <c r="O39" s="782"/>
      <c r="P39" s="782"/>
      <c r="Q39" s="782"/>
      <c r="R39" s="774"/>
      <c r="S39" s="782"/>
      <c r="T39" s="770"/>
      <c r="U39" s="782"/>
      <c r="V39" s="782"/>
      <c r="W39" s="774"/>
      <c r="X39" s="782"/>
      <c r="Y39" s="770"/>
      <c r="Z39" s="782"/>
      <c r="AA39" s="782"/>
      <c r="AB39" s="774"/>
    </row>
    <row r="40" spans="1:28" ht="14.45" thickBot="1">
      <c r="A40" s="713"/>
      <c r="B40" s="764">
        <v>20</v>
      </c>
      <c r="C40" s="776"/>
      <c r="D40" s="979"/>
      <c r="E40" s="979"/>
      <c r="F40" s="980"/>
      <c r="G40" s="916"/>
      <c r="H40" s="781"/>
      <c r="I40" s="782"/>
      <c r="J40" s="782"/>
      <c r="K40" s="782"/>
      <c r="L40" s="782"/>
      <c r="M40" s="782"/>
      <c r="N40" s="773"/>
      <c r="O40" s="782"/>
      <c r="P40" s="782"/>
      <c r="Q40" s="782"/>
      <c r="R40" s="774"/>
      <c r="S40" s="782"/>
      <c r="T40" s="770"/>
      <c r="U40" s="782"/>
      <c r="V40" s="782"/>
      <c r="W40" s="774"/>
      <c r="X40" s="782"/>
      <c r="Y40" s="770"/>
      <c r="Z40" s="782"/>
      <c r="AA40" s="782"/>
      <c r="AB40" s="774"/>
    </row>
    <row r="41" spans="1:28" ht="13.9" hidden="1">
      <c r="A41" s="713"/>
      <c r="B41" s="764">
        <v>20</v>
      </c>
      <c r="C41" s="776"/>
      <c r="D41" s="979"/>
      <c r="E41" s="979"/>
      <c r="F41" s="980"/>
      <c r="G41" s="783"/>
      <c r="H41" s="781"/>
      <c r="I41" s="782"/>
      <c r="J41" s="782"/>
      <c r="K41" s="782"/>
      <c r="L41" s="782"/>
      <c r="M41" s="782"/>
      <c r="N41" s="773"/>
      <c r="O41" s="782"/>
      <c r="P41" s="782"/>
      <c r="Q41" s="782"/>
      <c r="R41" s="774"/>
      <c r="S41" s="782"/>
      <c r="T41" s="770"/>
      <c r="U41" s="782"/>
      <c r="V41" s="782"/>
      <c r="W41" s="774"/>
      <c r="X41" s="782"/>
      <c r="Y41" s="770"/>
      <c r="Z41" s="782"/>
      <c r="AA41" s="782"/>
      <c r="AB41" s="774"/>
    </row>
    <row r="42" spans="1:28" ht="13.9" hidden="1">
      <c r="A42" s="713"/>
      <c r="B42" s="764">
        <v>21</v>
      </c>
      <c r="C42" s="776"/>
      <c r="D42" s="979"/>
      <c r="E42" s="979"/>
      <c r="F42" s="980"/>
      <c r="G42" s="783"/>
      <c r="H42" s="781"/>
      <c r="I42" s="782"/>
      <c r="J42" s="782"/>
      <c r="K42" s="782"/>
      <c r="L42" s="782"/>
      <c r="M42" s="782"/>
      <c r="N42" s="773"/>
      <c r="O42" s="782"/>
      <c r="P42" s="782"/>
      <c r="Q42" s="782"/>
      <c r="R42" s="774"/>
      <c r="S42" s="782"/>
      <c r="T42" s="770"/>
      <c r="U42" s="782"/>
      <c r="V42" s="782"/>
      <c r="W42" s="774"/>
      <c r="X42" s="782"/>
      <c r="Y42" s="770"/>
      <c r="Z42" s="782"/>
      <c r="AA42" s="782"/>
      <c r="AB42" s="774"/>
    </row>
    <row r="43" spans="1:28" ht="13.9" hidden="1">
      <c r="A43" s="713"/>
      <c r="B43" s="764">
        <v>22</v>
      </c>
      <c r="C43" s="776"/>
      <c r="D43" s="979"/>
      <c r="E43" s="979"/>
      <c r="F43" s="980"/>
      <c r="G43" s="783"/>
      <c r="H43" s="781"/>
      <c r="I43" s="782"/>
      <c r="J43" s="782"/>
      <c r="K43" s="782"/>
      <c r="L43" s="782"/>
      <c r="M43" s="782"/>
      <c r="N43" s="773"/>
      <c r="O43" s="782"/>
      <c r="P43" s="782"/>
      <c r="Q43" s="782"/>
      <c r="R43" s="774"/>
      <c r="S43" s="782"/>
      <c r="T43" s="770"/>
      <c r="U43" s="782"/>
      <c r="V43" s="782"/>
      <c r="W43" s="774"/>
      <c r="X43" s="782"/>
      <c r="Y43" s="770"/>
      <c r="Z43" s="782"/>
      <c r="AA43" s="782"/>
      <c r="AB43" s="774"/>
    </row>
    <row r="44" spans="1:28" ht="13.9" hidden="1">
      <c r="A44" s="713"/>
      <c r="B44" s="764">
        <v>23</v>
      </c>
      <c r="C44" s="776"/>
      <c r="D44" s="979"/>
      <c r="E44" s="979"/>
      <c r="F44" s="980"/>
      <c r="G44" s="783"/>
      <c r="H44" s="781"/>
      <c r="I44" s="782"/>
      <c r="J44" s="782"/>
      <c r="K44" s="782"/>
      <c r="L44" s="782"/>
      <c r="M44" s="782"/>
      <c r="N44" s="773"/>
      <c r="O44" s="782"/>
      <c r="P44" s="782"/>
      <c r="Q44" s="782"/>
      <c r="R44" s="774"/>
      <c r="S44" s="782"/>
      <c r="T44" s="770"/>
      <c r="U44" s="782"/>
      <c r="V44" s="782"/>
      <c r="W44" s="774"/>
      <c r="X44" s="782"/>
      <c r="Y44" s="770"/>
      <c r="Z44" s="782"/>
      <c r="AA44" s="782"/>
      <c r="AB44" s="774"/>
    </row>
    <row r="45" spans="1:28" ht="13.9" hidden="1">
      <c r="A45" s="713"/>
      <c r="B45" s="764">
        <v>24</v>
      </c>
      <c r="C45" s="776"/>
      <c r="D45" s="979"/>
      <c r="E45" s="979"/>
      <c r="F45" s="980"/>
      <c r="G45" s="783"/>
      <c r="H45" s="781"/>
      <c r="I45" s="782"/>
      <c r="J45" s="782"/>
      <c r="K45" s="782"/>
      <c r="L45" s="782"/>
      <c r="M45" s="782"/>
      <c r="N45" s="773"/>
      <c r="O45" s="782"/>
      <c r="P45" s="782"/>
      <c r="Q45" s="782"/>
      <c r="R45" s="774"/>
      <c r="S45" s="782"/>
      <c r="T45" s="770"/>
      <c r="U45" s="782"/>
      <c r="V45" s="782"/>
      <c r="W45" s="774"/>
      <c r="X45" s="782"/>
      <c r="Y45" s="770"/>
      <c r="Z45" s="782"/>
      <c r="AA45" s="782"/>
      <c r="AB45" s="774"/>
    </row>
    <row r="46" spans="1:28" ht="13.9" hidden="1">
      <c r="A46" s="713"/>
      <c r="B46" s="764">
        <v>25</v>
      </c>
      <c r="C46" s="776"/>
      <c r="D46" s="979"/>
      <c r="E46" s="979"/>
      <c r="F46" s="980"/>
      <c r="G46" s="783"/>
      <c r="H46" s="781"/>
      <c r="I46" s="782"/>
      <c r="J46" s="782"/>
      <c r="K46" s="782"/>
      <c r="L46" s="782"/>
      <c r="M46" s="782"/>
      <c r="N46" s="773"/>
      <c r="O46" s="782"/>
      <c r="P46" s="782"/>
      <c r="Q46" s="782"/>
      <c r="R46" s="774"/>
      <c r="S46" s="782"/>
      <c r="T46" s="770"/>
      <c r="U46" s="782"/>
      <c r="V46" s="782"/>
      <c r="W46" s="774"/>
      <c r="X46" s="782"/>
      <c r="Y46" s="770"/>
      <c r="Z46" s="782"/>
      <c r="AA46" s="782"/>
      <c r="AB46" s="774"/>
    </row>
    <row r="47" spans="1:28" ht="13.9" hidden="1">
      <c r="A47" s="713"/>
      <c r="B47" s="764">
        <v>26</v>
      </c>
      <c r="C47" s="776"/>
      <c r="D47" s="784"/>
      <c r="E47" s="784"/>
      <c r="F47" s="785"/>
      <c r="G47" s="780"/>
      <c r="H47" s="781"/>
      <c r="I47" s="782"/>
      <c r="J47" s="782"/>
      <c r="K47" s="782"/>
      <c r="L47" s="782"/>
      <c r="M47" s="782"/>
      <c r="N47" s="773"/>
      <c r="O47" s="782"/>
      <c r="P47" s="782"/>
      <c r="Q47" s="782"/>
      <c r="R47" s="774"/>
      <c r="S47" s="782"/>
      <c r="T47" s="770"/>
      <c r="U47" s="782"/>
      <c r="V47" s="782"/>
      <c r="W47" s="774"/>
      <c r="X47" s="782"/>
      <c r="Y47" s="770"/>
      <c r="Z47" s="782"/>
      <c r="AA47" s="782"/>
      <c r="AB47" s="774"/>
    </row>
    <row r="48" spans="1:28" ht="13.9" hidden="1">
      <c r="A48" s="713"/>
      <c r="B48" s="764">
        <v>27</v>
      </c>
      <c r="C48" s="765"/>
      <c r="D48" s="784"/>
      <c r="E48" s="784"/>
      <c r="F48" s="785"/>
      <c r="G48" s="780"/>
      <c r="H48" s="781"/>
      <c r="I48" s="782"/>
      <c r="J48" s="782"/>
      <c r="K48" s="782"/>
      <c r="L48" s="782"/>
      <c r="M48" s="782"/>
      <c r="N48" s="773"/>
      <c r="O48" s="782"/>
      <c r="P48" s="782"/>
      <c r="Q48" s="782"/>
      <c r="R48" s="774"/>
      <c r="S48" s="782"/>
      <c r="T48" s="786"/>
      <c r="U48" s="782"/>
      <c r="V48" s="782"/>
      <c r="W48" s="774"/>
      <c r="X48" s="782"/>
      <c r="Y48" s="786"/>
      <c r="Z48" s="782"/>
      <c r="AA48" s="782"/>
      <c r="AB48" s="774"/>
    </row>
    <row r="49" spans="1:28" ht="13.9" hidden="1">
      <c r="A49" s="713"/>
      <c r="B49" s="764">
        <v>28</v>
      </c>
      <c r="C49" s="978"/>
      <c r="D49" s="979"/>
      <c r="E49" s="979"/>
      <c r="F49" s="980"/>
      <c r="G49" s="783"/>
      <c r="H49" s="781"/>
      <c r="I49" s="782"/>
      <c r="J49" s="782"/>
      <c r="K49" s="782"/>
      <c r="L49" s="782"/>
      <c r="M49" s="782"/>
      <c r="N49" s="773">
        <f t="shared" ref="N49:N112" si="14">+IF(I$13="No Bid","No Bid",I49*$G49*I$17)</f>
        <v>0</v>
      </c>
      <c r="O49" s="782"/>
      <c r="P49" s="782"/>
      <c r="Q49" s="782"/>
      <c r="R49" s="774">
        <f t="shared" ref="R49:R112" si="15">+IF(O$13="No Bid","No Bid",O49*$G49*O$17)</f>
        <v>0</v>
      </c>
      <c r="S49" s="782"/>
      <c r="T49" s="786"/>
      <c r="U49" s="782"/>
      <c r="V49" s="782"/>
      <c r="W49" s="774">
        <f>+IF(S$13="No Bid","No Bid",S49*$G49*S$17)</f>
        <v>0</v>
      </c>
      <c r="X49" s="782"/>
      <c r="Y49" s="786"/>
      <c r="Z49" s="782"/>
      <c r="AA49" s="782"/>
      <c r="AB49" s="774">
        <f>+IF(X$13="No Bid","No Bid",X49*$G49*X$17)</f>
        <v>0</v>
      </c>
    </row>
    <row r="50" spans="1:28" ht="13.9" hidden="1">
      <c r="A50" s="713"/>
      <c r="B50" s="764">
        <v>29</v>
      </c>
      <c r="C50" s="978"/>
      <c r="D50" s="979"/>
      <c r="E50" s="979"/>
      <c r="F50" s="980"/>
      <c r="G50" s="783"/>
      <c r="H50" s="781"/>
      <c r="I50" s="782"/>
      <c r="J50" s="782"/>
      <c r="K50" s="782"/>
      <c r="L50" s="782"/>
      <c r="M50" s="782"/>
      <c r="N50" s="773">
        <f t="shared" si="14"/>
        <v>0</v>
      </c>
      <c r="O50" s="782"/>
      <c r="P50" s="782"/>
      <c r="Q50" s="782"/>
      <c r="R50" s="774">
        <f t="shared" si="15"/>
        <v>0</v>
      </c>
      <c r="S50" s="782"/>
      <c r="T50" s="786"/>
      <c r="U50" s="782"/>
      <c r="V50" s="782"/>
      <c r="W50" s="774">
        <f t="shared" ref="W50:W66" si="16">+IF(S$13="No Bid","No Bid",S50*$G50*S$17)</f>
        <v>0</v>
      </c>
      <c r="X50" s="782"/>
      <c r="Y50" s="786"/>
      <c r="Z50" s="782"/>
      <c r="AA50" s="782"/>
      <c r="AB50" s="774">
        <f t="shared" ref="AB50:AB66" si="17">+IF(X$13="No Bid","No Bid",X50*$G50*X$17)</f>
        <v>0</v>
      </c>
    </row>
    <row r="51" spans="1:28" ht="13.9" hidden="1">
      <c r="A51" s="713"/>
      <c r="B51" s="764">
        <v>30</v>
      </c>
      <c r="C51" s="978"/>
      <c r="D51" s="979"/>
      <c r="E51" s="979"/>
      <c r="F51" s="980"/>
      <c r="G51" s="783"/>
      <c r="H51" s="781"/>
      <c r="I51" s="782"/>
      <c r="J51" s="782"/>
      <c r="K51" s="782"/>
      <c r="L51" s="782"/>
      <c r="M51" s="782"/>
      <c r="N51" s="773">
        <f t="shared" si="14"/>
        <v>0</v>
      </c>
      <c r="O51" s="782"/>
      <c r="P51" s="782"/>
      <c r="Q51" s="782"/>
      <c r="R51" s="774">
        <f t="shared" si="15"/>
        <v>0</v>
      </c>
      <c r="S51" s="782"/>
      <c r="T51" s="786"/>
      <c r="U51" s="782"/>
      <c r="V51" s="782"/>
      <c r="W51" s="774">
        <f t="shared" si="16"/>
        <v>0</v>
      </c>
      <c r="X51" s="782"/>
      <c r="Y51" s="786"/>
      <c r="Z51" s="782"/>
      <c r="AA51" s="782"/>
      <c r="AB51" s="774">
        <f t="shared" si="17"/>
        <v>0</v>
      </c>
    </row>
    <row r="52" spans="1:28" ht="13.9" hidden="1">
      <c r="A52" s="713"/>
      <c r="B52" s="764">
        <v>31</v>
      </c>
      <c r="C52" s="978"/>
      <c r="D52" s="979"/>
      <c r="E52" s="979"/>
      <c r="F52" s="980"/>
      <c r="G52" s="783"/>
      <c r="H52" s="781"/>
      <c r="I52" s="782"/>
      <c r="J52" s="782"/>
      <c r="K52" s="782"/>
      <c r="L52" s="782"/>
      <c r="M52" s="782"/>
      <c r="N52" s="773">
        <f t="shared" si="14"/>
        <v>0</v>
      </c>
      <c r="O52" s="782"/>
      <c r="P52" s="782"/>
      <c r="Q52" s="782"/>
      <c r="R52" s="774">
        <f t="shared" si="15"/>
        <v>0</v>
      </c>
      <c r="S52" s="782"/>
      <c r="T52" s="786"/>
      <c r="U52" s="782"/>
      <c r="V52" s="782"/>
      <c r="W52" s="774">
        <f t="shared" si="16"/>
        <v>0</v>
      </c>
      <c r="X52" s="782"/>
      <c r="Y52" s="786"/>
      <c r="Z52" s="782"/>
      <c r="AA52" s="782"/>
      <c r="AB52" s="774">
        <f t="shared" si="17"/>
        <v>0</v>
      </c>
    </row>
    <row r="53" spans="1:28" ht="13.9" hidden="1">
      <c r="A53" s="713"/>
      <c r="B53" s="764">
        <v>32</v>
      </c>
      <c r="C53" s="978"/>
      <c r="D53" s="979"/>
      <c r="E53" s="979"/>
      <c r="F53" s="980"/>
      <c r="G53" s="783"/>
      <c r="H53" s="781"/>
      <c r="I53" s="782"/>
      <c r="J53" s="782"/>
      <c r="K53" s="782"/>
      <c r="L53" s="782"/>
      <c r="M53" s="782"/>
      <c r="N53" s="773">
        <f t="shared" si="14"/>
        <v>0</v>
      </c>
      <c r="O53" s="782"/>
      <c r="P53" s="782"/>
      <c r="Q53" s="782"/>
      <c r="R53" s="774">
        <f t="shared" si="15"/>
        <v>0</v>
      </c>
      <c r="S53" s="782"/>
      <c r="T53" s="786"/>
      <c r="U53" s="782"/>
      <c r="V53" s="782"/>
      <c r="W53" s="774">
        <f t="shared" si="16"/>
        <v>0</v>
      </c>
      <c r="X53" s="782"/>
      <c r="Y53" s="786"/>
      <c r="Z53" s="782"/>
      <c r="AA53" s="782"/>
      <c r="AB53" s="774">
        <f t="shared" si="17"/>
        <v>0</v>
      </c>
    </row>
    <row r="54" spans="1:28" ht="13.9" hidden="1">
      <c r="A54" s="713"/>
      <c r="B54" s="764">
        <v>33</v>
      </c>
      <c r="C54" s="978"/>
      <c r="D54" s="979"/>
      <c r="E54" s="979"/>
      <c r="F54" s="980"/>
      <c r="G54" s="783"/>
      <c r="H54" s="781"/>
      <c r="I54" s="782"/>
      <c r="J54" s="782"/>
      <c r="K54" s="782"/>
      <c r="L54" s="782"/>
      <c r="M54" s="782"/>
      <c r="N54" s="773">
        <f t="shared" si="14"/>
        <v>0</v>
      </c>
      <c r="O54" s="782"/>
      <c r="P54" s="782"/>
      <c r="Q54" s="782"/>
      <c r="R54" s="774">
        <f t="shared" si="15"/>
        <v>0</v>
      </c>
      <c r="S54" s="782"/>
      <c r="T54" s="786"/>
      <c r="U54" s="782"/>
      <c r="V54" s="782"/>
      <c r="W54" s="774">
        <f t="shared" si="16"/>
        <v>0</v>
      </c>
      <c r="X54" s="782"/>
      <c r="Y54" s="786"/>
      <c r="Z54" s="782"/>
      <c r="AA54" s="782"/>
      <c r="AB54" s="774">
        <f t="shared" si="17"/>
        <v>0</v>
      </c>
    </row>
    <row r="55" spans="1:28" ht="13.9" hidden="1">
      <c r="A55" s="713"/>
      <c r="B55" s="764">
        <v>34</v>
      </c>
      <c r="C55" s="978"/>
      <c r="D55" s="979"/>
      <c r="E55" s="979"/>
      <c r="F55" s="980"/>
      <c r="G55" s="783"/>
      <c r="H55" s="781"/>
      <c r="I55" s="782"/>
      <c r="J55" s="782"/>
      <c r="K55" s="782"/>
      <c r="L55" s="782"/>
      <c r="M55" s="782"/>
      <c r="N55" s="773">
        <f t="shared" si="14"/>
        <v>0</v>
      </c>
      <c r="O55" s="782"/>
      <c r="P55" s="782"/>
      <c r="Q55" s="782"/>
      <c r="R55" s="774">
        <f t="shared" si="15"/>
        <v>0</v>
      </c>
      <c r="S55" s="782"/>
      <c r="T55" s="786"/>
      <c r="U55" s="782"/>
      <c r="V55" s="782"/>
      <c r="W55" s="774">
        <f t="shared" si="16"/>
        <v>0</v>
      </c>
      <c r="X55" s="782"/>
      <c r="Y55" s="786"/>
      <c r="Z55" s="782"/>
      <c r="AA55" s="782"/>
      <c r="AB55" s="774">
        <f t="shared" si="17"/>
        <v>0</v>
      </c>
    </row>
    <row r="56" spans="1:28" ht="13.9" hidden="1">
      <c r="A56" s="713"/>
      <c r="B56" s="764">
        <v>35</v>
      </c>
      <c r="C56" s="978"/>
      <c r="D56" s="979"/>
      <c r="E56" s="979"/>
      <c r="F56" s="980"/>
      <c r="G56" s="783"/>
      <c r="H56" s="781"/>
      <c r="I56" s="782"/>
      <c r="J56" s="782"/>
      <c r="K56" s="782"/>
      <c r="L56" s="782"/>
      <c r="M56" s="782"/>
      <c r="N56" s="773">
        <f t="shared" si="14"/>
        <v>0</v>
      </c>
      <c r="O56" s="782"/>
      <c r="P56" s="782"/>
      <c r="Q56" s="782"/>
      <c r="R56" s="774">
        <f t="shared" si="15"/>
        <v>0</v>
      </c>
      <c r="S56" s="782"/>
      <c r="T56" s="786"/>
      <c r="U56" s="782"/>
      <c r="V56" s="782"/>
      <c r="W56" s="774">
        <f t="shared" si="16"/>
        <v>0</v>
      </c>
      <c r="X56" s="782"/>
      <c r="Y56" s="786"/>
      <c r="Z56" s="782"/>
      <c r="AA56" s="782"/>
      <c r="AB56" s="774">
        <f t="shared" si="17"/>
        <v>0</v>
      </c>
    </row>
    <row r="57" spans="1:28" ht="13.9" hidden="1">
      <c r="A57" s="713"/>
      <c r="B57" s="764">
        <v>36</v>
      </c>
      <c r="C57" s="978"/>
      <c r="D57" s="979"/>
      <c r="E57" s="979"/>
      <c r="F57" s="980"/>
      <c r="G57" s="783"/>
      <c r="H57" s="781"/>
      <c r="I57" s="782"/>
      <c r="J57" s="782"/>
      <c r="K57" s="782"/>
      <c r="L57" s="782"/>
      <c r="M57" s="782"/>
      <c r="N57" s="773">
        <f t="shared" si="14"/>
        <v>0</v>
      </c>
      <c r="O57" s="782"/>
      <c r="P57" s="782"/>
      <c r="Q57" s="782"/>
      <c r="R57" s="774">
        <f t="shared" si="15"/>
        <v>0</v>
      </c>
      <c r="S57" s="782"/>
      <c r="T57" s="786"/>
      <c r="U57" s="782"/>
      <c r="V57" s="782"/>
      <c r="W57" s="774">
        <f t="shared" si="16"/>
        <v>0</v>
      </c>
      <c r="X57" s="782"/>
      <c r="Y57" s="786"/>
      <c r="Z57" s="782"/>
      <c r="AA57" s="782"/>
      <c r="AB57" s="774">
        <f t="shared" si="17"/>
        <v>0</v>
      </c>
    </row>
    <row r="58" spans="1:28" ht="13.9" hidden="1">
      <c r="A58" s="713"/>
      <c r="B58" s="764">
        <v>37</v>
      </c>
      <c r="C58" s="978"/>
      <c r="D58" s="979"/>
      <c r="E58" s="979"/>
      <c r="F58" s="980"/>
      <c r="G58" s="783"/>
      <c r="H58" s="781"/>
      <c r="I58" s="782"/>
      <c r="J58" s="782"/>
      <c r="K58" s="782"/>
      <c r="L58" s="782"/>
      <c r="M58" s="782"/>
      <c r="N58" s="773">
        <f t="shared" si="14"/>
        <v>0</v>
      </c>
      <c r="O58" s="782"/>
      <c r="P58" s="782"/>
      <c r="Q58" s="782"/>
      <c r="R58" s="774">
        <f t="shared" si="15"/>
        <v>0</v>
      </c>
      <c r="S58" s="782"/>
      <c r="T58" s="786"/>
      <c r="U58" s="782"/>
      <c r="V58" s="782"/>
      <c r="W58" s="774">
        <f t="shared" si="16"/>
        <v>0</v>
      </c>
      <c r="X58" s="782"/>
      <c r="Y58" s="786"/>
      <c r="Z58" s="782"/>
      <c r="AA58" s="782"/>
      <c r="AB58" s="774">
        <f t="shared" si="17"/>
        <v>0</v>
      </c>
    </row>
    <row r="59" spans="1:28" ht="13.9" hidden="1">
      <c r="A59" s="713"/>
      <c r="B59" s="764">
        <v>38</v>
      </c>
      <c r="C59" s="765"/>
      <c r="D59" s="784"/>
      <c r="E59" s="784"/>
      <c r="F59" s="785"/>
      <c r="G59" s="780"/>
      <c r="H59" s="781"/>
      <c r="I59" s="782"/>
      <c r="J59" s="782"/>
      <c r="K59" s="782"/>
      <c r="L59" s="782"/>
      <c r="M59" s="782"/>
      <c r="N59" s="773">
        <f t="shared" si="14"/>
        <v>0</v>
      </c>
      <c r="O59" s="782"/>
      <c r="P59" s="782"/>
      <c r="Q59" s="782"/>
      <c r="R59" s="774">
        <f t="shared" si="15"/>
        <v>0</v>
      </c>
      <c r="S59" s="782"/>
      <c r="T59" s="770"/>
      <c r="U59" s="782"/>
      <c r="V59" s="782"/>
      <c r="W59" s="774">
        <f t="shared" si="16"/>
        <v>0</v>
      </c>
      <c r="X59" s="782"/>
      <c r="Y59" s="770"/>
      <c r="Z59" s="782"/>
      <c r="AA59" s="782"/>
      <c r="AB59" s="774">
        <f t="shared" si="17"/>
        <v>0</v>
      </c>
    </row>
    <row r="60" spans="1:28" ht="13.9" hidden="1">
      <c r="A60" s="713"/>
      <c r="B60" s="764">
        <v>39</v>
      </c>
      <c r="C60" s="765"/>
      <c r="D60" s="784"/>
      <c r="E60" s="784"/>
      <c r="F60" s="785"/>
      <c r="G60" s="780"/>
      <c r="H60" s="781"/>
      <c r="I60" s="782"/>
      <c r="J60" s="782"/>
      <c r="K60" s="782"/>
      <c r="L60" s="782"/>
      <c r="M60" s="782"/>
      <c r="N60" s="773">
        <f t="shared" si="14"/>
        <v>0</v>
      </c>
      <c r="O60" s="782"/>
      <c r="P60" s="782"/>
      <c r="Q60" s="782"/>
      <c r="R60" s="774">
        <f t="shared" si="15"/>
        <v>0</v>
      </c>
      <c r="S60" s="782"/>
      <c r="T60" s="770"/>
      <c r="U60" s="782"/>
      <c r="V60" s="782"/>
      <c r="W60" s="774">
        <f t="shared" si="16"/>
        <v>0</v>
      </c>
      <c r="X60" s="782"/>
      <c r="Y60" s="770"/>
      <c r="Z60" s="782"/>
      <c r="AA60" s="782"/>
      <c r="AB60" s="774">
        <f t="shared" si="17"/>
        <v>0</v>
      </c>
    </row>
    <row r="61" spans="1:28" ht="13.9" hidden="1">
      <c r="A61" s="713"/>
      <c r="B61" s="764">
        <v>40</v>
      </c>
      <c r="C61" s="765"/>
      <c r="D61" s="784"/>
      <c r="E61" s="784"/>
      <c r="F61" s="785"/>
      <c r="G61" s="780"/>
      <c r="H61" s="781"/>
      <c r="I61" s="782"/>
      <c r="J61" s="782"/>
      <c r="K61" s="782"/>
      <c r="L61" s="782"/>
      <c r="M61" s="782"/>
      <c r="N61" s="773">
        <f t="shared" si="14"/>
        <v>0</v>
      </c>
      <c r="O61" s="782"/>
      <c r="P61" s="782"/>
      <c r="Q61" s="782"/>
      <c r="R61" s="774">
        <f t="shared" si="15"/>
        <v>0</v>
      </c>
      <c r="S61" s="782"/>
      <c r="T61" s="770"/>
      <c r="U61" s="782"/>
      <c r="V61" s="782"/>
      <c r="W61" s="774">
        <f t="shared" si="16"/>
        <v>0</v>
      </c>
      <c r="X61" s="782"/>
      <c r="Y61" s="770"/>
      <c r="Z61" s="782"/>
      <c r="AA61" s="782"/>
      <c r="AB61" s="774">
        <f t="shared" si="17"/>
        <v>0</v>
      </c>
    </row>
    <row r="62" spans="1:28" ht="13.9" hidden="1">
      <c r="A62" s="713"/>
      <c r="B62" s="764">
        <v>41</v>
      </c>
      <c r="C62" s="765"/>
      <c r="D62" s="784"/>
      <c r="E62" s="784"/>
      <c r="F62" s="785"/>
      <c r="G62" s="780"/>
      <c r="H62" s="781"/>
      <c r="I62" s="782"/>
      <c r="J62" s="782"/>
      <c r="K62" s="782"/>
      <c r="L62" s="782"/>
      <c r="M62" s="782"/>
      <c r="N62" s="773">
        <f t="shared" si="14"/>
        <v>0</v>
      </c>
      <c r="O62" s="782"/>
      <c r="P62" s="782"/>
      <c r="Q62" s="782"/>
      <c r="R62" s="774">
        <f t="shared" si="15"/>
        <v>0</v>
      </c>
      <c r="S62" s="782"/>
      <c r="T62" s="770"/>
      <c r="U62" s="782"/>
      <c r="V62" s="782"/>
      <c r="W62" s="774">
        <f t="shared" si="16"/>
        <v>0</v>
      </c>
      <c r="X62" s="782"/>
      <c r="Y62" s="770"/>
      <c r="Z62" s="782"/>
      <c r="AA62" s="782"/>
      <c r="AB62" s="774">
        <f t="shared" si="17"/>
        <v>0</v>
      </c>
    </row>
    <row r="63" spans="1:28" ht="13.9" hidden="1">
      <c r="A63" s="713"/>
      <c r="B63" s="764">
        <v>42</v>
      </c>
      <c r="C63" s="765"/>
      <c r="D63" s="784"/>
      <c r="E63" s="784"/>
      <c r="F63" s="785"/>
      <c r="G63" s="780"/>
      <c r="H63" s="781"/>
      <c r="I63" s="782"/>
      <c r="J63" s="782"/>
      <c r="K63" s="782"/>
      <c r="L63" s="782"/>
      <c r="M63" s="782"/>
      <c r="N63" s="773">
        <f t="shared" si="14"/>
        <v>0</v>
      </c>
      <c r="O63" s="782"/>
      <c r="P63" s="782"/>
      <c r="Q63" s="782"/>
      <c r="R63" s="774">
        <f t="shared" si="15"/>
        <v>0</v>
      </c>
      <c r="S63" s="782"/>
      <c r="T63" s="770"/>
      <c r="U63" s="782"/>
      <c r="V63" s="782"/>
      <c r="W63" s="774">
        <f t="shared" si="16"/>
        <v>0</v>
      </c>
      <c r="X63" s="782"/>
      <c r="Y63" s="770"/>
      <c r="Z63" s="782"/>
      <c r="AA63" s="782"/>
      <c r="AB63" s="774">
        <f t="shared" si="17"/>
        <v>0</v>
      </c>
    </row>
    <row r="64" spans="1:28" ht="13.9" hidden="1">
      <c r="A64" s="713"/>
      <c r="B64" s="764">
        <v>43</v>
      </c>
      <c r="C64" s="765"/>
      <c r="D64" s="784"/>
      <c r="E64" s="784"/>
      <c r="F64" s="785"/>
      <c r="G64" s="780"/>
      <c r="H64" s="781"/>
      <c r="I64" s="782"/>
      <c r="J64" s="782"/>
      <c r="K64" s="782"/>
      <c r="L64" s="782"/>
      <c r="M64" s="782"/>
      <c r="N64" s="773">
        <f t="shared" si="14"/>
        <v>0</v>
      </c>
      <c r="O64" s="782"/>
      <c r="P64" s="782"/>
      <c r="Q64" s="782"/>
      <c r="R64" s="774">
        <f t="shared" si="15"/>
        <v>0</v>
      </c>
      <c r="S64" s="782"/>
      <c r="T64" s="770"/>
      <c r="U64" s="782"/>
      <c r="V64" s="782"/>
      <c r="W64" s="774">
        <f t="shared" si="16"/>
        <v>0</v>
      </c>
      <c r="X64" s="782"/>
      <c r="Y64" s="770"/>
      <c r="Z64" s="782"/>
      <c r="AA64" s="782"/>
      <c r="AB64" s="774">
        <f t="shared" si="17"/>
        <v>0</v>
      </c>
    </row>
    <row r="65" spans="1:28" ht="13.9" hidden="1">
      <c r="A65" s="713"/>
      <c r="B65" s="764">
        <v>44</v>
      </c>
      <c r="C65" s="765"/>
      <c r="D65" s="784"/>
      <c r="E65" s="784"/>
      <c r="F65" s="785"/>
      <c r="G65" s="780"/>
      <c r="H65" s="781"/>
      <c r="I65" s="782"/>
      <c r="J65" s="782"/>
      <c r="K65" s="782"/>
      <c r="L65" s="782"/>
      <c r="M65" s="782"/>
      <c r="N65" s="773">
        <f t="shared" si="14"/>
        <v>0</v>
      </c>
      <c r="O65" s="782"/>
      <c r="P65" s="782"/>
      <c r="Q65" s="782"/>
      <c r="R65" s="774">
        <f t="shared" si="15"/>
        <v>0</v>
      </c>
      <c r="S65" s="782"/>
      <c r="T65" s="770"/>
      <c r="U65" s="782"/>
      <c r="V65" s="782"/>
      <c r="W65" s="774">
        <f t="shared" si="16"/>
        <v>0</v>
      </c>
      <c r="X65" s="782"/>
      <c r="Y65" s="770"/>
      <c r="Z65" s="782"/>
      <c r="AA65" s="782"/>
      <c r="AB65" s="774">
        <f t="shared" si="17"/>
        <v>0</v>
      </c>
    </row>
    <row r="66" spans="1:28" ht="13.9" hidden="1">
      <c r="A66" s="713"/>
      <c r="B66" s="764">
        <v>45</v>
      </c>
      <c r="C66" s="765"/>
      <c r="D66" s="784"/>
      <c r="E66" s="784"/>
      <c r="F66" s="785"/>
      <c r="G66" s="780"/>
      <c r="H66" s="781"/>
      <c r="I66" s="782"/>
      <c r="J66" s="782"/>
      <c r="K66" s="782"/>
      <c r="L66" s="782"/>
      <c r="M66" s="782"/>
      <c r="N66" s="773">
        <f t="shared" si="14"/>
        <v>0</v>
      </c>
      <c r="O66" s="782"/>
      <c r="P66" s="782"/>
      <c r="Q66" s="782"/>
      <c r="R66" s="774">
        <f t="shared" si="15"/>
        <v>0</v>
      </c>
      <c r="S66" s="782"/>
      <c r="T66" s="786"/>
      <c r="U66" s="782"/>
      <c r="V66" s="782"/>
      <c r="W66" s="774">
        <f t="shared" si="16"/>
        <v>0</v>
      </c>
      <c r="X66" s="782"/>
      <c r="Y66" s="786"/>
      <c r="Z66" s="782"/>
      <c r="AA66" s="782"/>
      <c r="AB66" s="774">
        <f t="shared" si="17"/>
        <v>0</v>
      </c>
    </row>
    <row r="67" spans="1:28" ht="13.9" hidden="1">
      <c r="A67" s="713"/>
      <c r="B67" s="764">
        <v>46</v>
      </c>
      <c r="C67" s="978"/>
      <c r="D67" s="979"/>
      <c r="E67" s="979"/>
      <c r="F67" s="980"/>
      <c r="G67" s="783"/>
      <c r="H67" s="781"/>
      <c r="I67" s="782"/>
      <c r="J67" s="782"/>
      <c r="K67" s="782"/>
      <c r="L67" s="782"/>
      <c r="M67" s="782"/>
      <c r="N67" s="773">
        <f t="shared" si="14"/>
        <v>0</v>
      </c>
      <c r="O67" s="782"/>
      <c r="P67" s="782"/>
      <c r="Q67" s="782"/>
      <c r="R67" s="774">
        <f t="shared" si="15"/>
        <v>0</v>
      </c>
      <c r="S67" s="782"/>
      <c r="T67" s="786"/>
      <c r="U67" s="782"/>
      <c r="V67" s="782"/>
      <c r="W67" s="774">
        <f>+IF(S$13="No Bid","No Bid",S67*$G67*S$17)</f>
        <v>0</v>
      </c>
      <c r="X67" s="782"/>
      <c r="Y67" s="786"/>
      <c r="Z67" s="782"/>
      <c r="AA67" s="782"/>
      <c r="AB67" s="774">
        <f>+IF(X$13="No Bid","No Bid",X67*$G67*X$17)</f>
        <v>0</v>
      </c>
    </row>
    <row r="68" spans="1:28" ht="13.9" hidden="1">
      <c r="A68" s="713"/>
      <c r="B68" s="764">
        <v>47</v>
      </c>
      <c r="C68" s="978"/>
      <c r="D68" s="979"/>
      <c r="E68" s="979"/>
      <c r="F68" s="980"/>
      <c r="G68" s="783"/>
      <c r="H68" s="781"/>
      <c r="I68" s="782"/>
      <c r="J68" s="782"/>
      <c r="K68" s="782"/>
      <c r="L68" s="782"/>
      <c r="M68" s="782"/>
      <c r="N68" s="773">
        <f t="shared" si="14"/>
        <v>0</v>
      </c>
      <c r="O68" s="782"/>
      <c r="P68" s="782"/>
      <c r="Q68" s="782"/>
      <c r="R68" s="774">
        <f t="shared" si="15"/>
        <v>0</v>
      </c>
      <c r="S68" s="782"/>
      <c r="T68" s="786"/>
      <c r="U68" s="782"/>
      <c r="V68" s="782"/>
      <c r="W68" s="774">
        <f t="shared" ref="W68:W84" si="18">+IF(S$13="No Bid","No Bid",S68*$G68*S$17)</f>
        <v>0</v>
      </c>
      <c r="X68" s="782"/>
      <c r="Y68" s="786"/>
      <c r="Z68" s="782"/>
      <c r="AA68" s="782"/>
      <c r="AB68" s="774">
        <f t="shared" ref="AB68:AB84" si="19">+IF(X$13="No Bid","No Bid",X68*$G68*X$17)</f>
        <v>0</v>
      </c>
    </row>
    <row r="69" spans="1:28" ht="13.9" hidden="1">
      <c r="A69" s="713"/>
      <c r="B69" s="764">
        <v>48</v>
      </c>
      <c r="C69" s="978"/>
      <c r="D69" s="979"/>
      <c r="E69" s="979"/>
      <c r="F69" s="980"/>
      <c r="G69" s="783"/>
      <c r="H69" s="781"/>
      <c r="I69" s="782"/>
      <c r="J69" s="782"/>
      <c r="K69" s="782"/>
      <c r="L69" s="782"/>
      <c r="M69" s="782"/>
      <c r="N69" s="773">
        <f t="shared" si="14"/>
        <v>0</v>
      </c>
      <c r="O69" s="782"/>
      <c r="P69" s="782"/>
      <c r="Q69" s="782"/>
      <c r="R69" s="774">
        <f t="shared" si="15"/>
        <v>0</v>
      </c>
      <c r="S69" s="782"/>
      <c r="T69" s="786"/>
      <c r="U69" s="782"/>
      <c r="V69" s="782"/>
      <c r="W69" s="774">
        <f t="shared" si="18"/>
        <v>0</v>
      </c>
      <c r="X69" s="782"/>
      <c r="Y69" s="786"/>
      <c r="Z69" s="782"/>
      <c r="AA69" s="782"/>
      <c r="AB69" s="774">
        <f t="shared" si="19"/>
        <v>0</v>
      </c>
    </row>
    <row r="70" spans="1:28" ht="13.9" hidden="1">
      <c r="A70" s="713"/>
      <c r="B70" s="764">
        <v>49</v>
      </c>
      <c r="C70" s="978"/>
      <c r="D70" s="979"/>
      <c r="E70" s="979"/>
      <c r="F70" s="980"/>
      <c r="G70" s="783"/>
      <c r="H70" s="781"/>
      <c r="I70" s="782"/>
      <c r="J70" s="782"/>
      <c r="K70" s="782"/>
      <c r="L70" s="782"/>
      <c r="M70" s="782"/>
      <c r="N70" s="773">
        <f t="shared" si="14"/>
        <v>0</v>
      </c>
      <c r="O70" s="782"/>
      <c r="P70" s="782"/>
      <c r="Q70" s="782"/>
      <c r="R70" s="774">
        <f t="shared" si="15"/>
        <v>0</v>
      </c>
      <c r="S70" s="782"/>
      <c r="T70" s="786"/>
      <c r="U70" s="782"/>
      <c r="V70" s="782"/>
      <c r="W70" s="774">
        <f t="shared" si="18"/>
        <v>0</v>
      </c>
      <c r="X70" s="782"/>
      <c r="Y70" s="786"/>
      <c r="Z70" s="782"/>
      <c r="AA70" s="782"/>
      <c r="AB70" s="774">
        <f t="shared" si="19"/>
        <v>0</v>
      </c>
    </row>
    <row r="71" spans="1:28" ht="13.9" hidden="1">
      <c r="A71" s="713"/>
      <c r="B71" s="764">
        <v>50</v>
      </c>
      <c r="C71" s="978"/>
      <c r="D71" s="979"/>
      <c r="E71" s="979"/>
      <c r="F71" s="980"/>
      <c r="G71" s="783"/>
      <c r="H71" s="781"/>
      <c r="I71" s="782"/>
      <c r="J71" s="782"/>
      <c r="K71" s="782"/>
      <c r="L71" s="782"/>
      <c r="M71" s="782"/>
      <c r="N71" s="773">
        <f t="shared" si="14"/>
        <v>0</v>
      </c>
      <c r="O71" s="782"/>
      <c r="P71" s="782"/>
      <c r="Q71" s="782"/>
      <c r="R71" s="774">
        <f t="shared" si="15"/>
        <v>0</v>
      </c>
      <c r="S71" s="782"/>
      <c r="T71" s="786"/>
      <c r="U71" s="782"/>
      <c r="V71" s="782"/>
      <c r="W71" s="774">
        <f t="shared" si="18"/>
        <v>0</v>
      </c>
      <c r="X71" s="782"/>
      <c r="Y71" s="786"/>
      <c r="Z71" s="782"/>
      <c r="AA71" s="782"/>
      <c r="AB71" s="774">
        <f t="shared" si="19"/>
        <v>0</v>
      </c>
    </row>
    <row r="72" spans="1:28" ht="13.9" hidden="1">
      <c r="A72" s="713"/>
      <c r="B72" s="764">
        <v>51</v>
      </c>
      <c r="C72" s="978"/>
      <c r="D72" s="979"/>
      <c r="E72" s="979"/>
      <c r="F72" s="980"/>
      <c r="G72" s="783"/>
      <c r="H72" s="781"/>
      <c r="I72" s="782"/>
      <c r="J72" s="782"/>
      <c r="K72" s="782"/>
      <c r="L72" s="782"/>
      <c r="M72" s="782"/>
      <c r="N72" s="773">
        <f t="shared" si="14"/>
        <v>0</v>
      </c>
      <c r="O72" s="782"/>
      <c r="P72" s="782"/>
      <c r="Q72" s="782"/>
      <c r="R72" s="774">
        <f t="shared" si="15"/>
        <v>0</v>
      </c>
      <c r="S72" s="782"/>
      <c r="T72" s="786"/>
      <c r="U72" s="782"/>
      <c r="V72" s="782"/>
      <c r="W72" s="774">
        <f t="shared" si="18"/>
        <v>0</v>
      </c>
      <c r="X72" s="782"/>
      <c r="Y72" s="786"/>
      <c r="Z72" s="782"/>
      <c r="AA72" s="782"/>
      <c r="AB72" s="774">
        <f t="shared" si="19"/>
        <v>0</v>
      </c>
    </row>
    <row r="73" spans="1:28" ht="13.9" hidden="1">
      <c r="A73" s="713"/>
      <c r="B73" s="764">
        <v>52</v>
      </c>
      <c r="C73" s="978"/>
      <c r="D73" s="979"/>
      <c r="E73" s="979"/>
      <c r="F73" s="980"/>
      <c r="G73" s="783"/>
      <c r="H73" s="781"/>
      <c r="I73" s="782"/>
      <c r="J73" s="782"/>
      <c r="K73" s="782"/>
      <c r="L73" s="782"/>
      <c r="M73" s="782"/>
      <c r="N73" s="773">
        <f t="shared" si="14"/>
        <v>0</v>
      </c>
      <c r="O73" s="782"/>
      <c r="P73" s="782"/>
      <c r="Q73" s="782"/>
      <c r="R73" s="774">
        <f t="shared" si="15"/>
        <v>0</v>
      </c>
      <c r="S73" s="782"/>
      <c r="T73" s="786"/>
      <c r="U73" s="782"/>
      <c r="V73" s="782"/>
      <c r="W73" s="774">
        <f t="shared" si="18"/>
        <v>0</v>
      </c>
      <c r="X73" s="782"/>
      <c r="Y73" s="786"/>
      <c r="Z73" s="782"/>
      <c r="AA73" s="782"/>
      <c r="AB73" s="774">
        <f t="shared" si="19"/>
        <v>0</v>
      </c>
    </row>
    <row r="74" spans="1:28" ht="13.9" hidden="1">
      <c r="A74" s="713"/>
      <c r="B74" s="764">
        <v>53</v>
      </c>
      <c r="C74" s="978"/>
      <c r="D74" s="979"/>
      <c r="E74" s="979"/>
      <c r="F74" s="980"/>
      <c r="G74" s="783"/>
      <c r="H74" s="781"/>
      <c r="I74" s="782"/>
      <c r="J74" s="782"/>
      <c r="K74" s="782"/>
      <c r="L74" s="782"/>
      <c r="M74" s="782"/>
      <c r="N74" s="773">
        <f t="shared" si="14"/>
        <v>0</v>
      </c>
      <c r="O74" s="782"/>
      <c r="P74" s="782"/>
      <c r="Q74" s="782"/>
      <c r="R74" s="774">
        <f t="shared" si="15"/>
        <v>0</v>
      </c>
      <c r="S74" s="782"/>
      <c r="T74" s="786"/>
      <c r="U74" s="782"/>
      <c r="V74" s="782"/>
      <c r="W74" s="774">
        <f t="shared" si="18"/>
        <v>0</v>
      </c>
      <c r="X74" s="782"/>
      <c r="Y74" s="786"/>
      <c r="Z74" s="782"/>
      <c r="AA74" s="782"/>
      <c r="AB74" s="774">
        <f t="shared" si="19"/>
        <v>0</v>
      </c>
    </row>
    <row r="75" spans="1:28" ht="13.9" hidden="1">
      <c r="A75" s="713"/>
      <c r="B75" s="764">
        <v>54</v>
      </c>
      <c r="C75" s="978"/>
      <c r="D75" s="979"/>
      <c r="E75" s="979"/>
      <c r="F75" s="980"/>
      <c r="G75" s="783"/>
      <c r="H75" s="781"/>
      <c r="I75" s="782"/>
      <c r="J75" s="782"/>
      <c r="K75" s="782"/>
      <c r="L75" s="782"/>
      <c r="M75" s="782"/>
      <c r="N75" s="773">
        <f t="shared" si="14"/>
        <v>0</v>
      </c>
      <c r="O75" s="782"/>
      <c r="P75" s="782"/>
      <c r="Q75" s="782"/>
      <c r="R75" s="774">
        <f t="shared" si="15"/>
        <v>0</v>
      </c>
      <c r="S75" s="782"/>
      <c r="T75" s="786"/>
      <c r="U75" s="782"/>
      <c r="V75" s="782"/>
      <c r="W75" s="774">
        <f t="shared" si="18"/>
        <v>0</v>
      </c>
      <c r="X75" s="782"/>
      <c r="Y75" s="786"/>
      <c r="Z75" s="782"/>
      <c r="AA75" s="782"/>
      <c r="AB75" s="774">
        <f t="shared" si="19"/>
        <v>0</v>
      </c>
    </row>
    <row r="76" spans="1:28" ht="13.9" hidden="1">
      <c r="A76" s="713"/>
      <c r="B76" s="764">
        <v>55</v>
      </c>
      <c r="C76" s="978"/>
      <c r="D76" s="979"/>
      <c r="E76" s="979"/>
      <c r="F76" s="980"/>
      <c r="G76" s="783"/>
      <c r="H76" s="781"/>
      <c r="I76" s="782"/>
      <c r="J76" s="782"/>
      <c r="K76" s="782"/>
      <c r="L76" s="782"/>
      <c r="M76" s="782"/>
      <c r="N76" s="773">
        <f t="shared" si="14"/>
        <v>0</v>
      </c>
      <c r="O76" s="782"/>
      <c r="P76" s="782"/>
      <c r="Q76" s="782"/>
      <c r="R76" s="774">
        <f t="shared" si="15"/>
        <v>0</v>
      </c>
      <c r="S76" s="782"/>
      <c r="T76" s="786"/>
      <c r="U76" s="782"/>
      <c r="V76" s="782"/>
      <c r="W76" s="774">
        <f t="shared" si="18"/>
        <v>0</v>
      </c>
      <c r="X76" s="782"/>
      <c r="Y76" s="786"/>
      <c r="Z76" s="782"/>
      <c r="AA76" s="782"/>
      <c r="AB76" s="774">
        <f t="shared" si="19"/>
        <v>0</v>
      </c>
    </row>
    <row r="77" spans="1:28" ht="13.9" hidden="1">
      <c r="A77" s="713"/>
      <c r="B77" s="764">
        <v>56</v>
      </c>
      <c r="C77" s="765"/>
      <c r="D77" s="784"/>
      <c r="E77" s="784"/>
      <c r="F77" s="785"/>
      <c r="G77" s="780"/>
      <c r="H77" s="781"/>
      <c r="I77" s="782"/>
      <c r="J77" s="782"/>
      <c r="K77" s="782"/>
      <c r="L77" s="782"/>
      <c r="M77" s="782"/>
      <c r="N77" s="773">
        <f t="shared" si="14"/>
        <v>0</v>
      </c>
      <c r="O77" s="782"/>
      <c r="P77" s="782"/>
      <c r="Q77" s="782"/>
      <c r="R77" s="774">
        <f t="shared" si="15"/>
        <v>0</v>
      </c>
      <c r="S77" s="782"/>
      <c r="T77" s="770"/>
      <c r="U77" s="782"/>
      <c r="V77" s="782"/>
      <c r="W77" s="774">
        <f t="shared" si="18"/>
        <v>0</v>
      </c>
      <c r="X77" s="782"/>
      <c r="Y77" s="770"/>
      <c r="Z77" s="782"/>
      <c r="AA77" s="782"/>
      <c r="AB77" s="774">
        <f t="shared" si="19"/>
        <v>0</v>
      </c>
    </row>
    <row r="78" spans="1:28" ht="13.9" hidden="1">
      <c r="A78" s="713"/>
      <c r="B78" s="764">
        <v>57</v>
      </c>
      <c r="C78" s="765"/>
      <c r="D78" s="784"/>
      <c r="E78" s="784"/>
      <c r="F78" s="785"/>
      <c r="G78" s="780"/>
      <c r="H78" s="781"/>
      <c r="I78" s="782"/>
      <c r="J78" s="782"/>
      <c r="K78" s="782"/>
      <c r="L78" s="782"/>
      <c r="M78" s="782"/>
      <c r="N78" s="773">
        <f t="shared" si="14"/>
        <v>0</v>
      </c>
      <c r="O78" s="782"/>
      <c r="P78" s="782"/>
      <c r="Q78" s="782"/>
      <c r="R78" s="774">
        <f t="shared" si="15"/>
        <v>0</v>
      </c>
      <c r="S78" s="782"/>
      <c r="T78" s="770"/>
      <c r="U78" s="782"/>
      <c r="V78" s="782"/>
      <c r="W78" s="774">
        <f t="shared" si="18"/>
        <v>0</v>
      </c>
      <c r="X78" s="782"/>
      <c r="Y78" s="770"/>
      <c r="Z78" s="782"/>
      <c r="AA78" s="782"/>
      <c r="AB78" s="774">
        <f t="shared" si="19"/>
        <v>0</v>
      </c>
    </row>
    <row r="79" spans="1:28" ht="13.9" hidden="1">
      <c r="A79" s="713"/>
      <c r="B79" s="764">
        <v>58</v>
      </c>
      <c r="C79" s="765"/>
      <c r="D79" s="784"/>
      <c r="E79" s="784"/>
      <c r="F79" s="785"/>
      <c r="G79" s="780"/>
      <c r="H79" s="781"/>
      <c r="I79" s="782"/>
      <c r="J79" s="782"/>
      <c r="K79" s="782"/>
      <c r="L79" s="782"/>
      <c r="M79" s="782"/>
      <c r="N79" s="773">
        <f t="shared" si="14"/>
        <v>0</v>
      </c>
      <c r="O79" s="782"/>
      <c r="P79" s="782"/>
      <c r="Q79" s="782"/>
      <c r="R79" s="774">
        <f t="shared" si="15"/>
        <v>0</v>
      </c>
      <c r="S79" s="782"/>
      <c r="T79" s="770"/>
      <c r="U79" s="782"/>
      <c r="V79" s="782"/>
      <c r="W79" s="774">
        <f t="shared" si="18"/>
        <v>0</v>
      </c>
      <c r="X79" s="782"/>
      <c r="Y79" s="770"/>
      <c r="Z79" s="782"/>
      <c r="AA79" s="782"/>
      <c r="AB79" s="774">
        <f t="shared" si="19"/>
        <v>0</v>
      </c>
    </row>
    <row r="80" spans="1:28" ht="13.9" hidden="1">
      <c r="A80" s="713"/>
      <c r="B80" s="764">
        <v>59</v>
      </c>
      <c r="C80" s="765"/>
      <c r="D80" s="784"/>
      <c r="E80" s="784"/>
      <c r="F80" s="785"/>
      <c r="G80" s="780"/>
      <c r="H80" s="781"/>
      <c r="I80" s="782"/>
      <c r="J80" s="782"/>
      <c r="K80" s="782"/>
      <c r="L80" s="782"/>
      <c r="M80" s="782"/>
      <c r="N80" s="773">
        <f t="shared" si="14"/>
        <v>0</v>
      </c>
      <c r="O80" s="782"/>
      <c r="P80" s="782"/>
      <c r="Q80" s="782"/>
      <c r="R80" s="774">
        <f t="shared" si="15"/>
        <v>0</v>
      </c>
      <c r="S80" s="782"/>
      <c r="T80" s="770"/>
      <c r="U80" s="782"/>
      <c r="V80" s="782"/>
      <c r="W80" s="774">
        <f t="shared" si="18"/>
        <v>0</v>
      </c>
      <c r="X80" s="782"/>
      <c r="Y80" s="770"/>
      <c r="Z80" s="782"/>
      <c r="AA80" s="782"/>
      <c r="AB80" s="774">
        <f t="shared" si="19"/>
        <v>0</v>
      </c>
    </row>
    <row r="81" spans="1:28" ht="13.9" hidden="1">
      <c r="A81" s="713"/>
      <c r="B81" s="764">
        <v>60</v>
      </c>
      <c r="C81" s="765"/>
      <c r="D81" s="784"/>
      <c r="E81" s="784"/>
      <c r="F81" s="785"/>
      <c r="G81" s="780"/>
      <c r="H81" s="781"/>
      <c r="I81" s="782"/>
      <c r="J81" s="782"/>
      <c r="K81" s="782"/>
      <c r="L81" s="782"/>
      <c r="M81" s="782"/>
      <c r="N81" s="773">
        <f t="shared" si="14"/>
        <v>0</v>
      </c>
      <c r="O81" s="782"/>
      <c r="P81" s="782"/>
      <c r="Q81" s="782"/>
      <c r="R81" s="774">
        <f t="shared" si="15"/>
        <v>0</v>
      </c>
      <c r="S81" s="782"/>
      <c r="T81" s="770"/>
      <c r="U81" s="782"/>
      <c r="V81" s="782"/>
      <c r="W81" s="774">
        <f t="shared" si="18"/>
        <v>0</v>
      </c>
      <c r="X81" s="782"/>
      <c r="Y81" s="770"/>
      <c r="Z81" s="782"/>
      <c r="AA81" s="782"/>
      <c r="AB81" s="774">
        <f t="shared" si="19"/>
        <v>0</v>
      </c>
    </row>
    <row r="82" spans="1:28" ht="13.9" hidden="1">
      <c r="A82" s="713"/>
      <c r="B82" s="764">
        <v>61</v>
      </c>
      <c r="C82" s="765"/>
      <c r="D82" s="784"/>
      <c r="E82" s="784"/>
      <c r="F82" s="785"/>
      <c r="G82" s="780"/>
      <c r="H82" s="781"/>
      <c r="I82" s="782"/>
      <c r="J82" s="782"/>
      <c r="K82" s="782"/>
      <c r="L82" s="782"/>
      <c r="M82" s="782"/>
      <c r="N82" s="773">
        <f t="shared" si="14"/>
        <v>0</v>
      </c>
      <c r="O82" s="782"/>
      <c r="P82" s="782"/>
      <c r="Q82" s="782"/>
      <c r="R82" s="774">
        <f t="shared" si="15"/>
        <v>0</v>
      </c>
      <c r="S82" s="782"/>
      <c r="T82" s="770"/>
      <c r="U82" s="782"/>
      <c r="V82" s="782"/>
      <c r="W82" s="774">
        <f t="shared" si="18"/>
        <v>0</v>
      </c>
      <c r="X82" s="782"/>
      <c r="Y82" s="770"/>
      <c r="Z82" s="782"/>
      <c r="AA82" s="782"/>
      <c r="AB82" s="774">
        <f t="shared" si="19"/>
        <v>0</v>
      </c>
    </row>
    <row r="83" spans="1:28" ht="13.9" hidden="1">
      <c r="A83" s="713"/>
      <c r="B83" s="764">
        <v>62</v>
      </c>
      <c r="C83" s="765"/>
      <c r="D83" s="784"/>
      <c r="E83" s="784"/>
      <c r="F83" s="785"/>
      <c r="G83" s="780"/>
      <c r="H83" s="781"/>
      <c r="I83" s="782"/>
      <c r="J83" s="782"/>
      <c r="K83" s="782"/>
      <c r="L83" s="782"/>
      <c r="M83" s="782"/>
      <c r="N83" s="773">
        <f t="shared" si="14"/>
        <v>0</v>
      </c>
      <c r="O83" s="782"/>
      <c r="P83" s="782"/>
      <c r="Q83" s="782"/>
      <c r="R83" s="774">
        <f t="shared" si="15"/>
        <v>0</v>
      </c>
      <c r="S83" s="782"/>
      <c r="T83" s="770"/>
      <c r="U83" s="782"/>
      <c r="V83" s="782"/>
      <c r="W83" s="774">
        <f t="shared" si="18"/>
        <v>0</v>
      </c>
      <c r="X83" s="782"/>
      <c r="Y83" s="770"/>
      <c r="Z83" s="782"/>
      <c r="AA83" s="782"/>
      <c r="AB83" s="774">
        <f t="shared" si="19"/>
        <v>0</v>
      </c>
    </row>
    <row r="84" spans="1:28" ht="13.9" hidden="1">
      <c r="A84" s="713"/>
      <c r="B84" s="764">
        <v>63</v>
      </c>
      <c r="C84" s="765"/>
      <c r="D84" s="784"/>
      <c r="E84" s="784"/>
      <c r="F84" s="785"/>
      <c r="G84" s="780"/>
      <c r="H84" s="781"/>
      <c r="I84" s="782"/>
      <c r="J84" s="782"/>
      <c r="K84" s="782"/>
      <c r="L84" s="782"/>
      <c r="M84" s="782"/>
      <c r="N84" s="773">
        <f t="shared" si="14"/>
        <v>0</v>
      </c>
      <c r="O84" s="782"/>
      <c r="P84" s="782"/>
      <c r="Q84" s="782"/>
      <c r="R84" s="774">
        <f t="shared" si="15"/>
        <v>0</v>
      </c>
      <c r="S84" s="782"/>
      <c r="T84" s="786"/>
      <c r="U84" s="782"/>
      <c r="V84" s="782"/>
      <c r="W84" s="774">
        <f t="shared" si="18"/>
        <v>0</v>
      </c>
      <c r="X84" s="782"/>
      <c r="Y84" s="786"/>
      <c r="Z84" s="782"/>
      <c r="AA84" s="782"/>
      <c r="AB84" s="774">
        <f t="shared" si="19"/>
        <v>0</v>
      </c>
    </row>
    <row r="85" spans="1:28" ht="13.9" hidden="1">
      <c r="A85" s="713"/>
      <c r="B85" s="764">
        <v>64</v>
      </c>
      <c r="C85" s="978"/>
      <c r="D85" s="979"/>
      <c r="E85" s="979"/>
      <c r="F85" s="980"/>
      <c r="G85" s="783"/>
      <c r="H85" s="781"/>
      <c r="I85" s="782"/>
      <c r="J85" s="782"/>
      <c r="K85" s="782"/>
      <c r="L85" s="782"/>
      <c r="M85" s="782"/>
      <c r="N85" s="773">
        <f t="shared" si="14"/>
        <v>0</v>
      </c>
      <c r="O85" s="782"/>
      <c r="P85" s="782"/>
      <c r="Q85" s="782"/>
      <c r="R85" s="774">
        <f t="shared" si="15"/>
        <v>0</v>
      </c>
      <c r="S85" s="782"/>
      <c r="T85" s="786"/>
      <c r="U85" s="782"/>
      <c r="V85" s="782"/>
      <c r="W85" s="774">
        <f>+IF(S$13="No Bid","No Bid",S85*$G85*S$17)</f>
        <v>0</v>
      </c>
      <c r="X85" s="782"/>
      <c r="Y85" s="786"/>
      <c r="Z85" s="782"/>
      <c r="AA85" s="782"/>
      <c r="AB85" s="774">
        <f>+IF(X$13="No Bid","No Bid",X85*$G85*X$17)</f>
        <v>0</v>
      </c>
    </row>
    <row r="86" spans="1:28" ht="13.9" hidden="1">
      <c r="A86" s="713"/>
      <c r="B86" s="764">
        <v>65</v>
      </c>
      <c r="C86" s="978"/>
      <c r="D86" s="979"/>
      <c r="E86" s="979"/>
      <c r="F86" s="980"/>
      <c r="G86" s="783"/>
      <c r="H86" s="781"/>
      <c r="I86" s="782"/>
      <c r="J86" s="782"/>
      <c r="K86" s="782"/>
      <c r="L86" s="782"/>
      <c r="M86" s="782"/>
      <c r="N86" s="773">
        <f t="shared" si="14"/>
        <v>0</v>
      </c>
      <c r="O86" s="782"/>
      <c r="P86" s="782"/>
      <c r="Q86" s="782"/>
      <c r="R86" s="774">
        <f t="shared" si="15"/>
        <v>0</v>
      </c>
      <c r="S86" s="782"/>
      <c r="T86" s="786"/>
      <c r="U86" s="782"/>
      <c r="V86" s="782"/>
      <c r="W86" s="774">
        <f t="shared" ref="W86:W102" si="20">+IF(S$13="No Bid","No Bid",S86*$G86*S$17)</f>
        <v>0</v>
      </c>
      <c r="X86" s="782"/>
      <c r="Y86" s="786"/>
      <c r="Z86" s="782"/>
      <c r="AA86" s="782"/>
      <c r="AB86" s="774">
        <f t="shared" ref="AB86:AB102" si="21">+IF(X$13="No Bid","No Bid",X86*$G86*X$17)</f>
        <v>0</v>
      </c>
    </row>
    <row r="87" spans="1:28" ht="13.9" hidden="1">
      <c r="A87" s="713"/>
      <c r="B87" s="764">
        <v>66</v>
      </c>
      <c r="C87" s="978"/>
      <c r="D87" s="979"/>
      <c r="E87" s="979"/>
      <c r="F87" s="980"/>
      <c r="G87" s="783"/>
      <c r="H87" s="781"/>
      <c r="I87" s="782"/>
      <c r="J87" s="782"/>
      <c r="K87" s="782"/>
      <c r="L87" s="782"/>
      <c r="M87" s="782"/>
      <c r="N87" s="773">
        <f t="shared" si="14"/>
        <v>0</v>
      </c>
      <c r="O87" s="782"/>
      <c r="P87" s="782"/>
      <c r="Q87" s="782"/>
      <c r="R87" s="774">
        <f t="shared" si="15"/>
        <v>0</v>
      </c>
      <c r="S87" s="782"/>
      <c r="T87" s="786"/>
      <c r="U87" s="782"/>
      <c r="V87" s="782"/>
      <c r="W87" s="774">
        <f t="shared" si="20"/>
        <v>0</v>
      </c>
      <c r="X87" s="782"/>
      <c r="Y87" s="786"/>
      <c r="Z87" s="782"/>
      <c r="AA87" s="782"/>
      <c r="AB87" s="774">
        <f t="shared" si="21"/>
        <v>0</v>
      </c>
    </row>
    <row r="88" spans="1:28" ht="13.9" hidden="1">
      <c r="A88" s="713"/>
      <c r="B88" s="764">
        <v>67</v>
      </c>
      <c r="C88" s="978"/>
      <c r="D88" s="979"/>
      <c r="E88" s="979"/>
      <c r="F88" s="980"/>
      <c r="G88" s="783"/>
      <c r="H88" s="781"/>
      <c r="I88" s="782"/>
      <c r="J88" s="782"/>
      <c r="K88" s="782"/>
      <c r="L88" s="782"/>
      <c r="M88" s="782"/>
      <c r="N88" s="773">
        <f t="shared" si="14"/>
        <v>0</v>
      </c>
      <c r="O88" s="782"/>
      <c r="P88" s="782"/>
      <c r="Q88" s="782"/>
      <c r="R88" s="774">
        <f t="shared" si="15"/>
        <v>0</v>
      </c>
      <c r="S88" s="782"/>
      <c r="T88" s="786"/>
      <c r="U88" s="782"/>
      <c r="V88" s="782"/>
      <c r="W88" s="774">
        <f t="shared" si="20"/>
        <v>0</v>
      </c>
      <c r="X88" s="782"/>
      <c r="Y88" s="786"/>
      <c r="Z88" s="782"/>
      <c r="AA88" s="782"/>
      <c r="AB88" s="774">
        <f t="shared" si="21"/>
        <v>0</v>
      </c>
    </row>
    <row r="89" spans="1:28" ht="13.9" hidden="1">
      <c r="A89" s="713"/>
      <c r="B89" s="764">
        <v>68</v>
      </c>
      <c r="C89" s="978"/>
      <c r="D89" s="979"/>
      <c r="E89" s="979"/>
      <c r="F89" s="980"/>
      <c r="G89" s="783"/>
      <c r="H89" s="781"/>
      <c r="I89" s="782"/>
      <c r="J89" s="782"/>
      <c r="K89" s="782"/>
      <c r="L89" s="782"/>
      <c r="M89" s="782"/>
      <c r="N89" s="773">
        <f t="shared" si="14"/>
        <v>0</v>
      </c>
      <c r="O89" s="782"/>
      <c r="P89" s="782"/>
      <c r="Q89" s="782"/>
      <c r="R89" s="774">
        <f t="shared" si="15"/>
        <v>0</v>
      </c>
      <c r="S89" s="782"/>
      <c r="T89" s="786"/>
      <c r="U89" s="782"/>
      <c r="V89" s="782"/>
      <c r="W89" s="774">
        <f t="shared" si="20"/>
        <v>0</v>
      </c>
      <c r="X89" s="782"/>
      <c r="Y89" s="786"/>
      <c r="Z89" s="782"/>
      <c r="AA89" s="782"/>
      <c r="AB89" s="774">
        <f t="shared" si="21"/>
        <v>0</v>
      </c>
    </row>
    <row r="90" spans="1:28" ht="13.9" hidden="1">
      <c r="A90" s="713"/>
      <c r="B90" s="764">
        <v>69</v>
      </c>
      <c r="C90" s="978"/>
      <c r="D90" s="979"/>
      <c r="E90" s="979"/>
      <c r="F90" s="980"/>
      <c r="G90" s="783"/>
      <c r="H90" s="781"/>
      <c r="I90" s="782"/>
      <c r="J90" s="782"/>
      <c r="K90" s="782"/>
      <c r="L90" s="782"/>
      <c r="M90" s="782"/>
      <c r="N90" s="773">
        <f t="shared" si="14"/>
        <v>0</v>
      </c>
      <c r="O90" s="782"/>
      <c r="P90" s="782"/>
      <c r="Q90" s="782"/>
      <c r="R90" s="774">
        <f t="shared" si="15"/>
        <v>0</v>
      </c>
      <c r="S90" s="782"/>
      <c r="T90" s="786"/>
      <c r="U90" s="782"/>
      <c r="V90" s="782"/>
      <c r="W90" s="774">
        <f t="shared" si="20"/>
        <v>0</v>
      </c>
      <c r="X90" s="782"/>
      <c r="Y90" s="786"/>
      <c r="Z90" s="782"/>
      <c r="AA90" s="782"/>
      <c r="AB90" s="774">
        <f t="shared" si="21"/>
        <v>0</v>
      </c>
    </row>
    <row r="91" spans="1:28" ht="13.9" hidden="1">
      <c r="A91" s="713"/>
      <c r="B91" s="764">
        <v>70</v>
      </c>
      <c r="C91" s="978"/>
      <c r="D91" s="979"/>
      <c r="E91" s="979"/>
      <c r="F91" s="980"/>
      <c r="G91" s="783"/>
      <c r="H91" s="781"/>
      <c r="I91" s="782"/>
      <c r="J91" s="782"/>
      <c r="K91" s="782"/>
      <c r="L91" s="782"/>
      <c r="M91" s="782"/>
      <c r="N91" s="773">
        <f t="shared" si="14"/>
        <v>0</v>
      </c>
      <c r="O91" s="782"/>
      <c r="P91" s="782"/>
      <c r="Q91" s="782"/>
      <c r="R91" s="774">
        <f t="shared" si="15"/>
        <v>0</v>
      </c>
      <c r="S91" s="782"/>
      <c r="T91" s="786"/>
      <c r="U91" s="782"/>
      <c r="V91" s="782"/>
      <c r="W91" s="774">
        <f t="shared" si="20"/>
        <v>0</v>
      </c>
      <c r="X91" s="782"/>
      <c r="Y91" s="786"/>
      <c r="Z91" s="782"/>
      <c r="AA91" s="782"/>
      <c r="AB91" s="774">
        <f t="shared" si="21"/>
        <v>0</v>
      </c>
    </row>
    <row r="92" spans="1:28" ht="13.9" hidden="1">
      <c r="A92" s="713"/>
      <c r="B92" s="764">
        <v>71</v>
      </c>
      <c r="C92" s="978"/>
      <c r="D92" s="979"/>
      <c r="E92" s="979"/>
      <c r="F92" s="980"/>
      <c r="G92" s="783"/>
      <c r="H92" s="781"/>
      <c r="I92" s="782"/>
      <c r="J92" s="782"/>
      <c r="K92" s="782"/>
      <c r="L92" s="782"/>
      <c r="M92" s="782"/>
      <c r="N92" s="773">
        <f t="shared" si="14"/>
        <v>0</v>
      </c>
      <c r="O92" s="782"/>
      <c r="P92" s="782"/>
      <c r="Q92" s="782"/>
      <c r="R92" s="774">
        <f t="shared" si="15"/>
        <v>0</v>
      </c>
      <c r="S92" s="782"/>
      <c r="T92" s="786"/>
      <c r="U92" s="782"/>
      <c r="V92" s="782"/>
      <c r="W92" s="774">
        <f t="shared" si="20"/>
        <v>0</v>
      </c>
      <c r="X92" s="782"/>
      <c r="Y92" s="786"/>
      <c r="Z92" s="782"/>
      <c r="AA92" s="782"/>
      <c r="AB92" s="774">
        <f t="shared" si="21"/>
        <v>0</v>
      </c>
    </row>
    <row r="93" spans="1:28" ht="13.9" hidden="1">
      <c r="A93" s="713"/>
      <c r="B93" s="764">
        <v>72</v>
      </c>
      <c r="C93" s="978"/>
      <c r="D93" s="979"/>
      <c r="E93" s="979"/>
      <c r="F93" s="980"/>
      <c r="G93" s="783"/>
      <c r="H93" s="781"/>
      <c r="I93" s="782"/>
      <c r="J93" s="782"/>
      <c r="K93" s="782"/>
      <c r="L93" s="782"/>
      <c r="M93" s="782"/>
      <c r="N93" s="773">
        <f t="shared" si="14"/>
        <v>0</v>
      </c>
      <c r="O93" s="782"/>
      <c r="P93" s="782"/>
      <c r="Q93" s="782"/>
      <c r="R93" s="774">
        <f t="shared" si="15"/>
        <v>0</v>
      </c>
      <c r="S93" s="782"/>
      <c r="T93" s="786"/>
      <c r="U93" s="782"/>
      <c r="V93" s="782"/>
      <c r="W93" s="774">
        <f t="shared" si="20"/>
        <v>0</v>
      </c>
      <c r="X93" s="782"/>
      <c r="Y93" s="786"/>
      <c r="Z93" s="782"/>
      <c r="AA93" s="782"/>
      <c r="AB93" s="774">
        <f t="shared" si="21"/>
        <v>0</v>
      </c>
    </row>
    <row r="94" spans="1:28" ht="13.9" hidden="1">
      <c r="A94" s="713"/>
      <c r="B94" s="764">
        <v>73</v>
      </c>
      <c r="C94" s="978"/>
      <c r="D94" s="979"/>
      <c r="E94" s="979"/>
      <c r="F94" s="980"/>
      <c r="G94" s="783"/>
      <c r="H94" s="781"/>
      <c r="I94" s="782"/>
      <c r="J94" s="782"/>
      <c r="K94" s="782"/>
      <c r="L94" s="782"/>
      <c r="M94" s="782"/>
      <c r="N94" s="773">
        <f t="shared" si="14"/>
        <v>0</v>
      </c>
      <c r="O94" s="782"/>
      <c r="P94" s="782"/>
      <c r="Q94" s="782"/>
      <c r="R94" s="774">
        <f t="shared" si="15"/>
        <v>0</v>
      </c>
      <c r="S94" s="782"/>
      <c r="T94" s="786"/>
      <c r="U94" s="782"/>
      <c r="V94" s="782"/>
      <c r="W94" s="774">
        <f t="shared" si="20"/>
        <v>0</v>
      </c>
      <c r="X94" s="782"/>
      <c r="Y94" s="786"/>
      <c r="Z94" s="782"/>
      <c r="AA94" s="782"/>
      <c r="AB94" s="774">
        <f t="shared" si="21"/>
        <v>0</v>
      </c>
    </row>
    <row r="95" spans="1:28" ht="13.9" hidden="1">
      <c r="A95" s="713"/>
      <c r="B95" s="764">
        <v>74</v>
      </c>
      <c r="C95" s="765"/>
      <c r="D95" s="784"/>
      <c r="E95" s="784"/>
      <c r="F95" s="785"/>
      <c r="G95" s="780"/>
      <c r="H95" s="781"/>
      <c r="I95" s="782"/>
      <c r="J95" s="782"/>
      <c r="K95" s="782"/>
      <c r="L95" s="782"/>
      <c r="M95" s="782"/>
      <c r="N95" s="773">
        <f t="shared" si="14"/>
        <v>0</v>
      </c>
      <c r="O95" s="782"/>
      <c r="P95" s="782"/>
      <c r="Q95" s="782"/>
      <c r="R95" s="774">
        <f t="shared" si="15"/>
        <v>0</v>
      </c>
      <c r="S95" s="782"/>
      <c r="T95" s="770"/>
      <c r="U95" s="782"/>
      <c r="V95" s="782"/>
      <c r="W95" s="774">
        <f t="shared" si="20"/>
        <v>0</v>
      </c>
      <c r="X95" s="782"/>
      <c r="Y95" s="770"/>
      <c r="Z95" s="782"/>
      <c r="AA95" s="782"/>
      <c r="AB95" s="774">
        <f t="shared" si="21"/>
        <v>0</v>
      </c>
    </row>
    <row r="96" spans="1:28" ht="13.9" hidden="1">
      <c r="A96" s="713"/>
      <c r="B96" s="764">
        <v>75</v>
      </c>
      <c r="C96" s="765"/>
      <c r="D96" s="784"/>
      <c r="E96" s="784"/>
      <c r="F96" s="785"/>
      <c r="G96" s="780"/>
      <c r="H96" s="781"/>
      <c r="I96" s="782"/>
      <c r="J96" s="782"/>
      <c r="K96" s="782"/>
      <c r="L96" s="782"/>
      <c r="M96" s="782"/>
      <c r="N96" s="773">
        <f t="shared" si="14"/>
        <v>0</v>
      </c>
      <c r="O96" s="782"/>
      <c r="P96" s="782"/>
      <c r="Q96" s="782"/>
      <c r="R96" s="774">
        <f t="shared" si="15"/>
        <v>0</v>
      </c>
      <c r="S96" s="782"/>
      <c r="T96" s="770"/>
      <c r="U96" s="782"/>
      <c r="V96" s="782"/>
      <c r="W96" s="774">
        <f t="shared" si="20"/>
        <v>0</v>
      </c>
      <c r="X96" s="782"/>
      <c r="Y96" s="770"/>
      <c r="Z96" s="782"/>
      <c r="AA96" s="782"/>
      <c r="AB96" s="774">
        <f t="shared" si="21"/>
        <v>0</v>
      </c>
    </row>
    <row r="97" spans="1:28" ht="13.9" hidden="1">
      <c r="A97" s="713"/>
      <c r="B97" s="764">
        <v>76</v>
      </c>
      <c r="C97" s="765"/>
      <c r="D97" s="784"/>
      <c r="E97" s="784"/>
      <c r="F97" s="785"/>
      <c r="G97" s="780"/>
      <c r="H97" s="781"/>
      <c r="I97" s="782"/>
      <c r="J97" s="782"/>
      <c r="K97" s="782"/>
      <c r="L97" s="782"/>
      <c r="M97" s="782"/>
      <c r="N97" s="773">
        <f t="shared" si="14"/>
        <v>0</v>
      </c>
      <c r="O97" s="782"/>
      <c r="P97" s="782"/>
      <c r="Q97" s="782"/>
      <c r="R97" s="774">
        <f t="shared" si="15"/>
        <v>0</v>
      </c>
      <c r="S97" s="782"/>
      <c r="T97" s="770"/>
      <c r="U97" s="782"/>
      <c r="V97" s="782"/>
      <c r="W97" s="774">
        <f t="shared" si="20"/>
        <v>0</v>
      </c>
      <c r="X97" s="782"/>
      <c r="Y97" s="770"/>
      <c r="Z97" s="782"/>
      <c r="AA97" s="782"/>
      <c r="AB97" s="774">
        <f t="shared" si="21"/>
        <v>0</v>
      </c>
    </row>
    <row r="98" spans="1:28" ht="13.9" hidden="1">
      <c r="A98" s="713"/>
      <c r="B98" s="764">
        <v>77</v>
      </c>
      <c r="C98" s="765"/>
      <c r="D98" s="784"/>
      <c r="E98" s="784"/>
      <c r="F98" s="785"/>
      <c r="G98" s="780"/>
      <c r="H98" s="781"/>
      <c r="I98" s="782"/>
      <c r="J98" s="782"/>
      <c r="K98" s="782"/>
      <c r="L98" s="782"/>
      <c r="M98" s="782"/>
      <c r="N98" s="773">
        <f t="shared" si="14"/>
        <v>0</v>
      </c>
      <c r="O98" s="782"/>
      <c r="P98" s="782"/>
      <c r="Q98" s="782"/>
      <c r="R98" s="774">
        <f t="shared" si="15"/>
        <v>0</v>
      </c>
      <c r="S98" s="782"/>
      <c r="T98" s="770"/>
      <c r="U98" s="782"/>
      <c r="V98" s="782"/>
      <c r="W98" s="774">
        <f t="shared" si="20"/>
        <v>0</v>
      </c>
      <c r="X98" s="782"/>
      <c r="Y98" s="770"/>
      <c r="Z98" s="782"/>
      <c r="AA98" s="782"/>
      <c r="AB98" s="774">
        <f t="shared" si="21"/>
        <v>0</v>
      </c>
    </row>
    <row r="99" spans="1:28" ht="13.9" hidden="1">
      <c r="A99" s="713"/>
      <c r="B99" s="764">
        <v>78</v>
      </c>
      <c r="C99" s="765"/>
      <c r="D99" s="784"/>
      <c r="E99" s="784"/>
      <c r="F99" s="785"/>
      <c r="G99" s="766"/>
      <c r="H99" s="781"/>
      <c r="I99" s="768"/>
      <c r="J99" s="768"/>
      <c r="K99" s="768"/>
      <c r="L99" s="768"/>
      <c r="M99" s="768"/>
      <c r="N99" s="773">
        <f t="shared" si="14"/>
        <v>0</v>
      </c>
      <c r="O99" s="768"/>
      <c r="P99" s="768"/>
      <c r="Q99" s="768"/>
      <c r="R99" s="774">
        <f t="shared" si="15"/>
        <v>0</v>
      </c>
      <c r="S99" s="768"/>
      <c r="T99" s="770"/>
      <c r="U99" s="768"/>
      <c r="V99" s="768"/>
      <c r="W99" s="774">
        <f t="shared" si="20"/>
        <v>0</v>
      </c>
      <c r="X99" s="768"/>
      <c r="Y99" s="770"/>
      <c r="Z99" s="768"/>
      <c r="AA99" s="768"/>
      <c r="AB99" s="774">
        <f t="shared" si="21"/>
        <v>0</v>
      </c>
    </row>
    <row r="100" spans="1:28" ht="13.9" hidden="1">
      <c r="A100" s="713"/>
      <c r="B100" s="764">
        <v>79</v>
      </c>
      <c r="C100" s="765"/>
      <c r="D100" s="784"/>
      <c r="E100" s="784"/>
      <c r="F100" s="785"/>
      <c r="G100" s="780"/>
      <c r="H100" s="781"/>
      <c r="I100" s="782"/>
      <c r="J100" s="782"/>
      <c r="K100" s="782"/>
      <c r="L100" s="782"/>
      <c r="M100" s="782"/>
      <c r="N100" s="773">
        <f t="shared" si="14"/>
        <v>0</v>
      </c>
      <c r="O100" s="782"/>
      <c r="P100" s="782"/>
      <c r="Q100" s="782"/>
      <c r="R100" s="774">
        <f t="shared" si="15"/>
        <v>0</v>
      </c>
      <c r="S100" s="782"/>
      <c r="T100" s="770"/>
      <c r="U100" s="782"/>
      <c r="V100" s="782"/>
      <c r="W100" s="774">
        <f t="shared" si="20"/>
        <v>0</v>
      </c>
      <c r="X100" s="782"/>
      <c r="Y100" s="770"/>
      <c r="Z100" s="782"/>
      <c r="AA100" s="782"/>
      <c r="AB100" s="774">
        <f t="shared" si="21"/>
        <v>0</v>
      </c>
    </row>
    <row r="101" spans="1:28" ht="13.9" hidden="1">
      <c r="A101" s="713"/>
      <c r="B101" s="764">
        <v>80</v>
      </c>
      <c r="C101" s="765"/>
      <c r="D101" s="784"/>
      <c r="E101" s="784"/>
      <c r="F101" s="785"/>
      <c r="G101" s="780"/>
      <c r="H101" s="781"/>
      <c r="I101" s="782"/>
      <c r="J101" s="782"/>
      <c r="K101" s="782"/>
      <c r="L101" s="782"/>
      <c r="M101" s="782"/>
      <c r="N101" s="773">
        <f t="shared" si="14"/>
        <v>0</v>
      </c>
      <c r="O101" s="782"/>
      <c r="P101" s="782"/>
      <c r="Q101" s="782"/>
      <c r="R101" s="774">
        <f t="shared" si="15"/>
        <v>0</v>
      </c>
      <c r="S101" s="782"/>
      <c r="T101" s="770"/>
      <c r="U101" s="782"/>
      <c r="V101" s="782"/>
      <c r="W101" s="774">
        <f t="shared" si="20"/>
        <v>0</v>
      </c>
      <c r="X101" s="782"/>
      <c r="Y101" s="770"/>
      <c r="Z101" s="782"/>
      <c r="AA101" s="782"/>
      <c r="AB101" s="774">
        <f t="shared" si="21"/>
        <v>0</v>
      </c>
    </row>
    <row r="102" spans="1:28" ht="13.9" hidden="1">
      <c r="A102" s="713"/>
      <c r="B102" s="764">
        <v>81</v>
      </c>
      <c r="C102" s="765"/>
      <c r="D102" s="784"/>
      <c r="E102" s="784"/>
      <c r="F102" s="785"/>
      <c r="G102" s="780"/>
      <c r="H102" s="781"/>
      <c r="I102" s="782"/>
      <c r="J102" s="782"/>
      <c r="K102" s="782"/>
      <c r="L102" s="782"/>
      <c r="M102" s="782"/>
      <c r="N102" s="773">
        <f t="shared" si="14"/>
        <v>0</v>
      </c>
      <c r="O102" s="782"/>
      <c r="P102" s="782"/>
      <c r="Q102" s="782"/>
      <c r="R102" s="774">
        <f t="shared" si="15"/>
        <v>0</v>
      </c>
      <c r="S102" s="782"/>
      <c r="T102" s="786"/>
      <c r="U102" s="782"/>
      <c r="V102" s="782"/>
      <c r="W102" s="774">
        <f t="shared" si="20"/>
        <v>0</v>
      </c>
      <c r="X102" s="782"/>
      <c r="Y102" s="786"/>
      <c r="Z102" s="782"/>
      <c r="AA102" s="782"/>
      <c r="AB102" s="774">
        <f t="shared" si="21"/>
        <v>0</v>
      </c>
    </row>
    <row r="103" spans="1:28" ht="13.9" hidden="1">
      <c r="A103" s="713"/>
      <c r="B103" s="764">
        <v>82</v>
      </c>
      <c r="C103" s="978"/>
      <c r="D103" s="979"/>
      <c r="E103" s="979"/>
      <c r="F103" s="980"/>
      <c r="G103" s="783"/>
      <c r="H103" s="781"/>
      <c r="I103" s="782"/>
      <c r="J103" s="782"/>
      <c r="K103" s="782"/>
      <c r="L103" s="782"/>
      <c r="M103" s="782"/>
      <c r="N103" s="773">
        <f t="shared" si="14"/>
        <v>0</v>
      </c>
      <c r="O103" s="782"/>
      <c r="P103" s="782"/>
      <c r="Q103" s="782"/>
      <c r="R103" s="774">
        <f t="shared" si="15"/>
        <v>0</v>
      </c>
      <c r="S103" s="782"/>
      <c r="T103" s="786"/>
      <c r="U103" s="782"/>
      <c r="V103" s="782"/>
      <c r="W103" s="774">
        <f>+IF(S$13="No Bid","No Bid",S103*$G103*S$17)</f>
        <v>0</v>
      </c>
      <c r="X103" s="782"/>
      <c r="Y103" s="786"/>
      <c r="Z103" s="782"/>
      <c r="AA103" s="782"/>
      <c r="AB103" s="774">
        <f>+IF(X$13="No Bid","No Bid",X103*$G103*X$17)</f>
        <v>0</v>
      </c>
    </row>
    <row r="104" spans="1:28" ht="13.9" hidden="1">
      <c r="A104" s="713"/>
      <c r="B104" s="764">
        <v>83</v>
      </c>
      <c r="C104" s="978"/>
      <c r="D104" s="979"/>
      <c r="E104" s="979"/>
      <c r="F104" s="980"/>
      <c r="G104" s="783"/>
      <c r="H104" s="781"/>
      <c r="I104" s="782"/>
      <c r="J104" s="782"/>
      <c r="K104" s="782"/>
      <c r="L104" s="782"/>
      <c r="M104" s="782"/>
      <c r="N104" s="773">
        <f t="shared" si="14"/>
        <v>0</v>
      </c>
      <c r="O104" s="782"/>
      <c r="P104" s="782"/>
      <c r="Q104" s="782"/>
      <c r="R104" s="774">
        <f t="shared" si="15"/>
        <v>0</v>
      </c>
      <c r="S104" s="782"/>
      <c r="T104" s="786"/>
      <c r="U104" s="782"/>
      <c r="V104" s="782"/>
      <c r="W104" s="774">
        <f t="shared" ref="W104:W121" si="22">+IF(S$13="No Bid","No Bid",S104*$G104*S$17)</f>
        <v>0</v>
      </c>
      <c r="X104" s="782"/>
      <c r="Y104" s="786"/>
      <c r="Z104" s="782"/>
      <c r="AA104" s="782"/>
      <c r="AB104" s="774">
        <f t="shared" ref="AB104:AB121" si="23">+IF(X$13="No Bid","No Bid",X104*$G104*X$17)</f>
        <v>0</v>
      </c>
    </row>
    <row r="105" spans="1:28" ht="13.9" hidden="1">
      <c r="A105" s="713"/>
      <c r="B105" s="764">
        <v>84</v>
      </c>
      <c r="C105" s="978"/>
      <c r="D105" s="979"/>
      <c r="E105" s="979"/>
      <c r="F105" s="980"/>
      <c r="G105" s="783"/>
      <c r="H105" s="781"/>
      <c r="I105" s="782"/>
      <c r="J105" s="782"/>
      <c r="K105" s="782"/>
      <c r="L105" s="782"/>
      <c r="M105" s="782"/>
      <c r="N105" s="773">
        <f t="shared" si="14"/>
        <v>0</v>
      </c>
      <c r="O105" s="782"/>
      <c r="P105" s="782"/>
      <c r="Q105" s="782"/>
      <c r="R105" s="774">
        <f t="shared" si="15"/>
        <v>0</v>
      </c>
      <c r="S105" s="782"/>
      <c r="T105" s="786"/>
      <c r="U105" s="782"/>
      <c r="V105" s="782"/>
      <c r="W105" s="774">
        <f t="shared" si="22"/>
        <v>0</v>
      </c>
      <c r="X105" s="782"/>
      <c r="Y105" s="786"/>
      <c r="Z105" s="782"/>
      <c r="AA105" s="782"/>
      <c r="AB105" s="774">
        <f t="shared" si="23"/>
        <v>0</v>
      </c>
    </row>
    <row r="106" spans="1:28" ht="13.9" hidden="1">
      <c r="A106" s="713"/>
      <c r="B106" s="764">
        <v>85</v>
      </c>
      <c r="C106" s="978"/>
      <c r="D106" s="979"/>
      <c r="E106" s="979"/>
      <c r="F106" s="980"/>
      <c r="G106" s="783"/>
      <c r="H106" s="781"/>
      <c r="I106" s="782"/>
      <c r="J106" s="782"/>
      <c r="K106" s="782"/>
      <c r="L106" s="782"/>
      <c r="M106" s="782"/>
      <c r="N106" s="773">
        <f t="shared" si="14"/>
        <v>0</v>
      </c>
      <c r="O106" s="782"/>
      <c r="P106" s="782"/>
      <c r="Q106" s="782"/>
      <c r="R106" s="774">
        <f t="shared" si="15"/>
        <v>0</v>
      </c>
      <c r="S106" s="782"/>
      <c r="T106" s="786"/>
      <c r="U106" s="782"/>
      <c r="V106" s="782"/>
      <c r="W106" s="774">
        <f t="shared" si="22"/>
        <v>0</v>
      </c>
      <c r="X106" s="782"/>
      <c r="Y106" s="786"/>
      <c r="Z106" s="782"/>
      <c r="AA106" s="782"/>
      <c r="AB106" s="774">
        <f t="shared" si="23"/>
        <v>0</v>
      </c>
    </row>
    <row r="107" spans="1:28" ht="13.9" hidden="1">
      <c r="A107" s="713"/>
      <c r="B107" s="764">
        <v>86</v>
      </c>
      <c r="C107" s="978"/>
      <c r="D107" s="979"/>
      <c r="E107" s="979"/>
      <c r="F107" s="980"/>
      <c r="G107" s="783"/>
      <c r="H107" s="781"/>
      <c r="I107" s="782"/>
      <c r="J107" s="782"/>
      <c r="K107" s="782"/>
      <c r="L107" s="782"/>
      <c r="M107" s="782"/>
      <c r="N107" s="773">
        <f t="shared" si="14"/>
        <v>0</v>
      </c>
      <c r="O107" s="782"/>
      <c r="P107" s="782"/>
      <c r="Q107" s="782"/>
      <c r="R107" s="774">
        <f t="shared" si="15"/>
        <v>0</v>
      </c>
      <c r="S107" s="782"/>
      <c r="T107" s="786"/>
      <c r="U107" s="782"/>
      <c r="V107" s="782"/>
      <c r="W107" s="774">
        <f t="shared" si="22"/>
        <v>0</v>
      </c>
      <c r="X107" s="782"/>
      <c r="Y107" s="786"/>
      <c r="Z107" s="782"/>
      <c r="AA107" s="782"/>
      <c r="AB107" s="774">
        <f t="shared" si="23"/>
        <v>0</v>
      </c>
    </row>
    <row r="108" spans="1:28" ht="13.9" hidden="1">
      <c r="A108" s="713"/>
      <c r="B108" s="764">
        <v>87</v>
      </c>
      <c r="C108" s="978"/>
      <c r="D108" s="979"/>
      <c r="E108" s="979"/>
      <c r="F108" s="980"/>
      <c r="G108" s="783"/>
      <c r="H108" s="781"/>
      <c r="I108" s="782"/>
      <c r="J108" s="782"/>
      <c r="K108" s="782"/>
      <c r="L108" s="782"/>
      <c r="M108" s="782"/>
      <c r="N108" s="773">
        <f t="shared" si="14"/>
        <v>0</v>
      </c>
      <c r="O108" s="782"/>
      <c r="P108" s="782"/>
      <c r="Q108" s="782"/>
      <c r="R108" s="774">
        <f t="shared" si="15"/>
        <v>0</v>
      </c>
      <c r="S108" s="782"/>
      <c r="T108" s="786"/>
      <c r="U108" s="782"/>
      <c r="V108" s="782"/>
      <c r="W108" s="774">
        <f t="shared" si="22"/>
        <v>0</v>
      </c>
      <c r="X108" s="782"/>
      <c r="Y108" s="786"/>
      <c r="Z108" s="782"/>
      <c r="AA108" s="782"/>
      <c r="AB108" s="774">
        <f t="shared" si="23"/>
        <v>0</v>
      </c>
    </row>
    <row r="109" spans="1:28" ht="13.9" hidden="1">
      <c r="A109" s="713"/>
      <c r="B109" s="764">
        <v>88</v>
      </c>
      <c r="C109" s="978"/>
      <c r="D109" s="979"/>
      <c r="E109" s="979"/>
      <c r="F109" s="980"/>
      <c r="G109" s="783"/>
      <c r="H109" s="781"/>
      <c r="I109" s="782"/>
      <c r="J109" s="782"/>
      <c r="K109" s="782"/>
      <c r="L109" s="782"/>
      <c r="M109" s="782"/>
      <c r="N109" s="773">
        <f t="shared" si="14"/>
        <v>0</v>
      </c>
      <c r="O109" s="782"/>
      <c r="P109" s="782"/>
      <c r="Q109" s="782"/>
      <c r="R109" s="774">
        <f t="shared" si="15"/>
        <v>0</v>
      </c>
      <c r="S109" s="782"/>
      <c r="T109" s="786"/>
      <c r="U109" s="782"/>
      <c r="V109" s="782"/>
      <c r="W109" s="774">
        <f t="shared" si="22"/>
        <v>0</v>
      </c>
      <c r="X109" s="782"/>
      <c r="Y109" s="786"/>
      <c r="Z109" s="782"/>
      <c r="AA109" s="782"/>
      <c r="AB109" s="774">
        <f t="shared" si="23"/>
        <v>0</v>
      </c>
    </row>
    <row r="110" spans="1:28" ht="13.9" hidden="1">
      <c r="A110" s="713"/>
      <c r="B110" s="764">
        <v>89</v>
      </c>
      <c r="C110" s="978"/>
      <c r="D110" s="979"/>
      <c r="E110" s="979"/>
      <c r="F110" s="980"/>
      <c r="G110" s="783"/>
      <c r="H110" s="781"/>
      <c r="I110" s="782"/>
      <c r="J110" s="782"/>
      <c r="K110" s="782"/>
      <c r="L110" s="782"/>
      <c r="M110" s="782"/>
      <c r="N110" s="773">
        <f t="shared" si="14"/>
        <v>0</v>
      </c>
      <c r="O110" s="782"/>
      <c r="P110" s="782"/>
      <c r="Q110" s="782"/>
      <c r="R110" s="774">
        <f t="shared" si="15"/>
        <v>0</v>
      </c>
      <c r="S110" s="782"/>
      <c r="T110" s="786"/>
      <c r="U110" s="782"/>
      <c r="V110" s="782"/>
      <c r="W110" s="774">
        <f t="shared" si="22"/>
        <v>0</v>
      </c>
      <c r="X110" s="782"/>
      <c r="Y110" s="786"/>
      <c r="Z110" s="782"/>
      <c r="AA110" s="782"/>
      <c r="AB110" s="774">
        <f t="shared" si="23"/>
        <v>0</v>
      </c>
    </row>
    <row r="111" spans="1:28" ht="13.9" hidden="1">
      <c r="A111" s="713"/>
      <c r="B111" s="764">
        <v>90</v>
      </c>
      <c r="C111" s="978"/>
      <c r="D111" s="979"/>
      <c r="E111" s="979"/>
      <c r="F111" s="980"/>
      <c r="G111" s="783"/>
      <c r="H111" s="781"/>
      <c r="I111" s="782"/>
      <c r="J111" s="782"/>
      <c r="K111" s="782"/>
      <c r="L111" s="782"/>
      <c r="M111" s="782"/>
      <c r="N111" s="773">
        <f t="shared" si="14"/>
        <v>0</v>
      </c>
      <c r="O111" s="782"/>
      <c r="P111" s="782"/>
      <c r="Q111" s="782"/>
      <c r="R111" s="774">
        <f t="shared" si="15"/>
        <v>0</v>
      </c>
      <c r="S111" s="782"/>
      <c r="T111" s="786"/>
      <c r="U111" s="782"/>
      <c r="V111" s="782"/>
      <c r="W111" s="774">
        <f t="shared" si="22"/>
        <v>0</v>
      </c>
      <c r="X111" s="782"/>
      <c r="Y111" s="786"/>
      <c r="Z111" s="782"/>
      <c r="AA111" s="782"/>
      <c r="AB111" s="774">
        <f t="shared" si="23"/>
        <v>0</v>
      </c>
    </row>
    <row r="112" spans="1:28" ht="13.9" hidden="1">
      <c r="A112" s="713"/>
      <c r="B112" s="764">
        <v>91</v>
      </c>
      <c r="C112" s="978"/>
      <c r="D112" s="979"/>
      <c r="E112" s="979"/>
      <c r="F112" s="980"/>
      <c r="G112" s="783"/>
      <c r="H112" s="781"/>
      <c r="I112" s="782"/>
      <c r="J112" s="782"/>
      <c r="K112" s="782"/>
      <c r="L112" s="782"/>
      <c r="M112" s="782"/>
      <c r="N112" s="773">
        <f t="shared" si="14"/>
        <v>0</v>
      </c>
      <c r="O112" s="782"/>
      <c r="P112" s="782"/>
      <c r="Q112" s="782"/>
      <c r="R112" s="774">
        <f t="shared" si="15"/>
        <v>0</v>
      </c>
      <c r="S112" s="782"/>
      <c r="T112" s="786"/>
      <c r="U112" s="782"/>
      <c r="V112" s="782"/>
      <c r="W112" s="774">
        <f t="shared" si="22"/>
        <v>0</v>
      </c>
      <c r="X112" s="782"/>
      <c r="Y112" s="786"/>
      <c r="Z112" s="782"/>
      <c r="AA112" s="782"/>
      <c r="AB112" s="774">
        <f t="shared" si="23"/>
        <v>0</v>
      </c>
    </row>
    <row r="113" spans="1:28" ht="13.9" hidden="1">
      <c r="A113" s="713"/>
      <c r="B113" s="764">
        <v>92</v>
      </c>
      <c r="C113" s="765"/>
      <c r="D113" s="784"/>
      <c r="E113" s="784"/>
      <c r="F113" s="785"/>
      <c r="G113" s="780"/>
      <c r="H113" s="781"/>
      <c r="I113" s="782"/>
      <c r="J113" s="782"/>
      <c r="K113" s="782"/>
      <c r="L113" s="782"/>
      <c r="M113" s="782"/>
      <c r="N113" s="773">
        <f t="shared" ref="N113:N121" si="24">+IF(I$13="No Bid","No Bid",I113*$G113*I$17)</f>
        <v>0</v>
      </c>
      <c r="O113" s="782"/>
      <c r="P113" s="782"/>
      <c r="Q113" s="782"/>
      <c r="R113" s="774">
        <f t="shared" ref="R113:R121" si="25">+IF(O$13="No Bid","No Bid",O113*$G113*O$17)</f>
        <v>0</v>
      </c>
      <c r="S113" s="782"/>
      <c r="T113" s="770"/>
      <c r="U113" s="782"/>
      <c r="V113" s="782"/>
      <c r="W113" s="774">
        <f t="shared" si="22"/>
        <v>0</v>
      </c>
      <c r="X113" s="782"/>
      <c r="Y113" s="770"/>
      <c r="Z113" s="782"/>
      <c r="AA113" s="782"/>
      <c r="AB113" s="774">
        <f t="shared" si="23"/>
        <v>0</v>
      </c>
    </row>
    <row r="114" spans="1:28" ht="13.9" hidden="1">
      <c r="A114" s="713"/>
      <c r="B114" s="764">
        <v>93</v>
      </c>
      <c r="C114" s="765"/>
      <c r="D114" s="784"/>
      <c r="E114" s="784"/>
      <c r="F114" s="785"/>
      <c r="G114" s="780"/>
      <c r="H114" s="781"/>
      <c r="I114" s="782"/>
      <c r="J114" s="782"/>
      <c r="K114" s="782"/>
      <c r="L114" s="782"/>
      <c r="M114" s="782"/>
      <c r="N114" s="773">
        <f t="shared" si="24"/>
        <v>0</v>
      </c>
      <c r="O114" s="782"/>
      <c r="P114" s="782"/>
      <c r="Q114" s="782"/>
      <c r="R114" s="774">
        <f t="shared" si="25"/>
        <v>0</v>
      </c>
      <c r="S114" s="782"/>
      <c r="T114" s="770"/>
      <c r="U114" s="782"/>
      <c r="V114" s="782"/>
      <c r="W114" s="774">
        <f t="shared" si="22"/>
        <v>0</v>
      </c>
      <c r="X114" s="782"/>
      <c r="Y114" s="770"/>
      <c r="Z114" s="782"/>
      <c r="AA114" s="782"/>
      <c r="AB114" s="774">
        <f t="shared" si="23"/>
        <v>0</v>
      </c>
    </row>
    <row r="115" spans="1:28" ht="13.9" hidden="1">
      <c r="A115" s="713"/>
      <c r="B115" s="764">
        <v>94</v>
      </c>
      <c r="C115" s="765"/>
      <c r="D115" s="784"/>
      <c r="E115" s="784"/>
      <c r="F115" s="785"/>
      <c r="G115" s="780"/>
      <c r="H115" s="781"/>
      <c r="I115" s="782"/>
      <c r="J115" s="782"/>
      <c r="K115" s="782"/>
      <c r="L115" s="782"/>
      <c r="M115" s="782"/>
      <c r="N115" s="773">
        <f t="shared" si="24"/>
        <v>0</v>
      </c>
      <c r="O115" s="782"/>
      <c r="P115" s="782"/>
      <c r="Q115" s="782"/>
      <c r="R115" s="774">
        <f t="shared" si="25"/>
        <v>0</v>
      </c>
      <c r="S115" s="782"/>
      <c r="T115" s="770"/>
      <c r="U115" s="782"/>
      <c r="V115" s="782"/>
      <c r="W115" s="774">
        <f t="shared" si="22"/>
        <v>0</v>
      </c>
      <c r="X115" s="782"/>
      <c r="Y115" s="770"/>
      <c r="Z115" s="782"/>
      <c r="AA115" s="782"/>
      <c r="AB115" s="774">
        <f t="shared" si="23"/>
        <v>0</v>
      </c>
    </row>
    <row r="116" spans="1:28" ht="13.9" hidden="1">
      <c r="A116" s="713"/>
      <c r="B116" s="764">
        <v>95</v>
      </c>
      <c r="C116" s="765"/>
      <c r="D116" s="784"/>
      <c r="E116" s="784"/>
      <c r="F116" s="785"/>
      <c r="G116" s="780"/>
      <c r="H116" s="781"/>
      <c r="I116" s="782"/>
      <c r="J116" s="782"/>
      <c r="K116" s="782"/>
      <c r="L116" s="782"/>
      <c r="M116" s="782"/>
      <c r="N116" s="773">
        <f t="shared" si="24"/>
        <v>0</v>
      </c>
      <c r="O116" s="782"/>
      <c r="P116" s="782"/>
      <c r="Q116" s="782"/>
      <c r="R116" s="774">
        <f t="shared" si="25"/>
        <v>0</v>
      </c>
      <c r="S116" s="782"/>
      <c r="T116" s="770"/>
      <c r="U116" s="782"/>
      <c r="V116" s="782"/>
      <c r="W116" s="774">
        <f t="shared" si="22"/>
        <v>0</v>
      </c>
      <c r="X116" s="782"/>
      <c r="Y116" s="770"/>
      <c r="Z116" s="782"/>
      <c r="AA116" s="782"/>
      <c r="AB116" s="774">
        <f t="shared" si="23"/>
        <v>0</v>
      </c>
    </row>
    <row r="117" spans="1:28" ht="13.9" hidden="1">
      <c r="A117" s="713"/>
      <c r="B117" s="764">
        <v>96</v>
      </c>
      <c r="C117" s="765"/>
      <c r="D117" s="784"/>
      <c r="E117" s="784"/>
      <c r="F117" s="785"/>
      <c r="G117" s="780"/>
      <c r="H117" s="781"/>
      <c r="I117" s="782"/>
      <c r="J117" s="782"/>
      <c r="K117" s="782"/>
      <c r="L117" s="782"/>
      <c r="M117" s="782"/>
      <c r="N117" s="773">
        <f t="shared" si="24"/>
        <v>0</v>
      </c>
      <c r="O117" s="782"/>
      <c r="P117" s="782"/>
      <c r="Q117" s="782"/>
      <c r="R117" s="774">
        <f t="shared" si="25"/>
        <v>0</v>
      </c>
      <c r="S117" s="782"/>
      <c r="T117" s="770"/>
      <c r="U117" s="782"/>
      <c r="V117" s="782"/>
      <c r="W117" s="774">
        <f t="shared" si="22"/>
        <v>0</v>
      </c>
      <c r="X117" s="782"/>
      <c r="Y117" s="770"/>
      <c r="Z117" s="782"/>
      <c r="AA117" s="782"/>
      <c r="AB117" s="774">
        <f t="shared" si="23"/>
        <v>0</v>
      </c>
    </row>
    <row r="118" spans="1:28" ht="13.9" hidden="1">
      <c r="A118" s="713"/>
      <c r="B118" s="764">
        <v>97</v>
      </c>
      <c r="C118" s="765"/>
      <c r="D118" s="784"/>
      <c r="E118" s="784"/>
      <c r="F118" s="785"/>
      <c r="G118" s="780"/>
      <c r="H118" s="781"/>
      <c r="I118" s="782"/>
      <c r="J118" s="782"/>
      <c r="K118" s="782"/>
      <c r="L118" s="782"/>
      <c r="M118" s="782"/>
      <c r="N118" s="773">
        <f t="shared" si="24"/>
        <v>0</v>
      </c>
      <c r="O118" s="782"/>
      <c r="P118" s="782"/>
      <c r="Q118" s="782"/>
      <c r="R118" s="774">
        <f t="shared" si="25"/>
        <v>0</v>
      </c>
      <c r="S118" s="782"/>
      <c r="T118" s="770"/>
      <c r="U118" s="782"/>
      <c r="V118" s="782"/>
      <c r="W118" s="774">
        <f t="shared" si="22"/>
        <v>0</v>
      </c>
      <c r="X118" s="782"/>
      <c r="Y118" s="770"/>
      <c r="Z118" s="782"/>
      <c r="AA118" s="782"/>
      <c r="AB118" s="774">
        <f t="shared" si="23"/>
        <v>0</v>
      </c>
    </row>
    <row r="119" spans="1:28" ht="13.9" hidden="1">
      <c r="A119" s="713"/>
      <c r="B119" s="764">
        <v>98</v>
      </c>
      <c r="C119" s="765"/>
      <c r="D119" s="784"/>
      <c r="E119" s="784"/>
      <c r="F119" s="785"/>
      <c r="G119" s="780"/>
      <c r="H119" s="781"/>
      <c r="I119" s="782"/>
      <c r="J119" s="782"/>
      <c r="K119" s="782"/>
      <c r="L119" s="782"/>
      <c r="M119" s="782"/>
      <c r="N119" s="773">
        <f t="shared" si="24"/>
        <v>0</v>
      </c>
      <c r="O119" s="782"/>
      <c r="P119" s="782"/>
      <c r="Q119" s="782"/>
      <c r="R119" s="774">
        <f t="shared" si="25"/>
        <v>0</v>
      </c>
      <c r="S119" s="782"/>
      <c r="T119" s="770"/>
      <c r="U119" s="782"/>
      <c r="V119" s="782"/>
      <c r="W119" s="774">
        <f t="shared" si="22"/>
        <v>0</v>
      </c>
      <c r="X119" s="782"/>
      <c r="Y119" s="770"/>
      <c r="Z119" s="782"/>
      <c r="AA119" s="782"/>
      <c r="AB119" s="774">
        <f t="shared" si="23"/>
        <v>0</v>
      </c>
    </row>
    <row r="120" spans="1:28" ht="13.9" hidden="1">
      <c r="A120" s="713"/>
      <c r="B120" s="764">
        <v>99</v>
      </c>
      <c r="C120" s="765"/>
      <c r="D120" s="784"/>
      <c r="E120" s="784"/>
      <c r="F120" s="785"/>
      <c r="G120" s="780"/>
      <c r="H120" s="781"/>
      <c r="I120" s="782"/>
      <c r="J120" s="782"/>
      <c r="K120" s="782"/>
      <c r="L120" s="782"/>
      <c r="M120" s="782"/>
      <c r="N120" s="773">
        <f t="shared" si="24"/>
        <v>0</v>
      </c>
      <c r="O120" s="782"/>
      <c r="P120" s="782"/>
      <c r="Q120" s="782"/>
      <c r="R120" s="774">
        <f t="shared" si="25"/>
        <v>0</v>
      </c>
      <c r="S120" s="782"/>
      <c r="T120" s="786"/>
      <c r="U120" s="782"/>
      <c r="V120" s="782"/>
      <c r="W120" s="774">
        <f t="shared" si="22"/>
        <v>0</v>
      </c>
      <c r="X120" s="782"/>
      <c r="Y120" s="786"/>
      <c r="Z120" s="782"/>
      <c r="AA120" s="782"/>
      <c r="AB120" s="774">
        <f t="shared" si="23"/>
        <v>0</v>
      </c>
    </row>
    <row r="121" spans="1:28" ht="14.45" hidden="1" thickBot="1">
      <c r="A121" s="713"/>
      <c r="B121" s="764">
        <v>100</v>
      </c>
      <c r="C121" s="269"/>
      <c r="D121" s="270"/>
      <c r="E121" s="270"/>
      <c r="F121" s="271"/>
      <c r="G121" s="783"/>
      <c r="H121" s="781"/>
      <c r="I121" s="782"/>
      <c r="J121" s="782"/>
      <c r="K121" s="782"/>
      <c r="L121" s="782"/>
      <c r="M121" s="782"/>
      <c r="N121" s="773">
        <f t="shared" si="24"/>
        <v>0</v>
      </c>
      <c r="O121" s="782"/>
      <c r="P121" s="782"/>
      <c r="Q121" s="782"/>
      <c r="R121" s="774">
        <f t="shared" si="25"/>
        <v>0</v>
      </c>
      <c r="S121" s="782"/>
      <c r="T121" s="786"/>
      <c r="U121" s="782"/>
      <c r="V121" s="782"/>
      <c r="W121" s="774">
        <f t="shared" si="22"/>
        <v>0</v>
      </c>
      <c r="X121" s="782"/>
      <c r="Y121" s="786"/>
      <c r="Z121" s="782"/>
      <c r="AA121" s="782"/>
      <c r="AB121" s="774">
        <f t="shared" si="23"/>
        <v>0</v>
      </c>
    </row>
    <row r="122" spans="1:28" ht="16.899999999999999" thickTop="1" thickBot="1">
      <c r="A122" s="745"/>
      <c r="B122" s="1426" t="s">
        <v>853</v>
      </c>
      <c r="C122" s="1427"/>
      <c r="D122" s="1427"/>
      <c r="E122" s="1427"/>
      <c r="F122" s="1428"/>
      <c r="G122" s="759" t="s">
        <v>634</v>
      </c>
      <c r="H122" s="760" t="s">
        <v>634</v>
      </c>
      <c r="I122" s="761" t="s">
        <v>634</v>
      </c>
      <c r="J122" s="761" t="s">
        <v>634</v>
      </c>
      <c r="K122" s="761" t="s">
        <v>634</v>
      </c>
      <c r="L122" s="761" t="s">
        <v>634</v>
      </c>
      <c r="M122" s="761" t="s">
        <v>634</v>
      </c>
      <c r="N122" s="787">
        <f>+IF(I$13="No Bid","No Bid",SUM(N123:N132))</f>
        <v>0</v>
      </c>
      <c r="O122" s="761" t="s">
        <v>634</v>
      </c>
      <c r="P122" s="761" t="s">
        <v>634</v>
      </c>
      <c r="Q122" s="761" t="s">
        <v>634</v>
      </c>
      <c r="R122" s="763">
        <f>+IF(O$13="No Bid","No Bid",SUM(R123:R132))</f>
        <v>0</v>
      </c>
      <c r="S122" s="761" t="s">
        <v>634</v>
      </c>
      <c r="T122" s="759" t="s">
        <v>634</v>
      </c>
      <c r="U122" s="761" t="s">
        <v>634</v>
      </c>
      <c r="V122" s="761" t="s">
        <v>634</v>
      </c>
      <c r="W122" s="763">
        <f>+IF(S$13="No Bid","No Bid",SUM(W123:W132))</f>
        <v>0</v>
      </c>
      <c r="X122" s="761" t="s">
        <v>634</v>
      </c>
      <c r="Y122" s="759" t="s">
        <v>634</v>
      </c>
      <c r="Z122" s="761" t="s">
        <v>634</v>
      </c>
      <c r="AA122" s="761" t="s">
        <v>634</v>
      </c>
      <c r="AB122" s="763">
        <f>+IF(X$13="No Bid","No Bid",SUM(AB123:AB132))</f>
        <v>0</v>
      </c>
    </row>
    <row r="123" spans="1:28" ht="13.9" hidden="1">
      <c r="A123" s="713"/>
      <c r="B123" s="788">
        <v>1</v>
      </c>
      <c r="C123" s="789" t="s">
        <v>854</v>
      </c>
      <c r="D123" s="790"/>
      <c r="E123" s="790"/>
      <c r="F123" s="791"/>
      <c r="G123" s="792">
        <v>0</v>
      </c>
      <c r="H123" s="767" t="s">
        <v>640</v>
      </c>
      <c r="I123" s="768"/>
      <c r="J123" s="768"/>
      <c r="K123" s="768"/>
      <c r="L123" s="768"/>
      <c r="M123" s="768"/>
      <c r="N123" s="793">
        <f t="shared" ref="N123:N132" si="26">+IF(I$13="No Bid","No Bid",I123*$G123*I$17)</f>
        <v>0</v>
      </c>
      <c r="O123" s="768"/>
      <c r="P123" s="768"/>
      <c r="Q123" s="768"/>
      <c r="R123" s="769"/>
      <c r="S123" s="768"/>
      <c r="T123" s="770"/>
      <c r="U123" s="768"/>
      <c r="V123" s="768"/>
      <c r="W123" s="769"/>
      <c r="X123" s="768"/>
      <c r="Y123" s="770"/>
      <c r="Z123" s="768"/>
      <c r="AA123" s="768"/>
      <c r="AB123" s="769"/>
    </row>
    <row r="124" spans="1:28" ht="13.9" hidden="1">
      <c r="A124" s="713"/>
      <c r="B124" s="788">
        <v>2</v>
      </c>
      <c r="C124" s="794"/>
      <c r="D124" s="790"/>
      <c r="E124" s="790"/>
      <c r="F124" s="791"/>
      <c r="G124" s="792"/>
      <c r="H124" s="767"/>
      <c r="I124" s="768"/>
      <c r="J124" s="768"/>
      <c r="K124" s="768"/>
      <c r="L124" s="768"/>
      <c r="M124" s="768"/>
      <c r="N124" s="793">
        <f t="shared" si="26"/>
        <v>0</v>
      </c>
      <c r="O124" s="768"/>
      <c r="P124" s="768"/>
      <c r="Q124" s="768"/>
      <c r="R124" s="769"/>
      <c r="S124" s="768"/>
      <c r="T124" s="770"/>
      <c r="U124" s="768"/>
      <c r="V124" s="768"/>
      <c r="W124" s="769"/>
      <c r="X124" s="768"/>
      <c r="Y124" s="770"/>
      <c r="Z124" s="768"/>
      <c r="AA124" s="768"/>
      <c r="AB124" s="769"/>
    </row>
    <row r="125" spans="1:28" ht="13.9" hidden="1">
      <c r="A125" s="713"/>
      <c r="B125" s="788">
        <v>3</v>
      </c>
      <c r="C125" s="794"/>
      <c r="D125" s="790"/>
      <c r="E125" s="790"/>
      <c r="F125" s="791"/>
      <c r="G125" s="783"/>
      <c r="H125" s="781" t="s">
        <v>640</v>
      </c>
      <c r="I125" s="782"/>
      <c r="J125" s="782"/>
      <c r="K125" s="782"/>
      <c r="L125" s="782"/>
      <c r="M125" s="782"/>
      <c r="N125" s="773">
        <f t="shared" si="26"/>
        <v>0</v>
      </c>
      <c r="O125" s="795"/>
      <c r="P125" s="795"/>
      <c r="Q125" s="795"/>
      <c r="R125" s="774"/>
      <c r="S125" s="795"/>
      <c r="T125" s="786"/>
      <c r="U125" s="795"/>
      <c r="V125" s="795"/>
      <c r="W125" s="774"/>
      <c r="X125" s="795"/>
      <c r="Y125" s="786"/>
      <c r="Z125" s="795"/>
      <c r="AA125" s="795"/>
      <c r="AB125" s="774"/>
    </row>
    <row r="126" spans="1:28" ht="13.9" hidden="1">
      <c r="A126" s="713"/>
      <c r="B126" s="788">
        <v>4</v>
      </c>
      <c r="C126" s="794"/>
      <c r="D126" s="790"/>
      <c r="E126" s="790"/>
      <c r="F126" s="791"/>
      <c r="G126" s="783"/>
      <c r="H126" s="781" t="s">
        <v>640</v>
      </c>
      <c r="I126" s="782"/>
      <c r="J126" s="782"/>
      <c r="K126" s="782"/>
      <c r="L126" s="782"/>
      <c r="M126" s="782"/>
      <c r="N126" s="773">
        <f t="shared" si="26"/>
        <v>0</v>
      </c>
      <c r="O126" s="796"/>
      <c r="P126" s="796"/>
      <c r="Q126" s="796"/>
      <c r="R126" s="774"/>
      <c r="S126" s="796"/>
      <c r="T126" s="786"/>
      <c r="U126" s="796"/>
      <c r="V126" s="796"/>
      <c r="W126" s="774"/>
      <c r="X126" s="796"/>
      <c r="Y126" s="786"/>
      <c r="Z126" s="796"/>
      <c r="AA126" s="796"/>
      <c r="AB126" s="774"/>
    </row>
    <row r="127" spans="1:28" ht="13.9" hidden="1">
      <c r="A127" s="713"/>
      <c r="B127" s="788">
        <v>5</v>
      </c>
      <c r="C127" s="789"/>
      <c r="D127" s="790"/>
      <c r="E127" s="790"/>
      <c r="F127" s="791"/>
      <c r="G127" s="783"/>
      <c r="H127" s="781" t="s">
        <v>640</v>
      </c>
      <c r="I127" s="782"/>
      <c r="J127" s="782"/>
      <c r="K127" s="782"/>
      <c r="L127" s="782"/>
      <c r="M127" s="782"/>
      <c r="N127" s="773">
        <f t="shared" si="26"/>
        <v>0</v>
      </c>
      <c r="O127" s="782"/>
      <c r="P127" s="782"/>
      <c r="Q127" s="782"/>
      <c r="R127" s="774"/>
      <c r="S127" s="782"/>
      <c r="T127" s="786"/>
      <c r="U127" s="782"/>
      <c r="V127" s="782"/>
      <c r="W127" s="774"/>
      <c r="X127" s="782"/>
      <c r="Y127" s="786"/>
      <c r="Z127" s="782"/>
      <c r="AA127" s="782"/>
      <c r="AB127" s="774"/>
    </row>
    <row r="128" spans="1:28" ht="13.9" hidden="1">
      <c r="A128" s="713"/>
      <c r="B128" s="788">
        <v>6</v>
      </c>
      <c r="C128" s="789"/>
      <c r="D128" s="790"/>
      <c r="E128" s="790"/>
      <c r="F128" s="791"/>
      <c r="G128" s="783"/>
      <c r="H128" s="781" t="s">
        <v>640</v>
      </c>
      <c r="I128" s="782"/>
      <c r="J128" s="782"/>
      <c r="K128" s="782"/>
      <c r="L128" s="782"/>
      <c r="M128" s="782"/>
      <c r="N128" s="773">
        <f t="shared" si="26"/>
        <v>0</v>
      </c>
      <c r="O128" s="782"/>
      <c r="P128" s="782"/>
      <c r="Q128" s="782"/>
      <c r="R128" s="774"/>
      <c r="S128" s="782"/>
      <c r="T128" s="786"/>
      <c r="U128" s="782"/>
      <c r="V128" s="782"/>
      <c r="W128" s="774"/>
      <c r="X128" s="782"/>
      <c r="Y128" s="786"/>
      <c r="Z128" s="782"/>
      <c r="AA128" s="782"/>
      <c r="AB128" s="774"/>
    </row>
    <row r="129" spans="1:28" ht="13.9" hidden="1">
      <c r="A129" s="713"/>
      <c r="B129" s="788">
        <v>7</v>
      </c>
      <c r="C129" s="789"/>
      <c r="D129" s="790"/>
      <c r="E129" s="790"/>
      <c r="F129" s="791"/>
      <c r="G129" s="783"/>
      <c r="H129" s="781" t="s">
        <v>640</v>
      </c>
      <c r="I129" s="782"/>
      <c r="J129" s="782"/>
      <c r="K129" s="782"/>
      <c r="L129" s="782"/>
      <c r="M129" s="782"/>
      <c r="N129" s="773">
        <f t="shared" si="26"/>
        <v>0</v>
      </c>
      <c r="O129" s="782"/>
      <c r="P129" s="782"/>
      <c r="Q129" s="782"/>
      <c r="R129" s="774"/>
      <c r="S129" s="782"/>
      <c r="T129" s="786"/>
      <c r="U129" s="782"/>
      <c r="V129" s="782"/>
      <c r="W129" s="774"/>
      <c r="X129" s="782"/>
      <c r="Y129" s="786"/>
      <c r="Z129" s="782"/>
      <c r="AA129" s="782"/>
      <c r="AB129" s="774"/>
    </row>
    <row r="130" spans="1:28" ht="13.9" hidden="1">
      <c r="A130" s="713"/>
      <c r="B130" s="788">
        <v>8</v>
      </c>
      <c r="C130" s="789"/>
      <c r="D130" s="790"/>
      <c r="E130" s="790"/>
      <c r="F130" s="791"/>
      <c r="G130" s="783"/>
      <c r="H130" s="781" t="s">
        <v>640</v>
      </c>
      <c r="I130" s="782"/>
      <c r="J130" s="782"/>
      <c r="K130" s="782"/>
      <c r="L130" s="782"/>
      <c r="M130" s="782"/>
      <c r="N130" s="773">
        <f t="shared" si="26"/>
        <v>0</v>
      </c>
      <c r="O130" s="782"/>
      <c r="P130" s="782"/>
      <c r="Q130" s="782"/>
      <c r="R130" s="774"/>
      <c r="S130" s="782"/>
      <c r="T130" s="786"/>
      <c r="U130" s="782"/>
      <c r="V130" s="782"/>
      <c r="W130" s="774"/>
      <c r="X130" s="782"/>
      <c r="Y130" s="786"/>
      <c r="Z130" s="782"/>
      <c r="AA130" s="782"/>
      <c r="AB130" s="774"/>
    </row>
    <row r="131" spans="1:28" ht="13.9" hidden="1">
      <c r="A131" s="713"/>
      <c r="B131" s="788">
        <v>9</v>
      </c>
      <c r="C131" s="789"/>
      <c r="D131" s="790"/>
      <c r="E131" s="790"/>
      <c r="F131" s="791"/>
      <c r="G131" s="783"/>
      <c r="H131" s="781" t="s">
        <v>640</v>
      </c>
      <c r="I131" s="782"/>
      <c r="J131" s="782"/>
      <c r="K131" s="782"/>
      <c r="L131" s="782"/>
      <c r="M131" s="782"/>
      <c r="N131" s="773">
        <f t="shared" si="26"/>
        <v>0</v>
      </c>
      <c r="O131" s="782"/>
      <c r="P131" s="782"/>
      <c r="Q131" s="782"/>
      <c r="R131" s="774">
        <f>+IF(O$13="No Bid","No Bid",O131*$G131*O$17)</f>
        <v>0</v>
      </c>
      <c r="S131" s="782"/>
      <c r="T131" s="786"/>
      <c r="U131" s="782"/>
      <c r="V131" s="782"/>
      <c r="W131" s="774">
        <f t="shared" ref="W131:W132" si="27">+IF(S$13="No Bid","No Bid",S131*$G131*S$17)</f>
        <v>0</v>
      </c>
      <c r="X131" s="782"/>
      <c r="Y131" s="786"/>
      <c r="Z131" s="782"/>
      <c r="AA131" s="782"/>
      <c r="AB131" s="774">
        <f t="shared" ref="AB131:AB132" si="28">+IF(X$13="No Bid","No Bid",X131*$G131*X$17)</f>
        <v>0</v>
      </c>
    </row>
    <row r="132" spans="1:28" ht="14.45" hidden="1" thickBot="1">
      <c r="A132" s="713"/>
      <c r="B132" s="788">
        <v>10</v>
      </c>
      <c r="C132" s="797"/>
      <c r="D132" s="798"/>
      <c r="E132" s="798"/>
      <c r="F132" s="799"/>
      <c r="G132" s="783"/>
      <c r="H132" s="781" t="s">
        <v>640</v>
      </c>
      <c r="I132" s="782"/>
      <c r="J132" s="782"/>
      <c r="K132" s="782"/>
      <c r="L132" s="782"/>
      <c r="M132" s="782"/>
      <c r="N132" s="773">
        <f t="shared" si="26"/>
        <v>0</v>
      </c>
      <c r="O132" s="782"/>
      <c r="P132" s="782"/>
      <c r="Q132" s="782"/>
      <c r="R132" s="774">
        <f>+IF(O$13="No Bid","No Bid",O132*$G132*O$17)</f>
        <v>0</v>
      </c>
      <c r="S132" s="782"/>
      <c r="T132" s="786"/>
      <c r="U132" s="782"/>
      <c r="V132" s="782"/>
      <c r="W132" s="774">
        <f t="shared" si="27"/>
        <v>0</v>
      </c>
      <c r="X132" s="782"/>
      <c r="Y132" s="786"/>
      <c r="Z132" s="782"/>
      <c r="AA132" s="782"/>
      <c r="AB132" s="774">
        <f t="shared" si="28"/>
        <v>0</v>
      </c>
    </row>
    <row r="133" spans="1:28" ht="16.149999999999999" thickTop="1">
      <c r="A133" s="745"/>
      <c r="B133" s="1426" t="s">
        <v>857</v>
      </c>
      <c r="C133" s="1427"/>
      <c r="D133" s="1427"/>
      <c r="E133" s="1427"/>
      <c r="F133" s="800"/>
      <c r="G133" s="759" t="s">
        <v>634</v>
      </c>
      <c r="H133" s="760" t="s">
        <v>634</v>
      </c>
      <c r="I133" s="761" t="s">
        <v>634</v>
      </c>
      <c r="J133" s="761" t="s">
        <v>634</v>
      </c>
      <c r="K133" s="761" t="s">
        <v>634</v>
      </c>
      <c r="L133" s="761" t="s">
        <v>634</v>
      </c>
      <c r="M133" s="761" t="s">
        <v>634</v>
      </c>
      <c r="N133" s="787">
        <f>+IF(I$13="No Bid","No Bid",SUM(N134:N146))</f>
        <v>74079.835028433517</v>
      </c>
      <c r="O133" s="761" t="s">
        <v>634</v>
      </c>
      <c r="P133" s="761" t="s">
        <v>634</v>
      </c>
      <c r="Q133" s="761" t="s">
        <v>634</v>
      </c>
      <c r="R133" s="763">
        <f>+IF(O$13="No Bid","No Bid",SUM(R134:R146))</f>
        <v>0</v>
      </c>
      <c r="S133" s="761" t="s">
        <v>634</v>
      </c>
      <c r="T133" s="759" t="s">
        <v>634</v>
      </c>
      <c r="U133" s="761" t="s">
        <v>634</v>
      </c>
      <c r="V133" s="761" t="s">
        <v>634</v>
      </c>
      <c r="W133" s="763">
        <f>+IF(S$13="No Bid","No Bid",SUM(W134:W146))</f>
        <v>0</v>
      </c>
      <c r="X133" s="761" t="s">
        <v>634</v>
      </c>
      <c r="Y133" s="759" t="s">
        <v>634</v>
      </c>
      <c r="Z133" s="761" t="s">
        <v>634</v>
      </c>
      <c r="AA133" s="761" t="s">
        <v>634</v>
      </c>
      <c r="AB133" s="763">
        <f>+IF(X$13="No Bid","No Bid",SUM(AB134:AB146))</f>
        <v>0</v>
      </c>
    </row>
    <row r="134" spans="1:28" ht="13.9">
      <c r="A134" s="713"/>
      <c r="B134" s="764">
        <v>1</v>
      </c>
      <c r="C134" s="801" t="s">
        <v>691</v>
      </c>
      <c r="D134" s="802"/>
      <c r="E134" s="802"/>
      <c r="F134" s="803" t="s">
        <v>695</v>
      </c>
      <c r="G134" s="770"/>
      <c r="H134" s="804" t="s">
        <v>640</v>
      </c>
      <c r="I134" s="768"/>
      <c r="J134" s="768"/>
      <c r="K134" s="768"/>
      <c r="L134" s="768"/>
      <c r="M134" s="768"/>
      <c r="N134" s="793">
        <f t="shared" ref="N134:N146" si="29">+IF(I$13="No Bid","No Bid",I134*$G134*I$17)</f>
        <v>0</v>
      </c>
      <c r="O134" s="768"/>
      <c r="P134" s="768"/>
      <c r="Q134" s="768"/>
      <c r="R134" s="769"/>
      <c r="S134" s="768"/>
      <c r="T134" s="770"/>
      <c r="U134" s="768"/>
      <c r="V134" s="768"/>
      <c r="W134" s="769"/>
      <c r="X134" s="768"/>
      <c r="Y134" s="770"/>
      <c r="Z134" s="768"/>
      <c r="AA134" s="768"/>
      <c r="AB134" s="769"/>
    </row>
    <row r="135" spans="1:28" ht="13.9">
      <c r="A135" s="713"/>
      <c r="B135" s="764">
        <v>2</v>
      </c>
      <c r="C135" s="801" t="s">
        <v>692</v>
      </c>
      <c r="D135" s="802"/>
      <c r="E135" s="802"/>
      <c r="F135" s="803" t="s">
        <v>501</v>
      </c>
      <c r="G135" s="786">
        <v>1</v>
      </c>
      <c r="H135" s="805" t="s">
        <v>640</v>
      </c>
      <c r="I135" s="928">
        <f>SUM(M24:M31)*0.05</f>
        <v>41416.235263166804</v>
      </c>
      <c r="J135" s="782"/>
      <c r="K135" s="782"/>
      <c r="L135" s="782"/>
      <c r="M135" s="782"/>
      <c r="N135" s="793">
        <f t="shared" si="29"/>
        <v>41416.235263166804</v>
      </c>
      <c r="O135" s="782"/>
      <c r="P135" s="782"/>
      <c r="Q135" s="782"/>
      <c r="R135" s="769"/>
      <c r="S135" s="782"/>
      <c r="T135" s="786"/>
      <c r="U135" s="782"/>
      <c r="V135" s="782"/>
      <c r="W135" s="769"/>
      <c r="X135" s="782"/>
      <c r="Y135" s="786"/>
      <c r="Z135" s="782"/>
      <c r="AA135" s="782"/>
      <c r="AB135" s="769"/>
    </row>
    <row r="136" spans="1:28" ht="13.9">
      <c r="A136" s="713"/>
      <c r="B136" s="764">
        <v>3</v>
      </c>
      <c r="C136" s="801" t="s">
        <v>693</v>
      </c>
      <c r="D136" s="802"/>
      <c r="E136" s="802"/>
      <c r="F136" s="803" t="s">
        <v>501</v>
      </c>
      <c r="G136" s="786">
        <v>1</v>
      </c>
      <c r="H136" s="805" t="s">
        <v>640</v>
      </c>
      <c r="I136" s="928">
        <f>0.02*N20</f>
        <v>32663.599765266717</v>
      </c>
      <c r="J136" s="782"/>
      <c r="K136" s="782"/>
      <c r="L136" s="782"/>
      <c r="M136" s="782"/>
      <c r="N136" s="793">
        <f t="shared" si="29"/>
        <v>32663.599765266717</v>
      </c>
      <c r="O136" s="782"/>
      <c r="P136" s="782"/>
      <c r="Q136" s="782"/>
      <c r="R136" s="769"/>
      <c r="S136" s="782"/>
      <c r="T136" s="786"/>
      <c r="U136" s="782"/>
      <c r="V136" s="782"/>
      <c r="W136" s="769"/>
      <c r="X136" s="782"/>
      <c r="Y136" s="786"/>
      <c r="Z136" s="782"/>
      <c r="AA136" s="782"/>
      <c r="AB136" s="769"/>
    </row>
    <row r="137" spans="1:28" ht="13.9">
      <c r="A137" s="713"/>
      <c r="B137" s="764">
        <v>4</v>
      </c>
      <c r="C137" s="801" t="s">
        <v>694</v>
      </c>
      <c r="D137" s="802"/>
      <c r="E137" s="802"/>
      <c r="F137" s="803" t="s">
        <v>501</v>
      </c>
      <c r="G137" s="786">
        <v>1</v>
      </c>
      <c r="H137" s="805" t="s">
        <v>640</v>
      </c>
      <c r="I137" s="928"/>
      <c r="J137" s="782"/>
      <c r="K137" s="782"/>
      <c r="L137" s="782"/>
      <c r="M137" s="782"/>
      <c r="N137" s="793">
        <f t="shared" si="29"/>
        <v>0</v>
      </c>
      <c r="O137" s="782"/>
      <c r="P137" s="782"/>
      <c r="Q137" s="782"/>
      <c r="R137" s="769"/>
      <c r="S137" s="782"/>
      <c r="T137" s="786"/>
      <c r="U137" s="782"/>
      <c r="V137" s="782"/>
      <c r="W137" s="769"/>
      <c r="X137" s="782"/>
      <c r="Y137" s="786"/>
      <c r="Z137" s="782"/>
      <c r="AA137" s="782"/>
      <c r="AB137" s="769"/>
    </row>
    <row r="138" spans="1:28" ht="13.9">
      <c r="A138" s="713"/>
      <c r="B138" s="764">
        <v>5</v>
      </c>
      <c r="C138" s="801" t="s">
        <v>696</v>
      </c>
      <c r="D138" s="802"/>
      <c r="E138" s="802"/>
      <c r="F138" s="803" t="s">
        <v>501</v>
      </c>
      <c r="G138" s="786"/>
      <c r="H138" s="805" t="s">
        <v>697</v>
      </c>
      <c r="I138" s="928"/>
      <c r="J138" s="782"/>
      <c r="K138" s="782"/>
      <c r="L138" s="782"/>
      <c r="M138" s="782"/>
      <c r="N138" s="793">
        <f t="shared" si="29"/>
        <v>0</v>
      </c>
      <c r="O138" s="782"/>
      <c r="P138" s="782"/>
      <c r="Q138" s="782"/>
      <c r="R138" s="769"/>
      <c r="S138" s="782"/>
      <c r="T138" s="786"/>
      <c r="U138" s="782"/>
      <c r="V138" s="782"/>
      <c r="W138" s="769"/>
      <c r="X138" s="782"/>
      <c r="Y138" s="786"/>
      <c r="Z138" s="782"/>
      <c r="AA138" s="782"/>
      <c r="AB138" s="769"/>
    </row>
    <row r="139" spans="1:28" ht="13.9">
      <c r="A139" s="713"/>
      <c r="B139" s="764">
        <v>6</v>
      </c>
      <c r="C139" s="801" t="s">
        <v>698</v>
      </c>
      <c r="D139" s="802"/>
      <c r="E139" s="802"/>
      <c r="F139" s="803" t="s">
        <v>501</v>
      </c>
      <c r="G139" s="786"/>
      <c r="H139" s="805" t="s">
        <v>699</v>
      </c>
      <c r="I139" s="928"/>
      <c r="J139" s="782"/>
      <c r="K139" s="782"/>
      <c r="L139" s="782"/>
      <c r="M139" s="782"/>
      <c r="N139" s="793">
        <f t="shared" si="29"/>
        <v>0</v>
      </c>
      <c r="O139" s="782"/>
      <c r="P139" s="782"/>
      <c r="Q139" s="782"/>
      <c r="R139" s="769"/>
      <c r="S139" s="782"/>
      <c r="T139" s="786"/>
      <c r="U139" s="782"/>
      <c r="V139" s="782"/>
      <c r="W139" s="769"/>
      <c r="X139" s="782"/>
      <c r="Y139" s="786"/>
      <c r="Z139" s="782"/>
      <c r="AA139" s="782"/>
      <c r="AB139" s="769"/>
    </row>
    <row r="140" spans="1:28" ht="13.9">
      <c r="A140" s="713"/>
      <c r="B140" s="764">
        <v>7</v>
      </c>
      <c r="C140" s="801" t="s">
        <v>700</v>
      </c>
      <c r="D140" s="802"/>
      <c r="E140" s="802"/>
      <c r="F140" s="803" t="s">
        <v>501</v>
      </c>
      <c r="G140" s="786"/>
      <c r="H140" s="805" t="s">
        <v>697</v>
      </c>
      <c r="I140" s="928"/>
      <c r="J140" s="782"/>
      <c r="K140" s="782"/>
      <c r="L140" s="782"/>
      <c r="M140" s="782"/>
      <c r="N140" s="793">
        <f t="shared" si="29"/>
        <v>0</v>
      </c>
      <c r="O140" s="782"/>
      <c r="P140" s="782"/>
      <c r="Q140" s="782"/>
      <c r="R140" s="769"/>
      <c r="S140" s="782"/>
      <c r="T140" s="786"/>
      <c r="U140" s="782"/>
      <c r="V140" s="782"/>
      <c r="W140" s="769"/>
      <c r="X140" s="782"/>
      <c r="Y140" s="786"/>
      <c r="Z140" s="782"/>
      <c r="AA140" s="782"/>
      <c r="AB140" s="769"/>
    </row>
    <row r="141" spans="1:28" ht="13.9">
      <c r="A141" s="713"/>
      <c r="B141" s="764">
        <v>8</v>
      </c>
      <c r="C141" s="801" t="s">
        <v>701</v>
      </c>
      <c r="D141" s="802"/>
      <c r="E141" s="802"/>
      <c r="F141" s="803" t="s">
        <v>501</v>
      </c>
      <c r="G141" s="786"/>
      <c r="H141" s="804" t="s">
        <v>699</v>
      </c>
      <c r="I141" s="928"/>
      <c r="J141" s="782"/>
      <c r="K141" s="782"/>
      <c r="L141" s="782"/>
      <c r="M141" s="782"/>
      <c r="N141" s="793">
        <f t="shared" si="29"/>
        <v>0</v>
      </c>
      <c r="O141" s="782"/>
      <c r="P141" s="782"/>
      <c r="Q141" s="782"/>
      <c r="R141" s="769"/>
      <c r="S141" s="782"/>
      <c r="T141" s="786"/>
      <c r="U141" s="782"/>
      <c r="V141" s="782"/>
      <c r="W141" s="769"/>
      <c r="X141" s="782"/>
      <c r="Y141" s="786"/>
      <c r="Z141" s="782"/>
      <c r="AA141" s="782"/>
      <c r="AB141" s="769"/>
    </row>
    <row r="142" spans="1:28" ht="13.9">
      <c r="A142" s="713"/>
      <c r="B142" s="764">
        <v>9</v>
      </c>
      <c r="C142" s="801" t="s">
        <v>702</v>
      </c>
      <c r="D142" s="802"/>
      <c r="E142" s="802"/>
      <c r="F142" s="803" t="s">
        <v>501</v>
      </c>
      <c r="G142" s="786">
        <v>1</v>
      </c>
      <c r="H142" s="805" t="s">
        <v>640</v>
      </c>
      <c r="I142" s="928"/>
      <c r="J142" s="782"/>
      <c r="K142" s="782"/>
      <c r="L142" s="782"/>
      <c r="M142" s="782"/>
      <c r="N142" s="793">
        <f t="shared" si="29"/>
        <v>0</v>
      </c>
      <c r="O142" s="782"/>
      <c r="P142" s="782"/>
      <c r="Q142" s="782"/>
      <c r="R142" s="769"/>
      <c r="S142" s="782"/>
      <c r="T142" s="786"/>
      <c r="U142" s="782"/>
      <c r="V142" s="782"/>
      <c r="W142" s="769"/>
      <c r="X142" s="782"/>
      <c r="Y142" s="786"/>
      <c r="Z142" s="782"/>
      <c r="AA142" s="782"/>
      <c r="AB142" s="769"/>
    </row>
    <row r="143" spans="1:28" ht="13.9">
      <c r="A143" s="713"/>
      <c r="B143" s="764">
        <v>10</v>
      </c>
      <c r="C143" s="801" t="s">
        <v>703</v>
      </c>
      <c r="D143" s="802"/>
      <c r="E143" s="802"/>
      <c r="F143" s="803" t="s">
        <v>501</v>
      </c>
      <c r="G143" s="786">
        <v>1</v>
      </c>
      <c r="H143" s="805" t="s">
        <v>640</v>
      </c>
      <c r="I143" s="928"/>
      <c r="J143" s="782"/>
      <c r="K143" s="782"/>
      <c r="L143" s="782"/>
      <c r="M143" s="782"/>
      <c r="N143" s="793">
        <f t="shared" si="29"/>
        <v>0</v>
      </c>
      <c r="O143" s="782"/>
      <c r="P143" s="782"/>
      <c r="Q143" s="782"/>
      <c r="R143" s="769"/>
      <c r="S143" s="782"/>
      <c r="T143" s="786"/>
      <c r="U143" s="782"/>
      <c r="V143" s="782"/>
      <c r="W143" s="769"/>
      <c r="X143" s="782"/>
      <c r="Y143" s="786"/>
      <c r="Z143" s="782"/>
      <c r="AA143" s="782"/>
      <c r="AB143" s="769"/>
    </row>
    <row r="144" spans="1:28" ht="13.9">
      <c r="A144" s="713"/>
      <c r="B144" s="764">
        <v>11</v>
      </c>
      <c r="C144" s="801" t="s">
        <v>704</v>
      </c>
      <c r="D144" s="802"/>
      <c r="E144" s="802"/>
      <c r="F144" s="803" t="s">
        <v>501</v>
      </c>
      <c r="G144" s="786">
        <v>1</v>
      </c>
      <c r="H144" s="805" t="s">
        <v>640</v>
      </c>
      <c r="I144" s="928"/>
      <c r="J144" s="782"/>
      <c r="K144" s="782"/>
      <c r="L144" s="782"/>
      <c r="M144" s="782"/>
      <c r="N144" s="793">
        <f t="shared" si="29"/>
        <v>0</v>
      </c>
      <c r="O144" s="782"/>
      <c r="P144" s="782"/>
      <c r="Q144" s="782"/>
      <c r="R144" s="769"/>
      <c r="S144" s="782"/>
      <c r="T144" s="786"/>
      <c r="U144" s="782"/>
      <c r="V144" s="782"/>
      <c r="W144" s="769"/>
      <c r="X144" s="782"/>
      <c r="Y144" s="786"/>
      <c r="Z144" s="782"/>
      <c r="AA144" s="782"/>
      <c r="AB144" s="769"/>
    </row>
    <row r="145" spans="1:28" ht="13.9">
      <c r="A145" s="713"/>
      <c r="B145" s="764">
        <v>12</v>
      </c>
      <c r="C145" s="801" t="s">
        <v>705</v>
      </c>
      <c r="D145" s="802"/>
      <c r="E145" s="802"/>
      <c r="F145" s="803" t="s">
        <v>695</v>
      </c>
      <c r="G145" s="770"/>
      <c r="H145" s="804" t="s">
        <v>640</v>
      </c>
      <c r="I145" s="925"/>
      <c r="J145" s="768"/>
      <c r="K145" s="768"/>
      <c r="L145" s="768"/>
      <c r="M145" s="768"/>
      <c r="N145" s="793">
        <f t="shared" si="29"/>
        <v>0</v>
      </c>
      <c r="O145" s="768"/>
      <c r="P145" s="768"/>
      <c r="Q145" s="768"/>
      <c r="R145" s="769"/>
      <c r="S145" s="768"/>
      <c r="T145" s="770"/>
      <c r="U145" s="768"/>
      <c r="V145" s="768"/>
      <c r="W145" s="769"/>
      <c r="X145" s="768"/>
      <c r="Y145" s="770"/>
      <c r="Z145" s="768"/>
      <c r="AA145" s="768"/>
      <c r="AB145" s="769"/>
    </row>
    <row r="146" spans="1:28" ht="14.45" thickBot="1">
      <c r="A146" s="713"/>
      <c r="B146" s="764">
        <v>13</v>
      </c>
      <c r="C146" s="806" t="s">
        <v>706</v>
      </c>
      <c r="D146" s="807"/>
      <c r="E146" s="807"/>
      <c r="F146" s="808" t="s">
        <v>501</v>
      </c>
      <c r="G146" s="786">
        <v>0</v>
      </c>
      <c r="H146" s="805" t="s">
        <v>640</v>
      </c>
      <c r="I146" s="928"/>
      <c r="J146" s="782"/>
      <c r="K146" s="782"/>
      <c r="L146" s="782"/>
      <c r="M146" s="782"/>
      <c r="N146" s="793">
        <f t="shared" si="29"/>
        <v>0</v>
      </c>
      <c r="O146" s="782"/>
      <c r="P146" s="782"/>
      <c r="Q146" s="782"/>
      <c r="R146" s="769"/>
      <c r="S146" s="782"/>
      <c r="T146" s="786"/>
      <c r="U146" s="782"/>
      <c r="V146" s="782"/>
      <c r="W146" s="769"/>
      <c r="X146" s="782"/>
      <c r="Y146" s="786"/>
      <c r="Z146" s="782"/>
      <c r="AA146" s="782"/>
      <c r="AB146" s="769"/>
    </row>
    <row r="147" spans="1:28" ht="16.149999999999999" hidden="1" thickTop="1">
      <c r="A147" s="745"/>
      <c r="B147" s="1426" t="s">
        <v>707</v>
      </c>
      <c r="C147" s="1427"/>
      <c r="D147" s="1427"/>
      <c r="E147" s="1427"/>
      <c r="F147" s="1428"/>
      <c r="G147" s="759" t="s">
        <v>634</v>
      </c>
      <c r="H147" s="760" t="s">
        <v>634</v>
      </c>
      <c r="I147" s="761" t="s">
        <v>634</v>
      </c>
      <c r="J147" s="761" t="s">
        <v>634</v>
      </c>
      <c r="K147" s="761" t="s">
        <v>634</v>
      </c>
      <c r="L147" s="761" t="s">
        <v>634</v>
      </c>
      <c r="M147" s="761" t="s">
        <v>634</v>
      </c>
      <c r="N147" s="787">
        <f>+IF(I$13="No Bid","No Bid",SUM(N148:N152))</f>
        <v>0</v>
      </c>
      <c r="O147" s="761" t="s">
        <v>634</v>
      </c>
      <c r="P147" s="761" t="s">
        <v>634</v>
      </c>
      <c r="Q147" s="761" t="s">
        <v>634</v>
      </c>
      <c r="R147" s="763">
        <f>+IF(O$13="No Bid","No Bid",SUM(R148:R152))</f>
        <v>0</v>
      </c>
      <c r="S147" s="761" t="s">
        <v>634</v>
      </c>
      <c r="T147" s="759" t="s">
        <v>634</v>
      </c>
      <c r="U147" s="761" t="s">
        <v>634</v>
      </c>
      <c r="V147" s="761" t="s">
        <v>634</v>
      </c>
      <c r="W147" s="763">
        <f>+IF(S$13="No Bid","No Bid",SUM(W148:W152))</f>
        <v>0</v>
      </c>
      <c r="X147" s="761" t="s">
        <v>634</v>
      </c>
      <c r="Y147" s="759" t="s">
        <v>634</v>
      </c>
      <c r="Z147" s="761" t="s">
        <v>634</v>
      </c>
      <c r="AA147" s="761" t="s">
        <v>634</v>
      </c>
      <c r="AB147" s="763">
        <f>+IF(X$13="No Bid","No Bid",SUM(AB148:AB152))</f>
        <v>0</v>
      </c>
    </row>
    <row r="148" spans="1:28" ht="13.9" hidden="1">
      <c r="A148" s="713"/>
      <c r="B148" s="764">
        <v>1</v>
      </c>
      <c r="C148" s="789"/>
      <c r="D148" s="790"/>
      <c r="E148" s="790"/>
      <c r="F148" s="791"/>
      <c r="G148" s="792"/>
      <c r="H148" s="767"/>
      <c r="I148" s="768"/>
      <c r="J148" s="768"/>
      <c r="K148" s="768"/>
      <c r="L148" s="768"/>
      <c r="M148" s="768"/>
      <c r="N148" s="793">
        <f>+IF(I$13="No Bid","No Bid",I148*$G148*I$17)</f>
        <v>0</v>
      </c>
      <c r="O148" s="768"/>
      <c r="P148" s="768"/>
      <c r="Q148" s="768"/>
      <c r="R148" s="769">
        <f>+IF(O$13="No Bid","No Bid",O148*$G148*O$17)</f>
        <v>0</v>
      </c>
      <c r="S148" s="768"/>
      <c r="T148" s="770"/>
      <c r="U148" s="768"/>
      <c r="V148" s="768"/>
      <c r="W148" s="769">
        <f t="shared" ref="W148:W152" si="30">+IF(S$13="No Bid","No Bid",S148*$G148*S$17)</f>
        <v>0</v>
      </c>
      <c r="X148" s="768"/>
      <c r="Y148" s="770"/>
      <c r="Z148" s="768"/>
      <c r="AA148" s="768"/>
      <c r="AB148" s="769">
        <f t="shared" ref="AB148:AB152" si="31">+IF(X$13="No Bid","No Bid",X148*$G148*X$17)</f>
        <v>0</v>
      </c>
    </row>
    <row r="149" spans="1:28" ht="13.9" hidden="1">
      <c r="A149" s="713"/>
      <c r="B149" s="994">
        <v>2</v>
      </c>
      <c r="C149" s="789"/>
      <c r="D149" s="790"/>
      <c r="E149" s="790"/>
      <c r="F149" s="791"/>
      <c r="G149" s="783"/>
      <c r="H149" s="781"/>
      <c r="I149" s="782"/>
      <c r="J149" s="782"/>
      <c r="K149" s="782"/>
      <c r="L149" s="782"/>
      <c r="M149" s="782"/>
      <c r="N149" s="773">
        <f>+IF(I$13="No Bid","No Bid",I149*$G149*I$17)</f>
        <v>0</v>
      </c>
      <c r="O149" s="782"/>
      <c r="P149" s="782"/>
      <c r="Q149" s="782"/>
      <c r="R149" s="774">
        <f>+IF(O$13="No Bid","No Bid",O149*$G149*O$17)</f>
        <v>0</v>
      </c>
      <c r="S149" s="782"/>
      <c r="T149" s="786"/>
      <c r="U149" s="782"/>
      <c r="V149" s="782"/>
      <c r="W149" s="774">
        <f t="shared" si="30"/>
        <v>0</v>
      </c>
      <c r="X149" s="782"/>
      <c r="Y149" s="786"/>
      <c r="Z149" s="782"/>
      <c r="AA149" s="782"/>
      <c r="AB149" s="774">
        <f t="shared" si="31"/>
        <v>0</v>
      </c>
    </row>
    <row r="150" spans="1:28" ht="13.9" hidden="1">
      <c r="A150" s="713"/>
      <c r="B150" s="994">
        <v>3</v>
      </c>
      <c r="C150" s="789"/>
      <c r="D150" s="790"/>
      <c r="E150" s="790"/>
      <c r="F150" s="791"/>
      <c r="G150" s="783"/>
      <c r="H150" s="781"/>
      <c r="I150" s="782"/>
      <c r="J150" s="782"/>
      <c r="K150" s="782"/>
      <c r="L150" s="782"/>
      <c r="M150" s="782"/>
      <c r="N150" s="773">
        <f>+IF(I$13="No Bid","No Bid",I150*$G150*I$17)</f>
        <v>0</v>
      </c>
      <c r="O150" s="782"/>
      <c r="P150" s="782"/>
      <c r="Q150" s="782"/>
      <c r="R150" s="774">
        <f>+IF(O$13="No Bid","No Bid",O150*$G150*O$17)</f>
        <v>0</v>
      </c>
      <c r="S150" s="782"/>
      <c r="T150" s="786"/>
      <c r="U150" s="782"/>
      <c r="V150" s="782"/>
      <c r="W150" s="774">
        <f t="shared" si="30"/>
        <v>0</v>
      </c>
      <c r="X150" s="782"/>
      <c r="Y150" s="786"/>
      <c r="Z150" s="782"/>
      <c r="AA150" s="782"/>
      <c r="AB150" s="774">
        <f t="shared" si="31"/>
        <v>0</v>
      </c>
    </row>
    <row r="151" spans="1:28" ht="13.9" hidden="1">
      <c r="A151" s="713"/>
      <c r="B151" s="994">
        <v>4</v>
      </c>
      <c r="C151" s="789"/>
      <c r="D151" s="790"/>
      <c r="E151" s="790"/>
      <c r="F151" s="791"/>
      <c r="G151" s="783"/>
      <c r="H151" s="781"/>
      <c r="I151" s="782"/>
      <c r="J151" s="782"/>
      <c r="K151" s="782"/>
      <c r="L151" s="782"/>
      <c r="M151" s="782"/>
      <c r="N151" s="773">
        <f>+IF(I$13="No Bid","No Bid",I151*$G151*I$17)</f>
        <v>0</v>
      </c>
      <c r="O151" s="782"/>
      <c r="P151" s="782"/>
      <c r="Q151" s="782"/>
      <c r="R151" s="774">
        <f>+IF(O$13="No Bid","No Bid",O151*$G151*O$17)</f>
        <v>0</v>
      </c>
      <c r="S151" s="782"/>
      <c r="T151" s="786"/>
      <c r="U151" s="782"/>
      <c r="V151" s="782"/>
      <c r="W151" s="774">
        <f t="shared" si="30"/>
        <v>0</v>
      </c>
      <c r="X151" s="782"/>
      <c r="Y151" s="786"/>
      <c r="Z151" s="782"/>
      <c r="AA151" s="782"/>
      <c r="AB151" s="774">
        <f t="shared" si="31"/>
        <v>0</v>
      </c>
    </row>
    <row r="152" spans="1:28" ht="14.45" hidden="1" thickBot="1">
      <c r="A152" s="713"/>
      <c r="B152" s="994">
        <v>5</v>
      </c>
      <c r="C152" s="797"/>
      <c r="D152" s="798"/>
      <c r="E152" s="798"/>
      <c r="F152" s="799"/>
      <c r="G152" s="783"/>
      <c r="H152" s="781"/>
      <c r="I152" s="782"/>
      <c r="J152" s="782"/>
      <c r="K152" s="782"/>
      <c r="L152" s="782"/>
      <c r="M152" s="782"/>
      <c r="N152" s="773">
        <f>+IF(I$13="No Bid","No Bid",I152*$G152*I$17)</f>
        <v>0</v>
      </c>
      <c r="O152" s="782"/>
      <c r="P152" s="782"/>
      <c r="Q152" s="782"/>
      <c r="R152" s="774">
        <f>+IF(O$13="No Bid","No Bid",O152*$G152*O$17)</f>
        <v>0</v>
      </c>
      <c r="S152" s="782"/>
      <c r="T152" s="786"/>
      <c r="U152" s="782"/>
      <c r="V152" s="782"/>
      <c r="W152" s="774">
        <f t="shared" si="30"/>
        <v>0</v>
      </c>
      <c r="X152" s="782"/>
      <c r="Y152" s="786"/>
      <c r="Z152" s="782"/>
      <c r="AA152" s="782"/>
      <c r="AB152" s="774">
        <f t="shared" si="31"/>
        <v>0</v>
      </c>
    </row>
    <row r="153" spans="1:28" ht="16.149999999999999" hidden="1" thickTop="1">
      <c r="A153" s="745"/>
      <c r="B153" s="1434" t="s">
        <v>708</v>
      </c>
      <c r="C153" s="1435"/>
      <c r="D153" s="1435"/>
      <c r="E153" s="1435"/>
      <c r="F153" s="1436"/>
      <c r="G153" s="809" t="s">
        <v>634</v>
      </c>
      <c r="H153" s="810" t="s">
        <v>634</v>
      </c>
      <c r="I153" s="811" t="s">
        <v>634</v>
      </c>
      <c r="J153" s="811" t="s">
        <v>634</v>
      </c>
      <c r="K153" s="811" t="s">
        <v>634</v>
      </c>
      <c r="L153" s="811" t="s">
        <v>634</v>
      </c>
      <c r="M153" s="811" t="s">
        <v>634</v>
      </c>
      <c r="N153" s="812">
        <f>+IF(I$13="No Bid","No Bid",SUM(N154:N158))</f>
        <v>0</v>
      </c>
      <c r="O153" s="811" t="s">
        <v>634</v>
      </c>
      <c r="P153" s="811" t="s">
        <v>634</v>
      </c>
      <c r="Q153" s="811" t="s">
        <v>634</v>
      </c>
      <c r="R153" s="813">
        <f>+IF(O$13="No Bid","No Bid",SUM(R154:R158))</f>
        <v>0</v>
      </c>
      <c r="S153" s="811" t="s">
        <v>634</v>
      </c>
      <c r="T153" s="809" t="s">
        <v>634</v>
      </c>
      <c r="U153" s="811" t="s">
        <v>634</v>
      </c>
      <c r="V153" s="811" t="s">
        <v>634</v>
      </c>
      <c r="W153" s="813">
        <f>+IF(S$13="No Bid","No Bid",SUM(W154:W158))</f>
        <v>0</v>
      </c>
      <c r="X153" s="811" t="s">
        <v>634</v>
      </c>
      <c r="Y153" s="809" t="s">
        <v>634</v>
      </c>
      <c r="Z153" s="811" t="s">
        <v>634</v>
      </c>
      <c r="AA153" s="811" t="s">
        <v>634</v>
      </c>
      <c r="AB153" s="813">
        <f>+IF(X$13="No Bid","No Bid",SUM(AB154:AB158))</f>
        <v>0</v>
      </c>
    </row>
    <row r="154" spans="1:28" ht="13.9" hidden="1">
      <c r="A154" s="713"/>
      <c r="B154" s="764"/>
      <c r="C154" s="789"/>
      <c r="D154" s="790"/>
      <c r="E154" s="790"/>
      <c r="F154" s="791"/>
      <c r="G154" s="792"/>
      <c r="H154" s="767" t="s">
        <v>640</v>
      </c>
      <c r="I154" s="768"/>
      <c r="J154" s="768"/>
      <c r="K154" s="768"/>
      <c r="L154" s="768"/>
      <c r="M154" s="768"/>
      <c r="N154" s="793">
        <f>+IF(I$13="No Bid","No Bid",I154*$G154*I$17)</f>
        <v>0</v>
      </c>
      <c r="O154" s="768"/>
      <c r="P154" s="768"/>
      <c r="Q154" s="768"/>
      <c r="R154" s="769"/>
      <c r="S154" s="768"/>
      <c r="T154" s="770"/>
      <c r="U154" s="768"/>
      <c r="V154" s="768"/>
      <c r="W154" s="769"/>
      <c r="X154" s="768"/>
      <c r="Y154" s="770"/>
      <c r="Z154" s="768"/>
      <c r="AA154" s="768"/>
      <c r="AB154" s="769"/>
    </row>
    <row r="155" spans="1:28" ht="13.9" hidden="1">
      <c r="A155" s="713"/>
      <c r="B155" s="994"/>
      <c r="C155" s="789"/>
      <c r="D155" s="790"/>
      <c r="E155" s="790"/>
      <c r="F155" s="791"/>
      <c r="G155" s="783"/>
      <c r="H155" s="781" t="s">
        <v>640</v>
      </c>
      <c r="I155" s="782"/>
      <c r="J155" s="782"/>
      <c r="K155" s="782"/>
      <c r="L155" s="782"/>
      <c r="M155" s="782"/>
      <c r="N155" s="773">
        <f>+IF(I$13="No Bid","No Bid",I155*$G155*I$17)</f>
        <v>0</v>
      </c>
      <c r="O155" s="782"/>
      <c r="P155" s="782"/>
      <c r="Q155" s="782"/>
      <c r="R155" s="774"/>
      <c r="S155" s="782"/>
      <c r="T155" s="786"/>
      <c r="U155" s="782"/>
      <c r="V155" s="782"/>
      <c r="W155" s="774"/>
      <c r="X155" s="782"/>
      <c r="Y155" s="786"/>
      <c r="Z155" s="782"/>
      <c r="AA155" s="782"/>
      <c r="AB155" s="774"/>
    </row>
    <row r="156" spans="1:28" ht="13.9" hidden="1">
      <c r="A156" s="713"/>
      <c r="B156" s="994"/>
      <c r="C156" s="789"/>
      <c r="D156" s="790"/>
      <c r="E156" s="790"/>
      <c r="F156" s="791"/>
      <c r="G156" s="783"/>
      <c r="H156" s="781" t="s">
        <v>640</v>
      </c>
      <c r="I156" s="782"/>
      <c r="J156" s="782"/>
      <c r="K156" s="782"/>
      <c r="L156" s="782"/>
      <c r="M156" s="782"/>
      <c r="N156" s="773">
        <f>+IF(I$13="No Bid","No Bid",I156*$G156*I$17)</f>
        <v>0</v>
      </c>
      <c r="O156" s="782"/>
      <c r="P156" s="782"/>
      <c r="Q156" s="782"/>
      <c r="R156" s="774"/>
      <c r="S156" s="782"/>
      <c r="T156" s="786"/>
      <c r="U156" s="782"/>
      <c r="V156" s="782"/>
      <c r="W156" s="774"/>
      <c r="X156" s="782"/>
      <c r="Y156" s="786"/>
      <c r="Z156" s="782"/>
      <c r="AA156" s="782"/>
      <c r="AB156" s="774"/>
    </row>
    <row r="157" spans="1:28" ht="13.9" hidden="1">
      <c r="A157" s="713"/>
      <c r="B157" s="994"/>
      <c r="C157" s="789"/>
      <c r="D157" s="790"/>
      <c r="E157" s="790"/>
      <c r="F157" s="791"/>
      <c r="G157" s="783"/>
      <c r="H157" s="781" t="s">
        <v>640</v>
      </c>
      <c r="I157" s="782"/>
      <c r="J157" s="782"/>
      <c r="K157" s="782"/>
      <c r="L157" s="782"/>
      <c r="M157" s="782"/>
      <c r="N157" s="773">
        <f>+IF(I$13="No Bid","No Bid",I157*$G157*I$17)</f>
        <v>0</v>
      </c>
      <c r="O157" s="782"/>
      <c r="P157" s="782"/>
      <c r="Q157" s="782"/>
      <c r="R157" s="774"/>
      <c r="S157" s="782"/>
      <c r="T157" s="786"/>
      <c r="U157" s="782"/>
      <c r="V157" s="782"/>
      <c r="W157" s="774"/>
      <c r="X157" s="782"/>
      <c r="Y157" s="786"/>
      <c r="Z157" s="782"/>
      <c r="AA157" s="782"/>
      <c r="AB157" s="774"/>
    </row>
    <row r="158" spans="1:28" ht="14.45" hidden="1" thickBot="1">
      <c r="A158" s="713"/>
      <c r="B158" s="994"/>
      <c r="C158" s="789"/>
      <c r="D158" s="798"/>
      <c r="E158" s="798"/>
      <c r="F158" s="799"/>
      <c r="G158" s="783"/>
      <c r="H158" s="781" t="s">
        <v>640</v>
      </c>
      <c r="I158" s="782"/>
      <c r="J158" s="782"/>
      <c r="K158" s="782"/>
      <c r="L158" s="782"/>
      <c r="M158" s="782"/>
      <c r="N158" s="814">
        <f>+IF(I$13="No Bid","No Bid",I158*$G158*I$17)</f>
        <v>0</v>
      </c>
      <c r="O158" s="782"/>
      <c r="P158" s="782"/>
      <c r="Q158" s="782"/>
      <c r="R158" s="774"/>
      <c r="S158" s="782"/>
      <c r="T158" s="786"/>
      <c r="U158" s="782"/>
      <c r="V158" s="782"/>
      <c r="W158" s="774"/>
      <c r="X158" s="782"/>
      <c r="Y158" s="786"/>
      <c r="Z158" s="782"/>
      <c r="AA158" s="782"/>
      <c r="AB158" s="774"/>
    </row>
    <row r="159" spans="1:28" ht="16.899999999999999" thickTop="1" thickBot="1">
      <c r="A159" s="745"/>
      <c r="B159" s="1437" t="s">
        <v>633</v>
      </c>
      <c r="C159" s="1438"/>
      <c r="D159" s="1438"/>
      <c r="E159" s="1438"/>
      <c r="F159" s="1439"/>
      <c r="G159" s="750" t="s">
        <v>634</v>
      </c>
      <c r="H159" s="751" t="s">
        <v>634</v>
      </c>
      <c r="I159" s="815">
        <f>SUM(I135:I146)</f>
        <v>74079.835028433517</v>
      </c>
      <c r="J159" s="752" t="str">
        <f>+K18</f>
        <v>-</v>
      </c>
      <c r="K159" s="752" t="str">
        <f>+L18</f>
        <v>-</v>
      </c>
      <c r="L159" s="815">
        <f>SUM(L21,L24:L26,L28:L30,L35:L39)</f>
        <v>789855.28299999994</v>
      </c>
      <c r="M159" s="815">
        <f>SUM(M21,M24:M26,M28:M31)</f>
        <v>828324.70526333596</v>
      </c>
      <c r="N159" s="753">
        <f>+IF(I$13="No Bid","No Bid",SUM(N20,N122,N133,N147,N153))</f>
        <v>1707259.8232917693</v>
      </c>
      <c r="O159" s="752" t="e">
        <f>+#REF!</f>
        <v>#REF!</v>
      </c>
      <c r="P159" s="752">
        <f>+R18</f>
        <v>0</v>
      </c>
      <c r="Q159" s="752" t="e">
        <f>+#REF!</f>
        <v>#REF!</v>
      </c>
      <c r="R159" s="754">
        <f>+IF(O$13="No Bid","No Bid",SUM(R20,R122,R133,R147,R153))</f>
        <v>0</v>
      </c>
      <c r="S159" s="752" t="str">
        <f>+T18</f>
        <v>-</v>
      </c>
      <c r="T159" s="750" t="str">
        <f>+T18</f>
        <v>-</v>
      </c>
      <c r="U159" s="752">
        <f>+W18</f>
        <v>0</v>
      </c>
      <c r="V159" s="752" t="e">
        <f>+#REF!</f>
        <v>#REF!</v>
      </c>
      <c r="W159" s="754">
        <f>+IF(S$13="No Bid","No Bid",SUM(W20,W122,W133,W147,W153))</f>
        <v>0</v>
      </c>
      <c r="X159" s="752" t="str">
        <f>+Y18</f>
        <v>-</v>
      </c>
      <c r="Y159" s="750" t="str">
        <f>+Y18</f>
        <v>-</v>
      </c>
      <c r="Z159" s="752">
        <f>+AB18</f>
        <v>0</v>
      </c>
      <c r="AA159" s="752" t="e">
        <f>+#REF!</f>
        <v>#REF!</v>
      </c>
      <c r="AB159" s="754">
        <f>+IF(X$13="No Bid","No Bid",SUM(AB20,AB122,AB133,AB147,AB153))</f>
        <v>0</v>
      </c>
    </row>
    <row r="160" spans="1:28" ht="16.899999999999999" thickTop="1" thickBot="1">
      <c r="A160" s="745"/>
      <c r="B160" s="1420" t="s">
        <v>710</v>
      </c>
      <c r="C160" s="1421"/>
      <c r="D160" s="1421"/>
      <c r="E160" s="1421"/>
      <c r="F160" s="1422"/>
      <c r="G160" s="816" t="s">
        <v>634</v>
      </c>
      <c r="H160" s="817" t="s">
        <v>634</v>
      </c>
      <c r="I160" s="818" t="s">
        <v>634</v>
      </c>
      <c r="J160" s="818" t="s">
        <v>634</v>
      </c>
      <c r="K160" s="818" t="s">
        <v>634</v>
      </c>
      <c r="L160" s="818" t="s">
        <v>634</v>
      </c>
      <c r="M160" s="818" t="s">
        <v>634</v>
      </c>
      <c r="N160" s="819">
        <f>+IF(I$13="No Bid","No Bid",(N159-N146))</f>
        <v>1707259.8232917693</v>
      </c>
      <c r="O160" s="818" t="s">
        <v>634</v>
      </c>
      <c r="P160" s="818" t="s">
        <v>634</v>
      </c>
      <c r="Q160" s="818" t="s">
        <v>634</v>
      </c>
      <c r="R160" s="819">
        <f>+IF(O$13="No Bid","No Bid",(R159-R146))</f>
        <v>0</v>
      </c>
      <c r="S160" s="818" t="s">
        <v>634</v>
      </c>
      <c r="T160" s="816" t="s">
        <v>634</v>
      </c>
      <c r="U160" s="818" t="s">
        <v>634</v>
      </c>
      <c r="V160" s="818" t="s">
        <v>634</v>
      </c>
      <c r="W160" s="819">
        <f>+IF(S$13="No Bid","No Bid",(W159-W146))</f>
        <v>0</v>
      </c>
      <c r="X160" s="818" t="s">
        <v>634</v>
      </c>
      <c r="Y160" s="816" t="s">
        <v>634</v>
      </c>
      <c r="Z160" s="818" t="s">
        <v>634</v>
      </c>
      <c r="AA160" s="818" t="s">
        <v>634</v>
      </c>
      <c r="AB160" s="819">
        <f>+IF(X$13="No Bid","No Bid",(AB159-AB146))</f>
        <v>0</v>
      </c>
    </row>
    <row r="161" spans="1:28" ht="16.899999999999999" thickTop="1" thickBot="1">
      <c r="A161" s="745"/>
      <c r="B161" s="1423" t="s">
        <v>711</v>
      </c>
      <c r="C161" s="1424"/>
      <c r="D161" s="1424"/>
      <c r="E161" s="1424"/>
      <c r="F161" s="1425"/>
      <c r="G161" s="820"/>
      <c r="H161" s="821" t="s">
        <v>634</v>
      </c>
      <c r="I161" s="822" t="s">
        <v>634</v>
      </c>
      <c r="J161" s="822" t="s">
        <v>634</v>
      </c>
      <c r="K161" s="822" t="s">
        <v>634</v>
      </c>
      <c r="L161" s="822" t="s">
        <v>634</v>
      </c>
      <c r="M161" s="822" t="s">
        <v>634</v>
      </c>
      <c r="N161" s="823" t="str">
        <f>+IF(I$13="No Bid","No Bid",IFERROR(N160/$G$161,""))</f>
        <v/>
      </c>
      <c r="O161" s="822" t="s">
        <v>634</v>
      </c>
      <c r="P161" s="822" t="s">
        <v>634</v>
      </c>
      <c r="Q161" s="822" t="s">
        <v>634</v>
      </c>
      <c r="R161" s="823" t="str">
        <f>+IF(O$13="No Bid","No Bid",IFERROR(R160/$G$161,""))</f>
        <v/>
      </c>
      <c r="S161" s="822" t="s">
        <v>634</v>
      </c>
      <c r="T161" s="824" t="s">
        <v>634</v>
      </c>
      <c r="U161" s="822" t="s">
        <v>634</v>
      </c>
      <c r="V161" s="822" t="s">
        <v>634</v>
      </c>
      <c r="W161" s="823" t="str">
        <f>+IF(S$13="No Bid","No Bid",IFERROR(W160/$G$161,""))</f>
        <v/>
      </c>
      <c r="X161" s="822" t="s">
        <v>634</v>
      </c>
      <c r="Y161" s="824" t="s">
        <v>634</v>
      </c>
      <c r="Z161" s="822" t="s">
        <v>634</v>
      </c>
      <c r="AA161" s="822" t="s">
        <v>634</v>
      </c>
      <c r="AB161" s="823" t="str">
        <f>+IF(X$13="No Bid","No Bid",IFERROR(AB160/$G$161,""))</f>
        <v/>
      </c>
    </row>
    <row r="162" spans="1:28" ht="16.899999999999999" thickTop="1" thickBot="1">
      <c r="A162" s="745"/>
      <c r="B162" s="1423" t="s">
        <v>712</v>
      </c>
      <c r="C162" s="1424"/>
      <c r="D162" s="1424"/>
      <c r="E162" s="1424"/>
      <c r="F162" s="1425"/>
      <c r="G162" s="824" t="s">
        <v>634</v>
      </c>
      <c r="H162" s="821" t="s">
        <v>713</v>
      </c>
      <c r="I162" s="822" t="s">
        <v>634</v>
      </c>
      <c r="J162" s="822" t="s">
        <v>634</v>
      </c>
      <c r="K162" s="822" t="s">
        <v>634</v>
      </c>
      <c r="L162" s="822" t="s">
        <v>634</v>
      </c>
      <c r="M162" s="822" t="s">
        <v>634</v>
      </c>
      <c r="N162" s="823">
        <f>+IF(I$13="No Bid","No Bid",IFERROR(N146/N160*1000,""))</f>
        <v>0</v>
      </c>
      <c r="O162" s="822" t="s">
        <v>634</v>
      </c>
      <c r="P162" s="822" t="s">
        <v>634</v>
      </c>
      <c r="Q162" s="822" t="s">
        <v>634</v>
      </c>
      <c r="R162" s="823" t="str">
        <f>+IF(O$13="No Bid","No Bid",IFERROR(R146/R160*1000,""))</f>
        <v/>
      </c>
      <c r="S162" s="822" t="s">
        <v>634</v>
      </c>
      <c r="T162" s="824" t="s">
        <v>634</v>
      </c>
      <c r="U162" s="822" t="s">
        <v>634</v>
      </c>
      <c r="V162" s="822" t="s">
        <v>634</v>
      </c>
      <c r="W162" s="823" t="str">
        <f>+IF(S$13="No Bid","No Bid",IFERROR(W146/W160*1000,""))</f>
        <v/>
      </c>
      <c r="X162" s="822" t="s">
        <v>634</v>
      </c>
      <c r="Y162" s="824" t="s">
        <v>634</v>
      </c>
      <c r="Z162" s="822" t="s">
        <v>634</v>
      </c>
      <c r="AA162" s="822" t="s">
        <v>634</v>
      </c>
      <c r="AB162" s="823" t="str">
        <f>+IF(X$13="No Bid","No Bid",IFERROR(AB146/AB160*1000,""))</f>
        <v/>
      </c>
    </row>
    <row r="163" spans="1:28" ht="16.899999999999999" thickTop="1" thickBot="1">
      <c r="A163" s="825"/>
      <c r="B163" s="1426" t="s">
        <v>714</v>
      </c>
      <c r="C163" s="1427"/>
      <c r="D163" s="1427"/>
      <c r="E163" s="1427"/>
      <c r="F163" s="1428"/>
      <c r="G163" s="759" t="s">
        <v>634</v>
      </c>
      <c r="H163" s="760" t="s">
        <v>634</v>
      </c>
      <c r="I163" s="761" t="s">
        <v>634</v>
      </c>
      <c r="J163" s="761" t="s">
        <v>634</v>
      </c>
      <c r="K163" s="761" t="s">
        <v>634</v>
      </c>
      <c r="L163" s="761" t="s">
        <v>634</v>
      </c>
      <c r="M163" s="761" t="s">
        <v>634</v>
      </c>
      <c r="N163" s="763">
        <f>+IF(I$13="No Bid","No Bid",SUM(N164:N168))</f>
        <v>0</v>
      </c>
      <c r="O163" s="761" t="s">
        <v>634</v>
      </c>
      <c r="P163" s="761" t="s">
        <v>634</v>
      </c>
      <c r="Q163" s="761" t="s">
        <v>634</v>
      </c>
      <c r="R163" s="763">
        <f>+IF(O$13="No Bid","No Bid",SUM(R164:R168))</f>
        <v>0</v>
      </c>
      <c r="S163" s="761" t="s">
        <v>634</v>
      </c>
      <c r="T163" s="759" t="s">
        <v>634</v>
      </c>
      <c r="U163" s="761" t="s">
        <v>634</v>
      </c>
      <c r="V163" s="761" t="s">
        <v>634</v>
      </c>
      <c r="W163" s="763">
        <f>+IF(S$13="No Bid","No Bid",SUM(W164:W168))</f>
        <v>0</v>
      </c>
      <c r="X163" s="761" t="s">
        <v>634</v>
      </c>
      <c r="Y163" s="759" t="s">
        <v>634</v>
      </c>
      <c r="Z163" s="761" t="s">
        <v>634</v>
      </c>
      <c r="AA163" s="761" t="s">
        <v>634</v>
      </c>
      <c r="AB163" s="763">
        <f>+IF(X$13="No Bid","No Bid",SUM(AB164:AB168))</f>
        <v>0</v>
      </c>
    </row>
    <row r="164" spans="1:28" ht="13.9" hidden="1">
      <c r="A164" s="825"/>
      <c r="B164" s="788">
        <v>1</v>
      </c>
      <c r="C164" s="789"/>
      <c r="D164" s="790"/>
      <c r="E164" s="790"/>
      <c r="F164" s="791"/>
      <c r="G164" s="792"/>
      <c r="H164" s="767" t="s">
        <v>640</v>
      </c>
      <c r="I164" s="768"/>
      <c r="J164" s="768"/>
      <c r="K164" s="768"/>
      <c r="L164" s="768"/>
      <c r="M164" s="768"/>
      <c r="N164" s="769">
        <f>+IF(I$13="No Bid","No Bid",I164*$G164*I$17)</f>
        <v>0</v>
      </c>
      <c r="O164" s="768"/>
      <c r="P164" s="768"/>
      <c r="Q164" s="768"/>
      <c r="R164" s="769">
        <f>+IF(O$13="No Bid","No Bid",O164*$G164*O$17)</f>
        <v>0</v>
      </c>
      <c r="S164" s="768"/>
      <c r="T164" s="770"/>
      <c r="U164" s="768"/>
      <c r="V164" s="768"/>
      <c r="W164" s="769">
        <f t="shared" ref="W164:W168" si="32">+IF(S$13="No Bid","No Bid",S164*$G164*S$17)</f>
        <v>0</v>
      </c>
      <c r="X164" s="768"/>
      <c r="Y164" s="770"/>
      <c r="Z164" s="768"/>
      <c r="AA164" s="768"/>
      <c r="AB164" s="769">
        <f t="shared" ref="AB164:AB168" si="33">+IF(X$13="No Bid","No Bid",X164*$G164*X$17)</f>
        <v>0</v>
      </c>
    </row>
    <row r="165" spans="1:28" ht="13.9" hidden="1">
      <c r="A165" s="825"/>
      <c r="B165" s="788">
        <v>2</v>
      </c>
      <c r="C165" s="789"/>
      <c r="D165" s="790"/>
      <c r="E165" s="790"/>
      <c r="F165" s="791"/>
      <c r="G165" s="792"/>
      <c r="H165" s="767" t="s">
        <v>640</v>
      </c>
      <c r="I165" s="768"/>
      <c r="J165" s="768"/>
      <c r="K165" s="768"/>
      <c r="L165" s="768"/>
      <c r="M165" s="768"/>
      <c r="N165" s="769">
        <f>+IF(I$13="No Bid","No Bid",I165*$G165*I$17)</f>
        <v>0</v>
      </c>
      <c r="O165" s="768"/>
      <c r="P165" s="768"/>
      <c r="Q165" s="768"/>
      <c r="R165" s="769">
        <f>+IF(O$13="No Bid","No Bid",O165*$G165*O$17)</f>
        <v>0</v>
      </c>
      <c r="S165" s="768"/>
      <c r="T165" s="770"/>
      <c r="U165" s="768"/>
      <c r="V165" s="768"/>
      <c r="W165" s="769">
        <f t="shared" si="32"/>
        <v>0</v>
      </c>
      <c r="X165" s="768"/>
      <c r="Y165" s="770"/>
      <c r="Z165" s="768"/>
      <c r="AA165" s="768"/>
      <c r="AB165" s="769">
        <f t="shared" si="33"/>
        <v>0</v>
      </c>
    </row>
    <row r="166" spans="1:28" ht="13.9" hidden="1">
      <c r="A166" s="825"/>
      <c r="B166" s="788">
        <v>3</v>
      </c>
      <c r="C166" s="789"/>
      <c r="D166" s="790"/>
      <c r="E166" s="790"/>
      <c r="F166" s="791"/>
      <c r="G166" s="792"/>
      <c r="H166" s="767" t="s">
        <v>640</v>
      </c>
      <c r="I166" s="768"/>
      <c r="J166" s="768"/>
      <c r="K166" s="768"/>
      <c r="L166" s="768"/>
      <c r="M166" s="768"/>
      <c r="N166" s="769">
        <f>+IF(I$13="No Bid","No Bid",I166*$G166*I$17)</f>
        <v>0</v>
      </c>
      <c r="O166" s="768"/>
      <c r="P166" s="768"/>
      <c r="Q166" s="768"/>
      <c r="R166" s="769">
        <f>+IF(O$13="No Bid","No Bid",O166*$G166*O$17)</f>
        <v>0</v>
      </c>
      <c r="S166" s="768"/>
      <c r="T166" s="770"/>
      <c r="U166" s="768"/>
      <c r="V166" s="768"/>
      <c r="W166" s="769">
        <f t="shared" si="32"/>
        <v>0</v>
      </c>
      <c r="X166" s="768"/>
      <c r="Y166" s="770"/>
      <c r="Z166" s="768"/>
      <c r="AA166" s="768"/>
      <c r="AB166" s="769">
        <f t="shared" si="33"/>
        <v>0</v>
      </c>
    </row>
    <row r="167" spans="1:28" ht="13.9" hidden="1">
      <c r="A167" s="825"/>
      <c r="B167" s="788">
        <v>4</v>
      </c>
      <c r="C167" s="789"/>
      <c r="D167" s="790"/>
      <c r="E167" s="790"/>
      <c r="F167" s="791"/>
      <c r="G167" s="792"/>
      <c r="H167" s="767" t="s">
        <v>640</v>
      </c>
      <c r="I167" s="768"/>
      <c r="J167" s="768"/>
      <c r="K167" s="768"/>
      <c r="L167" s="768"/>
      <c r="M167" s="768"/>
      <c r="N167" s="769">
        <f>+IF(I$13="No Bid","No Bid",I167*$G167*I$17)</f>
        <v>0</v>
      </c>
      <c r="O167" s="768"/>
      <c r="P167" s="768"/>
      <c r="Q167" s="768"/>
      <c r="R167" s="769">
        <f>+IF(O$13="No Bid","No Bid",O167*$G167*O$17)</f>
        <v>0</v>
      </c>
      <c r="S167" s="768"/>
      <c r="T167" s="770"/>
      <c r="U167" s="768"/>
      <c r="V167" s="768"/>
      <c r="W167" s="769">
        <f t="shared" si="32"/>
        <v>0</v>
      </c>
      <c r="X167" s="768"/>
      <c r="Y167" s="770"/>
      <c r="Z167" s="768"/>
      <c r="AA167" s="768"/>
      <c r="AB167" s="769">
        <f t="shared" si="33"/>
        <v>0</v>
      </c>
    </row>
    <row r="168" spans="1:28" ht="14.45" hidden="1" thickBot="1">
      <c r="A168" s="825"/>
      <c r="B168" s="788">
        <v>5</v>
      </c>
      <c r="C168" s="797"/>
      <c r="D168" s="798"/>
      <c r="E168" s="798"/>
      <c r="F168" s="799"/>
      <c r="G168" s="792"/>
      <c r="H168" s="767" t="s">
        <v>640</v>
      </c>
      <c r="I168" s="768"/>
      <c r="J168" s="768"/>
      <c r="K168" s="768"/>
      <c r="L168" s="768"/>
      <c r="M168" s="768"/>
      <c r="N168" s="769">
        <f>+IF(I$13="No Bid","No Bid",I168*$G168*I$17)</f>
        <v>0</v>
      </c>
      <c r="O168" s="768"/>
      <c r="P168" s="768"/>
      <c r="Q168" s="768"/>
      <c r="R168" s="769">
        <f>+IF(O$13="No Bid","No Bid",O168*$G168*O$17)</f>
        <v>0</v>
      </c>
      <c r="S168" s="768"/>
      <c r="T168" s="770"/>
      <c r="U168" s="768"/>
      <c r="V168" s="768"/>
      <c r="W168" s="769">
        <f t="shared" si="32"/>
        <v>0</v>
      </c>
      <c r="X168" s="768"/>
      <c r="Y168" s="770"/>
      <c r="Z168" s="768"/>
      <c r="AA168" s="768"/>
      <c r="AB168" s="769">
        <f t="shared" si="33"/>
        <v>0</v>
      </c>
    </row>
    <row r="169" spans="1:28" ht="16.899999999999999" thickTop="1" thickBot="1">
      <c r="A169" s="745"/>
      <c r="B169" s="1429" t="s">
        <v>715</v>
      </c>
      <c r="C169" s="1430"/>
      <c r="D169" s="1430"/>
      <c r="E169" s="1430"/>
      <c r="F169" s="1431"/>
      <c r="G169" s="826" t="s">
        <v>634</v>
      </c>
      <c r="H169" s="827" t="s">
        <v>634</v>
      </c>
      <c r="I169" s="828" t="s">
        <v>634</v>
      </c>
      <c r="J169" s="828" t="s">
        <v>634</v>
      </c>
      <c r="K169" s="828" t="s">
        <v>634</v>
      </c>
      <c r="L169" s="828" t="s">
        <v>634</v>
      </c>
      <c r="M169" s="828" t="s">
        <v>634</v>
      </c>
      <c r="N169" s="829">
        <f>+IF(I$13="No Bid","No Bid",SUM(N159,N163))</f>
        <v>1707259.8232917693</v>
      </c>
      <c r="O169" s="828" t="s">
        <v>634</v>
      </c>
      <c r="P169" s="828" t="s">
        <v>634</v>
      </c>
      <c r="Q169" s="828" t="s">
        <v>634</v>
      </c>
      <c r="R169" s="829">
        <f>+IF(O$13="No Bid","No Bid",SUM(R159,R163))</f>
        <v>0</v>
      </c>
      <c r="S169" s="828" t="s">
        <v>634</v>
      </c>
      <c r="T169" s="826" t="s">
        <v>634</v>
      </c>
      <c r="U169" s="828" t="s">
        <v>634</v>
      </c>
      <c r="V169" s="828" t="s">
        <v>634</v>
      </c>
      <c r="W169" s="829">
        <f>+IF(S$13="No Bid","No Bid",SUM(W159,W163))</f>
        <v>0</v>
      </c>
      <c r="X169" s="828" t="s">
        <v>634</v>
      </c>
      <c r="Y169" s="826" t="s">
        <v>634</v>
      </c>
      <c r="Z169" s="828" t="s">
        <v>634</v>
      </c>
      <c r="AA169" s="828" t="s">
        <v>634</v>
      </c>
      <c r="AB169" s="829">
        <f>+IF(X$13="No Bid","No Bid",SUM(AB159,AB163))</f>
        <v>0</v>
      </c>
    </row>
    <row r="170" spans="1:28" ht="16.899999999999999" thickTop="1" thickBot="1">
      <c r="A170" s="825"/>
      <c r="B170" s="1426" t="s">
        <v>716</v>
      </c>
      <c r="C170" s="1427"/>
      <c r="D170" s="1427"/>
      <c r="E170" s="1427"/>
      <c r="F170" s="1428"/>
      <c r="G170" s="759" t="s">
        <v>634</v>
      </c>
      <c r="H170" s="760" t="s">
        <v>634</v>
      </c>
      <c r="I170" s="761" t="s">
        <v>634</v>
      </c>
      <c r="J170" s="761" t="s">
        <v>634</v>
      </c>
      <c r="K170" s="761" t="s">
        <v>634</v>
      </c>
      <c r="L170" s="761" t="s">
        <v>634</v>
      </c>
      <c r="M170" s="761" t="s">
        <v>634</v>
      </c>
      <c r="N170" s="763">
        <f>+IF(I$13="No Bid","No Bid",SUM(N171:N175))</f>
        <v>0</v>
      </c>
      <c r="O170" s="761" t="s">
        <v>634</v>
      </c>
      <c r="P170" s="761" t="s">
        <v>634</v>
      </c>
      <c r="Q170" s="761" t="s">
        <v>634</v>
      </c>
      <c r="R170" s="763">
        <f>+IF(O$13="No Bid","No Bid",SUM(R171:R175))</f>
        <v>0</v>
      </c>
      <c r="S170" s="761" t="s">
        <v>634</v>
      </c>
      <c r="T170" s="759" t="s">
        <v>634</v>
      </c>
      <c r="U170" s="761" t="s">
        <v>634</v>
      </c>
      <c r="V170" s="761" t="s">
        <v>634</v>
      </c>
      <c r="W170" s="763">
        <f>+IF(S$13="No Bid","No Bid",SUM(W171:W175))</f>
        <v>0</v>
      </c>
      <c r="X170" s="761" t="s">
        <v>634</v>
      </c>
      <c r="Y170" s="759" t="s">
        <v>634</v>
      </c>
      <c r="Z170" s="761" t="s">
        <v>634</v>
      </c>
      <c r="AA170" s="761" t="s">
        <v>634</v>
      </c>
      <c r="AB170" s="763">
        <f>+IF(X$13="No Bid","No Bid",SUM(AB171:AB175))</f>
        <v>0</v>
      </c>
    </row>
    <row r="171" spans="1:28" ht="13.9" hidden="1">
      <c r="A171" s="825"/>
      <c r="B171" s="788">
        <v>1</v>
      </c>
      <c r="C171" s="789"/>
      <c r="D171" s="790"/>
      <c r="E171" s="790"/>
      <c r="F171" s="791"/>
      <c r="G171" s="792"/>
      <c r="H171" s="767" t="s">
        <v>640</v>
      </c>
      <c r="I171" s="768"/>
      <c r="J171" s="768"/>
      <c r="K171" s="768"/>
      <c r="L171" s="768"/>
      <c r="M171" s="768"/>
      <c r="N171" s="769">
        <f>+IF(I$13="No Bid","No Bid",I171*$G171*I$17)</f>
        <v>0</v>
      </c>
      <c r="O171" s="768"/>
      <c r="P171" s="768"/>
      <c r="Q171" s="768"/>
      <c r="R171" s="769">
        <f>+IF(O$13="No Bid","No Bid",O171*$G171*O$17)</f>
        <v>0</v>
      </c>
      <c r="S171" s="768"/>
      <c r="T171" s="770"/>
      <c r="U171" s="768"/>
      <c r="V171" s="768"/>
      <c r="W171" s="769">
        <f t="shared" ref="W171:W175" si="34">+IF(S$13="No Bid","No Bid",S171*$G171*S$17)</f>
        <v>0</v>
      </c>
      <c r="X171" s="768"/>
      <c r="Y171" s="770"/>
      <c r="Z171" s="768"/>
      <c r="AA171" s="768"/>
      <c r="AB171" s="769">
        <f t="shared" ref="AB171:AB175" si="35">+IF(X$13="No Bid","No Bid",X171*$G171*X$17)</f>
        <v>0</v>
      </c>
    </row>
    <row r="172" spans="1:28" ht="13.9" hidden="1">
      <c r="A172" s="825"/>
      <c r="B172" s="788">
        <v>2</v>
      </c>
      <c r="C172" s="789"/>
      <c r="D172" s="790"/>
      <c r="E172" s="790"/>
      <c r="F172" s="791"/>
      <c r="G172" s="792"/>
      <c r="H172" s="767" t="s">
        <v>640</v>
      </c>
      <c r="I172" s="768"/>
      <c r="J172" s="768"/>
      <c r="K172" s="768"/>
      <c r="L172" s="768"/>
      <c r="M172" s="768"/>
      <c r="N172" s="769">
        <f>+IF(I$13="No Bid","No Bid",I172*$G172*I$17)</f>
        <v>0</v>
      </c>
      <c r="O172" s="768"/>
      <c r="P172" s="768"/>
      <c r="Q172" s="768"/>
      <c r="R172" s="769">
        <f>+IF(O$13="No Bid","No Bid",O172*$G172*O$17)</f>
        <v>0</v>
      </c>
      <c r="S172" s="768"/>
      <c r="T172" s="770"/>
      <c r="U172" s="768"/>
      <c r="V172" s="768"/>
      <c r="W172" s="769">
        <f t="shared" si="34"/>
        <v>0</v>
      </c>
      <c r="X172" s="768"/>
      <c r="Y172" s="770"/>
      <c r="Z172" s="768"/>
      <c r="AA172" s="768"/>
      <c r="AB172" s="769">
        <f t="shared" si="35"/>
        <v>0</v>
      </c>
    </row>
    <row r="173" spans="1:28" ht="13.9" hidden="1">
      <c r="A173" s="825"/>
      <c r="B173" s="788">
        <v>3</v>
      </c>
      <c r="C173" s="789"/>
      <c r="D173" s="790"/>
      <c r="E173" s="790"/>
      <c r="F173" s="791"/>
      <c r="G173" s="792"/>
      <c r="H173" s="767" t="s">
        <v>640</v>
      </c>
      <c r="I173" s="768"/>
      <c r="J173" s="768"/>
      <c r="K173" s="768"/>
      <c r="L173" s="768"/>
      <c r="M173" s="768"/>
      <c r="N173" s="769">
        <f>+IF(I$13="No Bid","No Bid",I173*$G173*I$17)</f>
        <v>0</v>
      </c>
      <c r="O173" s="768"/>
      <c r="P173" s="768"/>
      <c r="Q173" s="768"/>
      <c r="R173" s="769">
        <f>+IF(O$13="No Bid","No Bid",O173*$G173*O$17)</f>
        <v>0</v>
      </c>
      <c r="S173" s="768"/>
      <c r="T173" s="770"/>
      <c r="U173" s="768"/>
      <c r="V173" s="768"/>
      <c r="W173" s="769">
        <f t="shared" si="34"/>
        <v>0</v>
      </c>
      <c r="X173" s="768"/>
      <c r="Y173" s="770"/>
      <c r="Z173" s="768"/>
      <c r="AA173" s="768"/>
      <c r="AB173" s="769">
        <f t="shared" si="35"/>
        <v>0</v>
      </c>
    </row>
    <row r="174" spans="1:28" ht="13.9" hidden="1">
      <c r="A174" s="825"/>
      <c r="B174" s="788">
        <v>4</v>
      </c>
      <c r="C174" s="789"/>
      <c r="D174" s="790"/>
      <c r="E174" s="790"/>
      <c r="F174" s="791"/>
      <c r="G174" s="792"/>
      <c r="H174" s="767" t="s">
        <v>640</v>
      </c>
      <c r="I174" s="768"/>
      <c r="J174" s="768"/>
      <c r="K174" s="768"/>
      <c r="L174" s="768"/>
      <c r="M174" s="768"/>
      <c r="N174" s="769">
        <f>+IF(I$13="No Bid","No Bid",I174*$G174*I$17)</f>
        <v>0</v>
      </c>
      <c r="O174" s="768"/>
      <c r="P174" s="768"/>
      <c r="Q174" s="768"/>
      <c r="R174" s="769">
        <f>+IF(O$13="No Bid","No Bid",O174*$G174*O$17)</f>
        <v>0</v>
      </c>
      <c r="S174" s="768"/>
      <c r="T174" s="770"/>
      <c r="U174" s="768"/>
      <c r="V174" s="768"/>
      <c r="W174" s="769">
        <f t="shared" si="34"/>
        <v>0</v>
      </c>
      <c r="X174" s="768"/>
      <c r="Y174" s="770"/>
      <c r="Z174" s="768"/>
      <c r="AA174" s="768"/>
      <c r="AB174" s="769">
        <f t="shared" si="35"/>
        <v>0</v>
      </c>
    </row>
    <row r="175" spans="1:28" ht="14.45" hidden="1" thickBot="1">
      <c r="A175" s="825"/>
      <c r="B175" s="788">
        <v>5</v>
      </c>
      <c r="C175" s="797"/>
      <c r="D175" s="798"/>
      <c r="E175" s="798"/>
      <c r="F175" s="799"/>
      <c r="G175" s="792"/>
      <c r="H175" s="767" t="s">
        <v>640</v>
      </c>
      <c r="I175" s="768"/>
      <c r="J175" s="768"/>
      <c r="K175" s="768"/>
      <c r="L175" s="768"/>
      <c r="M175" s="768"/>
      <c r="N175" s="769">
        <f>+IF(I$13="No Bid","No Bid",I175*$G175*I$17)</f>
        <v>0</v>
      </c>
      <c r="O175" s="768"/>
      <c r="P175" s="768"/>
      <c r="Q175" s="768"/>
      <c r="R175" s="769">
        <f>+IF(O$13="No Bid","No Bid",O175*$G175*O$17)</f>
        <v>0</v>
      </c>
      <c r="S175" s="768"/>
      <c r="T175" s="770"/>
      <c r="U175" s="768"/>
      <c r="V175" s="768"/>
      <c r="W175" s="769">
        <f t="shared" si="34"/>
        <v>0</v>
      </c>
      <c r="X175" s="768"/>
      <c r="Y175" s="770"/>
      <c r="Z175" s="768"/>
      <c r="AA175" s="768"/>
      <c r="AB175" s="769">
        <f t="shared" si="35"/>
        <v>0</v>
      </c>
    </row>
    <row r="176" spans="1:28" ht="16.149999999999999" thickTop="1">
      <c r="A176" s="713"/>
      <c r="B176" s="1418" t="s">
        <v>861</v>
      </c>
      <c r="C176" s="1418"/>
      <c r="D176" s="1418"/>
      <c r="E176" s="1418"/>
      <c r="F176" s="1418"/>
      <c r="G176" s="1418"/>
      <c r="H176" s="1418"/>
      <c r="I176" s="1419"/>
      <c r="J176" s="1419"/>
      <c r="K176" s="1419"/>
      <c r="L176" s="1419"/>
      <c r="M176" s="1419"/>
      <c r="N176" s="1419"/>
      <c r="O176" s="1419"/>
      <c r="P176" s="1419"/>
      <c r="Q176" s="1419"/>
      <c r="R176" s="1419"/>
      <c r="S176" s="1419"/>
      <c r="T176" s="1419"/>
      <c r="U176" s="1419"/>
      <c r="V176" s="1419"/>
      <c r="W176" s="1419"/>
      <c r="X176" s="1419"/>
      <c r="Y176" s="1419"/>
      <c r="Z176" s="1419"/>
      <c r="AA176" s="1419"/>
      <c r="AB176" s="1419"/>
    </row>
    <row r="177" spans="1:28" ht="13.9">
      <c r="A177" s="713"/>
      <c r="B177" s="1400" t="s">
        <v>718</v>
      </c>
      <c r="C177" s="1401"/>
      <c r="D177" s="1401"/>
      <c r="E177" s="1401"/>
      <c r="F177" s="1401"/>
      <c r="G177" s="1401"/>
      <c r="H177" s="1402"/>
      <c r="I177" s="1405" t="str">
        <f>+IF(I$11="No Bid","No Bid"," ")</f>
        <v xml:space="preserve"> </v>
      </c>
      <c r="J177" s="1406"/>
      <c r="K177" s="1406"/>
      <c r="L177" s="1406"/>
      <c r="M177" s="1406"/>
      <c r="N177" s="1407"/>
      <c r="O177" s="1405" t="str">
        <f>+IF(O$11="No Bid","No Bid"," ")</f>
        <v xml:space="preserve"> </v>
      </c>
      <c r="P177" s="1406"/>
      <c r="Q177" s="1406"/>
      <c r="R177" s="1407"/>
      <c r="S177" s="1405" t="str">
        <f>+IF(S$11="No Bid","No Bid"," ")</f>
        <v xml:space="preserve"> </v>
      </c>
      <c r="T177" s="1406"/>
      <c r="U177" s="1406"/>
      <c r="V177" s="1406"/>
      <c r="W177" s="1407"/>
      <c r="X177" s="1405" t="str">
        <f>+IF(X$11="No Bid","No Bid"," ")</f>
        <v xml:space="preserve"> </v>
      </c>
      <c r="Y177" s="1406"/>
      <c r="Z177" s="1406"/>
      <c r="AA177" s="1406"/>
      <c r="AB177" s="1407"/>
    </row>
    <row r="178" spans="1:28" ht="12.75" customHeight="1">
      <c r="A178" s="713"/>
      <c r="B178" s="830"/>
      <c r="C178" s="1409" t="s">
        <v>719</v>
      </c>
      <c r="D178" s="1409"/>
      <c r="E178" s="1409"/>
      <c r="F178" s="1409"/>
      <c r="G178" s="1409"/>
      <c r="H178" s="1410"/>
      <c r="I178" s="1377"/>
      <c r="J178" s="1378"/>
      <c r="K178" s="1378"/>
      <c r="L178" s="1378"/>
      <c r="M178" s="1378"/>
      <c r="N178" s="1379"/>
      <c r="O178" s="1377" t="s">
        <v>721</v>
      </c>
      <c r="P178" s="1378"/>
      <c r="Q178" s="1378"/>
      <c r="R178" s="1379"/>
      <c r="S178" s="1377" t="s">
        <v>721</v>
      </c>
      <c r="T178" s="1378"/>
      <c r="U178" s="1378"/>
      <c r="V178" s="1378"/>
      <c r="W178" s="1379"/>
      <c r="X178" s="1377" t="s">
        <v>721</v>
      </c>
      <c r="Y178" s="1378"/>
      <c r="Z178" s="1378"/>
      <c r="AA178" s="1378"/>
      <c r="AB178" s="1379"/>
    </row>
    <row r="179" spans="1:28" ht="13.9">
      <c r="A179" s="713"/>
      <c r="B179" s="830"/>
      <c r="C179" s="995" t="s">
        <v>722</v>
      </c>
      <c r="D179" s="995"/>
      <c r="E179" s="995"/>
      <c r="F179" s="995"/>
      <c r="G179" s="995"/>
      <c r="H179" s="996"/>
      <c r="I179" s="1415"/>
      <c r="J179" s="1416"/>
      <c r="K179" s="1416"/>
      <c r="L179" s="1416"/>
      <c r="M179" s="1416"/>
      <c r="N179" s="1417"/>
      <c r="O179" s="1415" t="s">
        <v>862</v>
      </c>
      <c r="P179" s="1416"/>
      <c r="Q179" s="1416"/>
      <c r="R179" s="1417"/>
      <c r="S179" s="1415" t="s">
        <v>862</v>
      </c>
      <c r="T179" s="1416"/>
      <c r="U179" s="1416"/>
      <c r="V179" s="1416"/>
      <c r="W179" s="1417"/>
      <c r="X179" s="1415" t="s">
        <v>862</v>
      </c>
      <c r="Y179" s="1416"/>
      <c r="Z179" s="1416"/>
      <c r="AA179" s="1416"/>
      <c r="AB179" s="1417"/>
    </row>
    <row r="180" spans="1:28" ht="12.75" customHeight="1">
      <c r="A180" s="713"/>
      <c r="B180" s="830"/>
      <c r="C180" s="1409" t="s">
        <v>723</v>
      </c>
      <c r="D180" s="1409"/>
      <c r="E180" s="1409"/>
      <c r="F180" s="1409"/>
      <c r="G180" s="1409"/>
      <c r="H180" s="1410"/>
      <c r="I180" s="1377"/>
      <c r="J180" s="1378"/>
      <c r="K180" s="1378"/>
      <c r="L180" s="1378"/>
      <c r="M180" s="1378"/>
      <c r="N180" s="1379"/>
      <c r="O180" s="1377" t="s">
        <v>863</v>
      </c>
      <c r="P180" s="1378"/>
      <c r="Q180" s="1378"/>
      <c r="R180" s="1379"/>
      <c r="S180" s="1377" t="s">
        <v>863</v>
      </c>
      <c r="T180" s="1378"/>
      <c r="U180" s="1378"/>
      <c r="V180" s="1378"/>
      <c r="W180" s="1379"/>
      <c r="X180" s="1377" t="s">
        <v>863</v>
      </c>
      <c r="Y180" s="1378"/>
      <c r="Z180" s="1378"/>
      <c r="AA180" s="1378"/>
      <c r="AB180" s="1379"/>
    </row>
    <row r="181" spans="1:28" ht="13.9">
      <c r="A181" s="713"/>
      <c r="B181" s="830"/>
      <c r="C181" s="1409" t="s">
        <v>726</v>
      </c>
      <c r="D181" s="1409"/>
      <c r="E181" s="1409"/>
      <c r="F181" s="1409"/>
      <c r="G181" s="1409"/>
      <c r="H181" s="1410"/>
      <c r="I181" s="1415"/>
      <c r="J181" s="1416"/>
      <c r="K181" s="1416"/>
      <c r="L181" s="1416"/>
      <c r="M181" s="1416"/>
      <c r="N181" s="1417"/>
      <c r="O181" s="1377" t="s">
        <v>863</v>
      </c>
      <c r="P181" s="1378"/>
      <c r="Q181" s="1378"/>
      <c r="R181" s="1379"/>
      <c r="S181" s="1377" t="s">
        <v>863</v>
      </c>
      <c r="T181" s="1378"/>
      <c r="U181" s="1378"/>
      <c r="V181" s="1378"/>
      <c r="W181" s="1379"/>
      <c r="X181" s="1377" t="s">
        <v>863</v>
      </c>
      <c r="Y181" s="1378"/>
      <c r="Z181" s="1378"/>
      <c r="AA181" s="1378"/>
      <c r="AB181" s="1379"/>
    </row>
    <row r="182" spans="1:28" ht="13.9">
      <c r="A182" s="713"/>
      <c r="B182" s="1400" t="s">
        <v>728</v>
      </c>
      <c r="C182" s="1401"/>
      <c r="D182" s="1401"/>
      <c r="E182" s="1401"/>
      <c r="F182" s="1401"/>
      <c r="G182" s="1401"/>
      <c r="H182" s="1402"/>
      <c r="I182" s="1405" t="str">
        <f>+IF(I$11="No Bid","No Bid"," ")</f>
        <v xml:space="preserve"> </v>
      </c>
      <c r="J182" s="1406"/>
      <c r="K182" s="1406"/>
      <c r="L182" s="1406"/>
      <c r="M182" s="1406"/>
      <c r="N182" s="1407"/>
      <c r="O182" s="1405" t="str">
        <f>+IF(O$11="No Bid","No Bid"," ")</f>
        <v xml:space="preserve"> </v>
      </c>
      <c r="P182" s="1406"/>
      <c r="Q182" s="1406"/>
      <c r="R182" s="1407"/>
      <c r="S182" s="1405" t="str">
        <f>+IF(S$11="No Bid","No Bid"," ")</f>
        <v xml:space="preserve"> </v>
      </c>
      <c r="T182" s="1406"/>
      <c r="U182" s="1406"/>
      <c r="V182" s="1406"/>
      <c r="W182" s="1407"/>
      <c r="X182" s="1405" t="str">
        <f>+IF(X$11="No Bid","No Bid"," ")</f>
        <v xml:space="preserve"> </v>
      </c>
      <c r="Y182" s="1406"/>
      <c r="Z182" s="1406"/>
      <c r="AA182" s="1406"/>
      <c r="AB182" s="1407"/>
    </row>
    <row r="183" spans="1:28" ht="13.9">
      <c r="A183" s="713"/>
      <c r="B183" s="831"/>
      <c r="C183" s="1409" t="s">
        <v>729</v>
      </c>
      <c r="D183" s="1409"/>
      <c r="E183" s="1409"/>
      <c r="F183" s="1409"/>
      <c r="G183" s="1409"/>
      <c r="H183" s="1410"/>
      <c r="I183" s="1377"/>
      <c r="J183" s="1378"/>
      <c r="K183" s="1378"/>
      <c r="L183" s="1378"/>
      <c r="M183" s="1378"/>
      <c r="N183" s="1379"/>
      <c r="O183" s="1377" t="s">
        <v>864</v>
      </c>
      <c r="P183" s="1378"/>
      <c r="Q183" s="1378"/>
      <c r="R183" s="1379"/>
      <c r="S183" s="1377" t="s">
        <v>864</v>
      </c>
      <c r="T183" s="1378"/>
      <c r="U183" s="1378"/>
      <c r="V183" s="1378"/>
      <c r="W183" s="1379"/>
      <c r="X183" s="1377" t="s">
        <v>864</v>
      </c>
      <c r="Y183" s="1378"/>
      <c r="Z183" s="1378"/>
      <c r="AA183" s="1378"/>
      <c r="AB183" s="1379"/>
    </row>
    <row r="184" spans="1:28" ht="13.9">
      <c r="A184" s="713"/>
      <c r="B184" s="832"/>
      <c r="C184" s="833" t="str">
        <f>"Confirm Standard Warranty with price Adder above will meet Owner's terms of "&amp;[3]ITB!D118&amp;" months from Substantial"</f>
        <v>Confirm Standard Warranty with price Adder above will meet Owner's terms of 12 months from Substantial</v>
      </c>
      <c r="D184" s="833"/>
      <c r="E184" s="833"/>
      <c r="F184" s="833"/>
      <c r="G184" s="833"/>
      <c r="H184" s="834"/>
      <c r="I184" s="1382"/>
      <c r="J184" s="1383"/>
      <c r="K184" s="1383"/>
      <c r="L184" s="1383"/>
      <c r="M184" s="1383"/>
      <c r="N184" s="1384"/>
      <c r="O184" s="1382" t="s">
        <v>731</v>
      </c>
      <c r="P184" s="1383"/>
      <c r="Q184" s="1383"/>
      <c r="R184" s="1384"/>
      <c r="S184" s="1382" t="s">
        <v>731</v>
      </c>
      <c r="T184" s="1383"/>
      <c r="U184" s="1383"/>
      <c r="V184" s="1383"/>
      <c r="W184" s="1384"/>
      <c r="X184" s="1382" t="s">
        <v>731</v>
      </c>
      <c r="Y184" s="1383"/>
      <c r="Z184" s="1383"/>
      <c r="AA184" s="1383"/>
      <c r="AB184" s="1384"/>
    </row>
    <row r="185" spans="1:28" ht="27.6">
      <c r="A185" s="713"/>
      <c r="B185" s="835"/>
      <c r="C185" s="836" t="s">
        <v>732</v>
      </c>
      <c r="D185" s="837" t="str">
        <f>[3]ITB!$D$116</f>
        <v>Summer 2017</v>
      </c>
      <c r="E185" s="838"/>
      <c r="F185" s="836"/>
      <c r="G185" s="836"/>
      <c r="H185" s="839"/>
      <c r="I185" s="1412"/>
      <c r="J185" s="1413"/>
      <c r="K185" s="1413"/>
      <c r="L185" s="1413"/>
      <c r="M185" s="1413"/>
      <c r="N185" s="1414"/>
      <c r="O185" s="1412"/>
      <c r="P185" s="1413"/>
      <c r="Q185" s="1413"/>
      <c r="R185" s="1414"/>
      <c r="S185" s="1412"/>
      <c r="T185" s="1413"/>
      <c r="U185" s="1413"/>
      <c r="V185" s="1413"/>
      <c r="W185" s="1414"/>
      <c r="X185" s="1412"/>
      <c r="Y185" s="1413"/>
      <c r="Z185" s="1413"/>
      <c r="AA185" s="1413"/>
      <c r="AB185" s="1414"/>
    </row>
    <row r="186" spans="1:28" ht="13.9">
      <c r="A186" s="713"/>
      <c r="B186" s="1400" t="s">
        <v>735</v>
      </c>
      <c r="C186" s="1401"/>
      <c r="D186" s="1401"/>
      <c r="E186" s="1401"/>
      <c r="F186" s="1401"/>
      <c r="G186" s="1401"/>
      <c r="H186" s="1402"/>
      <c r="I186" s="1405" t="str">
        <f>+IF(I$11="No Bid","No Bid"," ")</f>
        <v xml:space="preserve"> </v>
      </c>
      <c r="J186" s="1406"/>
      <c r="K186" s="1406"/>
      <c r="L186" s="1406"/>
      <c r="M186" s="1406"/>
      <c r="N186" s="1407"/>
      <c r="O186" s="1405" t="str">
        <f>+IF(O$11="No Bid","No Bid"," ")</f>
        <v xml:space="preserve"> </v>
      </c>
      <c r="P186" s="1406"/>
      <c r="Q186" s="1406"/>
      <c r="R186" s="1407"/>
      <c r="S186" s="1405" t="str">
        <f>+IF(S$11="No Bid","No Bid"," ")</f>
        <v xml:space="preserve"> </v>
      </c>
      <c r="T186" s="1406"/>
      <c r="U186" s="1406"/>
      <c r="V186" s="1406"/>
      <c r="W186" s="1407"/>
      <c r="X186" s="1405" t="str">
        <f>+IF(X$11="No Bid","No Bid"," ")</f>
        <v xml:space="preserve"> </v>
      </c>
      <c r="Y186" s="1406"/>
      <c r="Z186" s="1406"/>
      <c r="AA186" s="1406"/>
      <c r="AB186" s="1407"/>
    </row>
    <row r="187" spans="1:28" ht="13.9">
      <c r="A187" s="713"/>
      <c r="B187" s="831"/>
      <c r="C187" s="1409" t="s">
        <v>736</v>
      </c>
      <c r="D187" s="1409"/>
      <c r="E187" s="1409"/>
      <c r="F187" s="1409"/>
      <c r="G187" s="1409"/>
      <c r="H187" s="1410"/>
      <c r="I187" s="1377"/>
      <c r="J187" s="1378"/>
      <c r="K187" s="1378"/>
      <c r="L187" s="1378"/>
      <c r="M187" s="1378"/>
      <c r="N187" s="1379"/>
      <c r="O187" s="1377" t="s">
        <v>737</v>
      </c>
      <c r="P187" s="1378"/>
      <c r="Q187" s="1378"/>
      <c r="R187" s="1379"/>
      <c r="S187" s="1377" t="s">
        <v>737</v>
      </c>
      <c r="T187" s="1378"/>
      <c r="U187" s="1378"/>
      <c r="V187" s="1378"/>
      <c r="W187" s="1379"/>
      <c r="X187" s="1377" t="s">
        <v>737</v>
      </c>
      <c r="Y187" s="1378"/>
      <c r="Z187" s="1378"/>
      <c r="AA187" s="1378"/>
      <c r="AB187" s="1379"/>
    </row>
    <row r="188" spans="1:28" ht="13.9">
      <c r="A188" s="713"/>
      <c r="B188" s="831"/>
      <c r="C188" s="1409" t="s">
        <v>738</v>
      </c>
      <c r="D188" s="1409"/>
      <c r="E188" s="1409"/>
      <c r="F188" s="1409"/>
      <c r="G188" s="1409"/>
      <c r="H188" s="1410"/>
      <c r="I188" s="1377"/>
      <c r="J188" s="1378"/>
      <c r="K188" s="1378"/>
      <c r="L188" s="1378"/>
      <c r="M188" s="1378"/>
      <c r="N188" s="1379"/>
      <c r="O188" s="1377" t="s">
        <v>867</v>
      </c>
      <c r="P188" s="1378"/>
      <c r="Q188" s="1378"/>
      <c r="R188" s="1379"/>
      <c r="S188" s="1377" t="s">
        <v>867</v>
      </c>
      <c r="T188" s="1378"/>
      <c r="U188" s="1378"/>
      <c r="V188" s="1378"/>
      <c r="W188" s="1379"/>
      <c r="X188" s="1377" t="s">
        <v>867</v>
      </c>
      <c r="Y188" s="1378"/>
      <c r="Z188" s="1378"/>
      <c r="AA188" s="1378"/>
      <c r="AB188" s="1379"/>
    </row>
    <row r="189" spans="1:28" ht="13.9">
      <c r="A189" s="713"/>
      <c r="B189" s="831"/>
      <c r="C189" s="1409" t="s">
        <v>739</v>
      </c>
      <c r="D189" s="1409"/>
      <c r="E189" s="1409"/>
      <c r="F189" s="1409"/>
      <c r="G189" s="1409"/>
      <c r="H189" s="1410"/>
      <c r="I189" s="1377"/>
      <c r="J189" s="1378"/>
      <c r="K189" s="1378"/>
      <c r="L189" s="1378"/>
      <c r="M189" s="1378"/>
      <c r="N189" s="1379"/>
      <c r="O189" s="1377" t="s">
        <v>730</v>
      </c>
      <c r="P189" s="1378"/>
      <c r="Q189" s="1378"/>
      <c r="R189" s="1379"/>
      <c r="S189" s="1377" t="s">
        <v>730</v>
      </c>
      <c r="T189" s="1378"/>
      <c r="U189" s="1378"/>
      <c r="V189" s="1378"/>
      <c r="W189" s="1379"/>
      <c r="X189" s="1377" t="s">
        <v>730</v>
      </c>
      <c r="Y189" s="1378"/>
      <c r="Z189" s="1378"/>
      <c r="AA189" s="1378"/>
      <c r="AB189" s="1379"/>
    </row>
    <row r="190" spans="1:28" ht="13.9">
      <c r="A190" s="713"/>
      <c r="B190" s="831"/>
      <c r="C190" s="840"/>
      <c r="D190" s="840"/>
      <c r="E190" s="840"/>
      <c r="F190" s="840"/>
      <c r="G190" s="840"/>
      <c r="H190" s="841"/>
      <c r="I190" s="1377"/>
      <c r="J190" s="1378"/>
      <c r="K190" s="1378"/>
      <c r="L190" s="1378"/>
      <c r="M190" s="1378"/>
      <c r="N190" s="1379"/>
      <c r="O190" s="1377" t="s">
        <v>868</v>
      </c>
      <c r="P190" s="1378"/>
      <c r="Q190" s="1378"/>
      <c r="R190" s="1379"/>
      <c r="S190" s="1377" t="s">
        <v>868</v>
      </c>
      <c r="T190" s="1378"/>
      <c r="U190" s="1378"/>
      <c r="V190" s="1378"/>
      <c r="W190" s="1379"/>
      <c r="X190" s="1377" t="s">
        <v>868</v>
      </c>
      <c r="Y190" s="1378"/>
      <c r="Z190" s="1378"/>
      <c r="AA190" s="1378"/>
      <c r="AB190" s="1379"/>
    </row>
    <row r="191" spans="1:28" ht="13.9">
      <c r="A191" s="713"/>
      <c r="B191" s="831"/>
      <c r="C191" s="840"/>
      <c r="D191" s="840"/>
      <c r="E191" s="840"/>
      <c r="F191" s="840"/>
      <c r="G191" s="840"/>
      <c r="H191" s="841"/>
      <c r="I191" s="1377"/>
      <c r="J191" s="1378"/>
      <c r="K191" s="1378"/>
      <c r="L191" s="1378"/>
      <c r="M191" s="1378"/>
      <c r="N191" s="1379"/>
      <c r="O191" s="1377"/>
      <c r="P191" s="1378"/>
      <c r="Q191" s="1378"/>
      <c r="R191" s="1379"/>
      <c r="S191" s="1377"/>
      <c r="T191" s="1378"/>
      <c r="U191" s="1378"/>
      <c r="V191" s="1378"/>
      <c r="W191" s="1379"/>
      <c r="X191" s="1377"/>
      <c r="Y191" s="1378"/>
      <c r="Z191" s="1378"/>
      <c r="AA191" s="1378"/>
      <c r="AB191" s="1379"/>
    </row>
    <row r="192" spans="1:28" ht="13.9">
      <c r="A192" s="713"/>
      <c r="B192" s="1400" t="s">
        <v>869</v>
      </c>
      <c r="C192" s="1401"/>
      <c r="D192" s="1401"/>
      <c r="E192" s="1401"/>
      <c r="F192" s="1401"/>
      <c r="G192" s="1401"/>
      <c r="H192" s="1402"/>
      <c r="I192" s="1405" t="str">
        <f>+IF(I$11="No Bid","No Bid"," ")</f>
        <v xml:space="preserve"> </v>
      </c>
      <c r="J192" s="1406"/>
      <c r="K192" s="1406"/>
      <c r="L192" s="1406"/>
      <c r="M192" s="1406"/>
      <c r="N192" s="1407"/>
      <c r="O192" s="1405" t="str">
        <f>+IF(O$11="No Bid","No Bid"," ")</f>
        <v xml:space="preserve"> </v>
      </c>
      <c r="P192" s="1406"/>
      <c r="Q192" s="1406"/>
      <c r="R192" s="1407"/>
      <c r="S192" s="1405" t="str">
        <f>+IF(S$11="No Bid","No Bid"," ")</f>
        <v xml:space="preserve"> </v>
      </c>
      <c r="T192" s="1406"/>
      <c r="U192" s="1406"/>
      <c r="V192" s="1406"/>
      <c r="W192" s="1407"/>
      <c r="X192" s="1405" t="str">
        <f>+IF(X$11="No Bid","No Bid"," ")</f>
        <v xml:space="preserve"> </v>
      </c>
      <c r="Y192" s="1406"/>
      <c r="Z192" s="1406"/>
      <c r="AA192" s="1406"/>
      <c r="AB192" s="1407"/>
    </row>
    <row r="193" spans="1:28" ht="13.9">
      <c r="A193" s="713"/>
      <c r="B193" s="831"/>
      <c r="C193" s="1409" t="s">
        <v>741</v>
      </c>
      <c r="D193" s="1409"/>
      <c r="E193" s="1409"/>
      <c r="F193" s="1409"/>
      <c r="G193" s="1409"/>
      <c r="H193" s="1410"/>
      <c r="I193" s="1377"/>
      <c r="J193" s="1378"/>
      <c r="K193" s="1378"/>
      <c r="L193" s="1378"/>
      <c r="M193" s="1378"/>
      <c r="N193" s="1379"/>
      <c r="O193" s="1377" t="s">
        <v>870</v>
      </c>
      <c r="P193" s="1378"/>
      <c r="Q193" s="1378"/>
      <c r="R193" s="1379"/>
      <c r="S193" s="1377" t="s">
        <v>870</v>
      </c>
      <c r="T193" s="1378"/>
      <c r="U193" s="1378"/>
      <c r="V193" s="1378"/>
      <c r="W193" s="1379"/>
      <c r="X193" s="1377" t="s">
        <v>870</v>
      </c>
      <c r="Y193" s="1378"/>
      <c r="Z193" s="1378"/>
      <c r="AA193" s="1378"/>
      <c r="AB193" s="1379"/>
    </row>
    <row r="194" spans="1:28" ht="13.9">
      <c r="A194" s="713"/>
      <c r="B194" s="831"/>
      <c r="C194" s="1409" t="s">
        <v>744</v>
      </c>
      <c r="D194" s="1409"/>
      <c r="E194" s="1409"/>
      <c r="F194" s="1409"/>
      <c r="G194" s="1409"/>
      <c r="H194" s="1410"/>
      <c r="I194" s="1377"/>
      <c r="J194" s="1378"/>
      <c r="K194" s="1378"/>
      <c r="L194" s="1378"/>
      <c r="M194" s="1378"/>
      <c r="N194" s="1379"/>
      <c r="O194" s="1377" t="s">
        <v>871</v>
      </c>
      <c r="P194" s="1378"/>
      <c r="Q194" s="1378"/>
      <c r="R194" s="1379"/>
      <c r="S194" s="1377" t="s">
        <v>871</v>
      </c>
      <c r="T194" s="1378"/>
      <c r="U194" s="1378"/>
      <c r="V194" s="1378"/>
      <c r="W194" s="1379"/>
      <c r="X194" s="1377" t="s">
        <v>871</v>
      </c>
      <c r="Y194" s="1378"/>
      <c r="Z194" s="1378"/>
      <c r="AA194" s="1378"/>
      <c r="AB194" s="1379"/>
    </row>
    <row r="195" spans="1:28" ht="13.9">
      <c r="A195" s="713"/>
      <c r="B195" s="831"/>
      <c r="C195" s="1409" t="s">
        <v>747</v>
      </c>
      <c r="D195" s="1409"/>
      <c r="E195" s="1409"/>
      <c r="F195" s="1409"/>
      <c r="G195" s="1409"/>
      <c r="H195" s="1410"/>
      <c r="I195" s="1377"/>
      <c r="J195" s="1378"/>
      <c r="K195" s="1378"/>
      <c r="L195" s="1378"/>
      <c r="M195" s="1378"/>
      <c r="N195" s="1379"/>
      <c r="O195" s="1377" t="s">
        <v>872</v>
      </c>
      <c r="P195" s="1378"/>
      <c r="Q195" s="1378"/>
      <c r="R195" s="1379"/>
      <c r="S195" s="1377" t="s">
        <v>872</v>
      </c>
      <c r="T195" s="1378"/>
      <c r="U195" s="1378"/>
      <c r="V195" s="1378"/>
      <c r="W195" s="1379"/>
      <c r="X195" s="1377" t="s">
        <v>872</v>
      </c>
      <c r="Y195" s="1378"/>
      <c r="Z195" s="1378"/>
      <c r="AA195" s="1378"/>
      <c r="AB195" s="1379"/>
    </row>
    <row r="196" spans="1:28" ht="13.9">
      <c r="A196" s="713"/>
      <c r="B196" s="831"/>
      <c r="C196" s="995" t="s">
        <v>748</v>
      </c>
      <c r="D196" s="995"/>
      <c r="E196" s="995"/>
      <c r="F196" s="995"/>
      <c r="G196" s="995"/>
      <c r="H196" s="996"/>
      <c r="I196" s="1377"/>
      <c r="J196" s="1378"/>
      <c r="K196" s="1378"/>
      <c r="L196" s="1378"/>
      <c r="M196" s="1378"/>
      <c r="N196" s="1379"/>
      <c r="O196" s="1377" t="s">
        <v>863</v>
      </c>
      <c r="P196" s="1378"/>
      <c r="Q196" s="1378"/>
      <c r="R196" s="1379"/>
      <c r="S196" s="1377" t="s">
        <v>863</v>
      </c>
      <c r="T196" s="1378"/>
      <c r="U196" s="1378"/>
      <c r="V196" s="1378"/>
      <c r="W196" s="1379"/>
      <c r="X196" s="1377" t="s">
        <v>863</v>
      </c>
      <c r="Y196" s="1378"/>
      <c r="Z196" s="1378"/>
      <c r="AA196" s="1378"/>
      <c r="AB196" s="1379"/>
    </row>
    <row r="197" spans="1:28" ht="13.9">
      <c r="A197" s="713"/>
      <c r="B197" s="831"/>
      <c r="C197" s="995" t="s">
        <v>749</v>
      </c>
      <c r="D197" s="995"/>
      <c r="E197" s="995"/>
      <c r="F197" s="995"/>
      <c r="G197" s="995"/>
      <c r="H197" s="996"/>
      <c r="I197" s="1377"/>
      <c r="J197" s="1378"/>
      <c r="K197" s="1378"/>
      <c r="L197" s="1378"/>
      <c r="M197" s="1378"/>
      <c r="N197" s="1379"/>
      <c r="O197" s="1377" t="s">
        <v>863</v>
      </c>
      <c r="P197" s="1378"/>
      <c r="Q197" s="1378"/>
      <c r="R197" s="1379"/>
      <c r="S197" s="1377" t="s">
        <v>863</v>
      </c>
      <c r="T197" s="1378"/>
      <c r="U197" s="1378"/>
      <c r="V197" s="1378"/>
      <c r="W197" s="1379"/>
      <c r="X197" s="1377" t="s">
        <v>863</v>
      </c>
      <c r="Y197" s="1378"/>
      <c r="Z197" s="1378"/>
      <c r="AA197" s="1378"/>
      <c r="AB197" s="1379"/>
    </row>
    <row r="198" spans="1:28" ht="13.9">
      <c r="A198" s="713"/>
      <c r="B198" s="830"/>
      <c r="C198" s="995" t="s">
        <v>750</v>
      </c>
      <c r="D198" s="995"/>
      <c r="E198" s="995"/>
      <c r="F198" s="995"/>
      <c r="G198" s="995"/>
      <c r="H198" s="996"/>
      <c r="I198" s="1377"/>
      <c r="J198" s="1378"/>
      <c r="K198" s="1378"/>
      <c r="L198" s="1378"/>
      <c r="M198" s="1378"/>
      <c r="N198" s="1379"/>
      <c r="O198" s="1377" t="s">
        <v>863</v>
      </c>
      <c r="P198" s="1378"/>
      <c r="Q198" s="1378"/>
      <c r="R198" s="1379"/>
      <c r="S198" s="1377" t="s">
        <v>863</v>
      </c>
      <c r="T198" s="1378"/>
      <c r="U198" s="1378"/>
      <c r="V198" s="1378"/>
      <c r="W198" s="1379"/>
      <c r="X198" s="1377" t="s">
        <v>863</v>
      </c>
      <c r="Y198" s="1378"/>
      <c r="Z198" s="1378"/>
      <c r="AA198" s="1378"/>
      <c r="AB198" s="1379"/>
    </row>
    <row r="199" spans="1:28" ht="13.9">
      <c r="A199" s="713"/>
      <c r="B199" s="830"/>
      <c r="C199" s="995" t="s">
        <v>751</v>
      </c>
      <c r="D199" s="995"/>
      <c r="E199" s="995"/>
      <c r="F199" s="995"/>
      <c r="G199" s="995"/>
      <c r="H199" s="996"/>
      <c r="I199" s="1377"/>
      <c r="J199" s="1378"/>
      <c r="K199" s="1378"/>
      <c r="L199" s="1378"/>
      <c r="M199" s="1378"/>
      <c r="N199" s="1379"/>
      <c r="O199" s="1377" t="s">
        <v>863</v>
      </c>
      <c r="P199" s="1378"/>
      <c r="Q199" s="1378"/>
      <c r="R199" s="1379"/>
      <c r="S199" s="1377" t="s">
        <v>863</v>
      </c>
      <c r="T199" s="1378"/>
      <c r="U199" s="1378"/>
      <c r="V199" s="1378"/>
      <c r="W199" s="1379"/>
      <c r="X199" s="1377" t="s">
        <v>863</v>
      </c>
      <c r="Y199" s="1378"/>
      <c r="Z199" s="1378"/>
      <c r="AA199" s="1378"/>
      <c r="AB199" s="1379"/>
    </row>
    <row r="200" spans="1:28" ht="13.9">
      <c r="A200" s="713"/>
      <c r="B200" s="830"/>
      <c r="C200" s="995" t="s">
        <v>752</v>
      </c>
      <c r="D200" s="995"/>
      <c r="E200" s="995"/>
      <c r="F200" s="995"/>
      <c r="G200" s="995"/>
      <c r="H200" s="996"/>
      <c r="I200" s="1377"/>
      <c r="J200" s="1378"/>
      <c r="K200" s="1378"/>
      <c r="L200" s="1378"/>
      <c r="M200" s="1378"/>
      <c r="N200" s="1379"/>
      <c r="O200" s="1377" t="s">
        <v>863</v>
      </c>
      <c r="P200" s="1378"/>
      <c r="Q200" s="1378"/>
      <c r="R200" s="1379"/>
      <c r="S200" s="1377" t="s">
        <v>863</v>
      </c>
      <c r="T200" s="1378"/>
      <c r="U200" s="1378"/>
      <c r="V200" s="1378"/>
      <c r="W200" s="1379"/>
      <c r="X200" s="1377" t="s">
        <v>863</v>
      </c>
      <c r="Y200" s="1378"/>
      <c r="Z200" s="1378"/>
      <c r="AA200" s="1378"/>
      <c r="AB200" s="1379"/>
    </row>
    <row r="201" spans="1:28" ht="13.9">
      <c r="A201" s="713"/>
      <c r="B201" s="1400" t="s">
        <v>754</v>
      </c>
      <c r="C201" s="1401"/>
      <c r="D201" s="1401"/>
      <c r="E201" s="1401"/>
      <c r="F201" s="1401"/>
      <c r="G201" s="1401"/>
      <c r="H201" s="1402"/>
      <c r="I201" s="1405" t="str">
        <f>+IF(I$11="No Bid","No Bid"," ")</f>
        <v xml:space="preserve"> </v>
      </c>
      <c r="J201" s="1406"/>
      <c r="K201" s="1406"/>
      <c r="L201" s="1406"/>
      <c r="M201" s="1406"/>
      <c r="N201" s="1407"/>
      <c r="O201" s="1405" t="str">
        <f>+IF(O$11="No Bid","No Bid"," ")</f>
        <v xml:space="preserve"> </v>
      </c>
      <c r="P201" s="1406"/>
      <c r="Q201" s="1406"/>
      <c r="R201" s="1407"/>
      <c r="S201" s="1405" t="str">
        <f>+IF(S$11="No Bid","No Bid"," ")</f>
        <v xml:space="preserve"> </v>
      </c>
      <c r="T201" s="1406"/>
      <c r="U201" s="1406"/>
      <c r="V201" s="1406"/>
      <c r="W201" s="1407"/>
      <c r="X201" s="1405" t="str">
        <f>+IF(X$11="No Bid","No Bid"," ")</f>
        <v xml:space="preserve"> </v>
      </c>
      <c r="Y201" s="1406"/>
      <c r="Z201" s="1406"/>
      <c r="AA201" s="1406"/>
      <c r="AB201" s="1407"/>
    </row>
    <row r="202" spans="1:28" ht="13.9">
      <c r="A202" s="713"/>
      <c r="B202" s="994"/>
      <c r="C202" s="1408" t="s">
        <v>755</v>
      </c>
      <c r="D202" s="1408"/>
      <c r="E202" s="1408"/>
      <c r="F202" s="1408"/>
      <c r="G202" s="1408"/>
      <c r="H202" s="1411"/>
      <c r="I202" s="1377"/>
      <c r="J202" s="1378"/>
      <c r="K202" s="1378"/>
      <c r="L202" s="1378"/>
      <c r="M202" s="1378"/>
      <c r="N202" s="1379"/>
      <c r="O202" s="1377"/>
      <c r="P202" s="1378"/>
      <c r="Q202" s="1378"/>
      <c r="R202" s="1379"/>
      <c r="S202" s="1377"/>
      <c r="T202" s="1378"/>
      <c r="U202" s="1378"/>
      <c r="V202" s="1378"/>
      <c r="W202" s="1379"/>
      <c r="X202" s="1377"/>
      <c r="Y202" s="1378"/>
      <c r="Z202" s="1378"/>
      <c r="AA202" s="1378"/>
      <c r="AB202" s="1379"/>
    </row>
    <row r="203" spans="1:28" ht="13.9">
      <c r="A203" s="842"/>
      <c r="B203" s="764"/>
      <c r="C203" s="1408" t="s">
        <v>756</v>
      </c>
      <c r="D203" s="1408"/>
      <c r="E203" s="1408"/>
      <c r="F203" s="1408"/>
      <c r="G203" s="1408"/>
      <c r="H203" s="1411"/>
      <c r="I203" s="1377"/>
      <c r="J203" s="1378"/>
      <c r="K203" s="1378"/>
      <c r="L203" s="1378"/>
      <c r="M203" s="1378"/>
      <c r="N203" s="1379"/>
      <c r="O203" s="1377"/>
      <c r="P203" s="1378"/>
      <c r="Q203" s="1378"/>
      <c r="R203" s="1379"/>
      <c r="S203" s="1377"/>
      <c r="T203" s="1378"/>
      <c r="U203" s="1378"/>
      <c r="V203" s="1378"/>
      <c r="W203" s="1379"/>
      <c r="X203" s="1377"/>
      <c r="Y203" s="1378"/>
      <c r="Z203" s="1378"/>
      <c r="AA203" s="1378"/>
      <c r="AB203" s="1379"/>
    </row>
    <row r="204" spans="1:28" ht="13.9">
      <c r="A204" s="713"/>
      <c r="B204" s="1400" t="s">
        <v>757</v>
      </c>
      <c r="C204" s="1401"/>
      <c r="D204" s="1401"/>
      <c r="E204" s="1401"/>
      <c r="F204" s="1401"/>
      <c r="G204" s="1401"/>
      <c r="H204" s="1402"/>
      <c r="I204" s="1405" t="str">
        <f>+IF(I$11="No Bid","No Bid"," ")</f>
        <v xml:space="preserve"> </v>
      </c>
      <c r="J204" s="1406"/>
      <c r="K204" s="1406"/>
      <c r="L204" s="1406"/>
      <c r="M204" s="1406"/>
      <c r="N204" s="1407"/>
      <c r="O204" s="1405" t="str">
        <f>+IF(O$11="No Bid","No Bid"," ")</f>
        <v xml:space="preserve"> </v>
      </c>
      <c r="P204" s="1406"/>
      <c r="Q204" s="1406"/>
      <c r="R204" s="1407"/>
      <c r="S204" s="1405" t="str">
        <f>+IF(S$11="No Bid","No Bid"," ")</f>
        <v xml:space="preserve"> </v>
      </c>
      <c r="T204" s="1406"/>
      <c r="U204" s="1406"/>
      <c r="V204" s="1406"/>
      <c r="W204" s="1407"/>
      <c r="X204" s="1405" t="str">
        <f>+IF(X$11="No Bid","No Bid"," ")</f>
        <v xml:space="preserve"> </v>
      </c>
      <c r="Y204" s="1406"/>
      <c r="Z204" s="1406"/>
      <c r="AA204" s="1406"/>
      <c r="AB204" s="1407"/>
    </row>
    <row r="205" spans="1:28" ht="13.9">
      <c r="A205" s="713"/>
      <c r="B205" s="830"/>
      <c r="C205" s="1409" t="s">
        <v>758</v>
      </c>
      <c r="D205" s="1409"/>
      <c r="E205" s="1409"/>
      <c r="F205" s="1409"/>
      <c r="G205" s="1409"/>
      <c r="H205" s="1410"/>
      <c r="I205" s="1377"/>
      <c r="J205" s="1378"/>
      <c r="K205" s="1378"/>
      <c r="L205" s="1378"/>
      <c r="M205" s="1378"/>
      <c r="N205" s="1379"/>
      <c r="O205" s="1377" t="s">
        <v>730</v>
      </c>
      <c r="P205" s="1378"/>
      <c r="Q205" s="1378"/>
      <c r="R205" s="1379"/>
      <c r="S205" s="1377" t="s">
        <v>730</v>
      </c>
      <c r="T205" s="1378"/>
      <c r="U205" s="1378"/>
      <c r="V205" s="1378"/>
      <c r="W205" s="1379"/>
      <c r="X205" s="1377" t="s">
        <v>730</v>
      </c>
      <c r="Y205" s="1378"/>
      <c r="Z205" s="1378"/>
      <c r="AA205" s="1378"/>
      <c r="AB205" s="1379"/>
    </row>
    <row r="206" spans="1:28" ht="13.9">
      <c r="A206" s="713"/>
      <c r="B206" s="830"/>
      <c r="C206" s="1409" t="s">
        <v>759</v>
      </c>
      <c r="D206" s="1409"/>
      <c r="E206" s="1409"/>
      <c r="F206" s="1409"/>
      <c r="G206" s="1409"/>
      <c r="H206" s="1410"/>
      <c r="I206" s="1377"/>
      <c r="J206" s="1378"/>
      <c r="K206" s="1378"/>
      <c r="L206" s="1378"/>
      <c r="M206" s="1378"/>
      <c r="N206" s="1379"/>
      <c r="O206" s="1377" t="s">
        <v>730</v>
      </c>
      <c r="P206" s="1378"/>
      <c r="Q206" s="1378"/>
      <c r="R206" s="1379"/>
      <c r="S206" s="1377" t="s">
        <v>730</v>
      </c>
      <c r="T206" s="1378"/>
      <c r="U206" s="1378"/>
      <c r="V206" s="1378"/>
      <c r="W206" s="1379"/>
      <c r="X206" s="1377" t="s">
        <v>730</v>
      </c>
      <c r="Y206" s="1378"/>
      <c r="Z206" s="1378"/>
      <c r="AA206" s="1378"/>
      <c r="AB206" s="1379"/>
    </row>
    <row r="207" spans="1:28" ht="13.9">
      <c r="A207" s="713"/>
      <c r="B207" s="830"/>
      <c r="C207" s="1409" t="s">
        <v>760</v>
      </c>
      <c r="D207" s="1409"/>
      <c r="E207" s="1409"/>
      <c r="F207" s="1409"/>
      <c r="G207" s="1409"/>
      <c r="H207" s="1410"/>
      <c r="I207" s="1377"/>
      <c r="J207" s="1378"/>
      <c r="K207" s="1378"/>
      <c r="L207" s="1378"/>
      <c r="M207" s="1378"/>
      <c r="N207" s="1379"/>
      <c r="O207" s="1377" t="s">
        <v>730</v>
      </c>
      <c r="P207" s="1378"/>
      <c r="Q207" s="1378"/>
      <c r="R207" s="1379"/>
      <c r="S207" s="1377" t="s">
        <v>730</v>
      </c>
      <c r="T207" s="1378"/>
      <c r="U207" s="1378"/>
      <c r="V207" s="1378"/>
      <c r="W207" s="1379"/>
      <c r="X207" s="1377" t="s">
        <v>730</v>
      </c>
      <c r="Y207" s="1378"/>
      <c r="Z207" s="1378"/>
      <c r="AA207" s="1378"/>
      <c r="AB207" s="1379"/>
    </row>
    <row r="208" spans="1:28" ht="13.9">
      <c r="A208" s="713"/>
      <c r="B208" s="830"/>
      <c r="C208" s="1409" t="s">
        <v>761</v>
      </c>
      <c r="D208" s="1409"/>
      <c r="E208" s="1409"/>
      <c r="F208" s="1409"/>
      <c r="G208" s="1409"/>
      <c r="H208" s="1410"/>
      <c r="I208" s="843" t="s">
        <v>873</v>
      </c>
      <c r="J208" s="843" t="s">
        <v>873</v>
      </c>
      <c r="K208" s="843" t="s">
        <v>873</v>
      </c>
      <c r="L208" s="843" t="s">
        <v>873</v>
      </c>
      <c r="M208" s="843" t="s">
        <v>873</v>
      </c>
      <c r="N208" s="844" t="s">
        <v>764</v>
      </c>
      <c r="O208" s="843" t="s">
        <v>873</v>
      </c>
      <c r="P208" s="843" t="s">
        <v>873</v>
      </c>
      <c r="Q208" s="843" t="s">
        <v>873</v>
      </c>
      <c r="R208" s="844" t="s">
        <v>764</v>
      </c>
      <c r="S208" s="843" t="s">
        <v>873</v>
      </c>
      <c r="T208" s="845" t="s">
        <v>763</v>
      </c>
      <c r="U208" s="843" t="s">
        <v>873</v>
      </c>
      <c r="V208" s="843" t="s">
        <v>873</v>
      </c>
      <c r="W208" s="844" t="s">
        <v>764</v>
      </c>
      <c r="X208" s="843" t="s">
        <v>873</v>
      </c>
      <c r="Y208" s="845" t="s">
        <v>763</v>
      </c>
      <c r="Z208" s="843" t="s">
        <v>873</v>
      </c>
      <c r="AA208" s="843" t="s">
        <v>873</v>
      </c>
      <c r="AB208" s="844" t="s">
        <v>764</v>
      </c>
    </row>
    <row r="209" spans="1:28" ht="13.9">
      <c r="A209" s="713"/>
      <c r="B209" s="830"/>
      <c r="C209" s="995"/>
      <c r="D209" s="995"/>
      <c r="E209" s="995"/>
      <c r="F209" s="846"/>
      <c r="G209" s="847"/>
      <c r="H209" s="848" t="s">
        <v>765</v>
      </c>
      <c r="I209" s="849"/>
      <c r="J209" s="849"/>
      <c r="K209" s="849"/>
      <c r="L209" s="849"/>
      <c r="M209" s="849"/>
      <c r="N209" s="850"/>
      <c r="O209" s="849"/>
      <c r="P209" s="849"/>
      <c r="Q209" s="849"/>
      <c r="R209" s="850"/>
      <c r="S209" s="849"/>
      <c r="T209" s="851"/>
      <c r="U209" s="849"/>
      <c r="V209" s="849"/>
      <c r="W209" s="850"/>
      <c r="X209" s="849"/>
      <c r="Y209" s="851"/>
      <c r="Z209" s="849"/>
      <c r="AA209" s="849"/>
      <c r="AB209" s="850"/>
    </row>
    <row r="210" spans="1:28" ht="13.9">
      <c r="A210" s="713"/>
      <c r="B210" s="830"/>
      <c r="C210" s="995"/>
      <c r="D210" s="995"/>
      <c r="E210" s="995"/>
      <c r="F210" s="846"/>
      <c r="G210" s="995"/>
      <c r="H210" s="848" t="s">
        <v>766</v>
      </c>
      <c r="I210" s="849"/>
      <c r="J210" s="849"/>
      <c r="K210" s="849"/>
      <c r="L210" s="849"/>
      <c r="M210" s="849"/>
      <c r="N210" s="850"/>
      <c r="O210" s="849"/>
      <c r="P210" s="849"/>
      <c r="Q210" s="849"/>
      <c r="R210" s="850"/>
      <c r="S210" s="849"/>
      <c r="T210" s="851"/>
      <c r="U210" s="849"/>
      <c r="V210" s="849"/>
      <c r="W210" s="850"/>
      <c r="X210" s="849"/>
      <c r="Y210" s="851"/>
      <c r="Z210" s="849"/>
      <c r="AA210" s="849"/>
      <c r="AB210" s="850"/>
    </row>
    <row r="211" spans="1:28" ht="13.9">
      <c r="A211" s="713"/>
      <c r="B211" s="830"/>
      <c r="C211" s="1409" t="s">
        <v>767</v>
      </c>
      <c r="D211" s="1409"/>
      <c r="E211" s="1409"/>
      <c r="F211" s="1409"/>
      <c r="G211" s="1409"/>
      <c r="H211" s="1410"/>
      <c r="I211" s="1377"/>
      <c r="J211" s="1378"/>
      <c r="K211" s="1378"/>
      <c r="L211" s="1378"/>
      <c r="M211" s="1378"/>
      <c r="N211" s="1379"/>
      <c r="O211" s="1377"/>
      <c r="P211" s="1378"/>
      <c r="Q211" s="1378"/>
      <c r="R211" s="1379"/>
      <c r="S211" s="1377"/>
      <c r="T211" s="1378"/>
      <c r="U211" s="1378"/>
      <c r="V211" s="1378"/>
      <c r="W211" s="1379"/>
      <c r="X211" s="1377"/>
      <c r="Y211" s="1378"/>
      <c r="Z211" s="1378"/>
      <c r="AA211" s="1378"/>
      <c r="AB211" s="1379"/>
    </row>
    <row r="212" spans="1:28" ht="13.9">
      <c r="A212" s="713"/>
      <c r="B212" s="830"/>
      <c r="C212" s="1409"/>
      <c r="D212" s="1409"/>
      <c r="E212" s="1409"/>
      <c r="F212" s="1409"/>
      <c r="G212" s="1409"/>
      <c r="H212" s="1410"/>
      <c r="I212" s="1377"/>
      <c r="J212" s="1378"/>
      <c r="K212" s="1378"/>
      <c r="L212" s="1378"/>
      <c r="M212" s="1378"/>
      <c r="N212" s="1379"/>
      <c r="O212" s="1377" t="s">
        <v>863</v>
      </c>
      <c r="P212" s="1378"/>
      <c r="Q212" s="1378"/>
      <c r="R212" s="1379"/>
      <c r="S212" s="1377" t="s">
        <v>863</v>
      </c>
      <c r="T212" s="1378"/>
      <c r="U212" s="1378"/>
      <c r="V212" s="1378"/>
      <c r="W212" s="1379"/>
      <c r="X212" s="1377" t="s">
        <v>863</v>
      </c>
      <c r="Y212" s="1378"/>
      <c r="Z212" s="1378"/>
      <c r="AA212" s="1378"/>
      <c r="AB212" s="1379"/>
    </row>
    <row r="213" spans="1:28" ht="13.9">
      <c r="A213" s="713"/>
      <c r="B213" s="1400" t="s">
        <v>768</v>
      </c>
      <c r="C213" s="1401"/>
      <c r="D213" s="1401"/>
      <c r="E213" s="1401"/>
      <c r="F213" s="1401"/>
      <c r="G213" s="1401"/>
      <c r="H213" s="1402"/>
      <c r="I213" s="1405" t="str">
        <f>+IF(I$11="No Bid","No Bid"," ")</f>
        <v xml:space="preserve"> </v>
      </c>
      <c r="J213" s="1406"/>
      <c r="K213" s="1406"/>
      <c r="L213" s="1406"/>
      <c r="M213" s="1406"/>
      <c r="N213" s="1407"/>
      <c r="O213" s="1405" t="str">
        <f>+IF(O$11="No Bid","No Bid"," ")</f>
        <v xml:space="preserve"> </v>
      </c>
      <c r="P213" s="1406"/>
      <c r="Q213" s="1406"/>
      <c r="R213" s="1407"/>
      <c r="S213" s="1405" t="str">
        <f>+IF(S$11="No Bid","No Bid"," ")</f>
        <v xml:space="preserve"> </v>
      </c>
      <c r="T213" s="1406"/>
      <c r="U213" s="1406"/>
      <c r="V213" s="1406"/>
      <c r="W213" s="1407"/>
      <c r="X213" s="1405" t="str">
        <f>+IF(X$11="No Bid","No Bid"," ")</f>
        <v xml:space="preserve"> </v>
      </c>
      <c r="Y213" s="1406"/>
      <c r="Z213" s="1406"/>
      <c r="AA213" s="1406"/>
      <c r="AB213" s="1407"/>
    </row>
    <row r="214" spans="1:28" ht="13.9">
      <c r="A214" s="713"/>
      <c r="B214" s="830"/>
      <c r="C214" s="1408" t="s">
        <v>769</v>
      </c>
      <c r="D214" s="1409"/>
      <c r="E214" s="1409"/>
      <c r="F214" s="1409"/>
      <c r="G214" s="1409"/>
      <c r="H214" s="1410"/>
      <c r="I214" s="1377"/>
      <c r="J214" s="1378"/>
      <c r="K214" s="1378"/>
      <c r="L214" s="1378"/>
      <c r="M214" s="1378"/>
      <c r="N214" s="1379"/>
      <c r="O214" s="1377" t="s">
        <v>730</v>
      </c>
      <c r="P214" s="1378"/>
      <c r="Q214" s="1378"/>
      <c r="R214" s="1379"/>
      <c r="S214" s="1377" t="s">
        <v>730</v>
      </c>
      <c r="T214" s="1378"/>
      <c r="U214" s="1378"/>
      <c r="V214" s="1378"/>
      <c r="W214" s="1379"/>
      <c r="X214" s="1377" t="s">
        <v>730</v>
      </c>
      <c r="Y214" s="1378"/>
      <c r="Z214" s="1378"/>
      <c r="AA214" s="1378"/>
      <c r="AB214" s="1379"/>
    </row>
    <row r="215" spans="1:28" ht="38.25" customHeight="1">
      <c r="A215" s="713"/>
      <c r="B215" s="1400" t="s">
        <v>770</v>
      </c>
      <c r="C215" s="1401"/>
      <c r="D215" s="1401"/>
      <c r="E215" s="1401"/>
      <c r="F215" s="1401" t="s">
        <v>874</v>
      </c>
      <c r="G215" s="1401"/>
      <c r="H215" s="1402"/>
      <c r="I215" s="999" t="s">
        <v>771</v>
      </c>
      <c r="J215" s="1000"/>
      <c r="K215" s="1000"/>
      <c r="L215" s="999" t="s">
        <v>771</v>
      </c>
      <c r="M215" s="1000"/>
      <c r="N215" s="852" t="s">
        <v>772</v>
      </c>
      <c r="O215" s="999" t="s">
        <v>771</v>
      </c>
      <c r="P215" s="1000"/>
      <c r="Q215" s="1000"/>
      <c r="R215" s="852" t="s">
        <v>772</v>
      </c>
      <c r="S215" s="1403" t="s">
        <v>771</v>
      </c>
      <c r="T215" s="1404"/>
      <c r="U215" s="1000"/>
      <c r="V215" s="1000"/>
      <c r="W215" s="852" t="s">
        <v>772</v>
      </c>
      <c r="X215" s="1403" t="s">
        <v>771</v>
      </c>
      <c r="Y215" s="1404"/>
      <c r="Z215" s="1000"/>
      <c r="AA215" s="1000"/>
      <c r="AB215" s="852" t="s">
        <v>772</v>
      </c>
    </row>
    <row r="216" spans="1:28" ht="12.75" customHeight="1">
      <c r="A216" s="713"/>
      <c r="B216" s="830"/>
      <c r="C216" s="1396" t="s">
        <v>773</v>
      </c>
      <c r="D216" s="1396"/>
      <c r="E216" s="1396"/>
      <c r="F216" s="1396"/>
      <c r="G216" s="1396"/>
      <c r="H216" s="1397"/>
      <c r="I216" s="997"/>
      <c r="J216" s="998"/>
      <c r="K216" s="998"/>
      <c r="L216" s="997"/>
      <c r="M216" s="998"/>
      <c r="N216" s="853"/>
      <c r="O216" s="997"/>
      <c r="P216" s="998"/>
      <c r="Q216" s="998"/>
      <c r="R216" s="853"/>
      <c r="S216" s="1398"/>
      <c r="T216" s="1399"/>
      <c r="U216" s="998"/>
      <c r="V216" s="998"/>
      <c r="W216" s="853"/>
      <c r="X216" s="1398"/>
      <c r="Y216" s="1399"/>
      <c r="Z216" s="998"/>
      <c r="AA216" s="998"/>
      <c r="AB216" s="853"/>
    </row>
    <row r="217" spans="1:28" ht="12.75" customHeight="1">
      <c r="A217" s="713"/>
      <c r="B217" s="830"/>
      <c r="C217" s="1396" t="s">
        <v>775</v>
      </c>
      <c r="D217" s="1396" t="s">
        <v>775</v>
      </c>
      <c r="E217" s="1396"/>
      <c r="F217" s="1396"/>
      <c r="G217" s="1396"/>
      <c r="H217" s="1397"/>
      <c r="I217" s="997"/>
      <c r="J217" s="998"/>
      <c r="K217" s="998"/>
      <c r="L217" s="997"/>
      <c r="M217" s="998"/>
      <c r="N217" s="853"/>
      <c r="O217" s="997"/>
      <c r="P217" s="998"/>
      <c r="Q217" s="998"/>
      <c r="R217" s="853"/>
      <c r="S217" s="1398"/>
      <c r="T217" s="1399"/>
      <c r="U217" s="998"/>
      <c r="V217" s="998"/>
      <c r="W217" s="853"/>
      <c r="X217" s="1398"/>
      <c r="Y217" s="1399"/>
      <c r="Z217" s="998"/>
      <c r="AA217" s="998"/>
      <c r="AB217" s="853"/>
    </row>
    <row r="218" spans="1:28" ht="12.75" customHeight="1">
      <c r="A218" s="713"/>
      <c r="B218" s="830"/>
      <c r="C218" s="1396" t="s">
        <v>777</v>
      </c>
      <c r="D218" s="1396" t="s">
        <v>777</v>
      </c>
      <c r="E218" s="1396"/>
      <c r="F218" s="1396"/>
      <c r="G218" s="1396"/>
      <c r="H218" s="1397"/>
      <c r="I218" s="997"/>
      <c r="J218" s="998"/>
      <c r="K218" s="998"/>
      <c r="L218" s="997"/>
      <c r="M218" s="998"/>
      <c r="N218" s="853"/>
      <c r="O218" s="997"/>
      <c r="P218" s="998"/>
      <c r="Q218" s="998"/>
      <c r="R218" s="853"/>
      <c r="S218" s="1398"/>
      <c r="T218" s="1399"/>
      <c r="U218" s="998"/>
      <c r="V218" s="998"/>
      <c r="W218" s="853"/>
      <c r="X218" s="1398"/>
      <c r="Y218" s="1399"/>
      <c r="Z218" s="998"/>
      <c r="AA218" s="998"/>
      <c r="AB218" s="853"/>
    </row>
    <row r="219" spans="1:28" ht="13.9">
      <c r="A219" s="713"/>
      <c r="B219" s="830"/>
      <c r="C219" s="1396" t="s">
        <v>779</v>
      </c>
      <c r="D219" s="1396" t="s">
        <v>779</v>
      </c>
      <c r="E219" s="1396"/>
      <c r="F219" s="1396"/>
      <c r="G219" s="1396"/>
      <c r="H219" s="1397"/>
      <c r="I219" s="997"/>
      <c r="J219" s="998"/>
      <c r="K219" s="998"/>
      <c r="L219" s="997"/>
      <c r="M219" s="998"/>
      <c r="N219" s="853"/>
      <c r="O219" s="997"/>
      <c r="P219" s="998"/>
      <c r="Q219" s="998"/>
      <c r="R219" s="853"/>
      <c r="S219" s="1398"/>
      <c r="T219" s="1399"/>
      <c r="U219" s="998"/>
      <c r="V219" s="998"/>
      <c r="W219" s="853"/>
      <c r="X219" s="1398"/>
      <c r="Y219" s="1399"/>
      <c r="Z219" s="998"/>
      <c r="AA219" s="998"/>
      <c r="AB219" s="853"/>
    </row>
    <row r="220" spans="1:28" ht="12.75" customHeight="1">
      <c r="A220" s="713"/>
      <c r="B220" s="830"/>
      <c r="C220" s="1396" t="s">
        <v>780</v>
      </c>
      <c r="D220" s="1396" t="s">
        <v>780</v>
      </c>
      <c r="E220" s="1396"/>
      <c r="F220" s="1396"/>
      <c r="G220" s="1396"/>
      <c r="H220" s="1397"/>
      <c r="I220" s="997"/>
      <c r="J220" s="998"/>
      <c r="K220" s="998"/>
      <c r="L220" s="997"/>
      <c r="M220" s="998"/>
      <c r="N220" s="853"/>
      <c r="O220" s="997"/>
      <c r="P220" s="998"/>
      <c r="Q220" s="998"/>
      <c r="R220" s="853"/>
      <c r="S220" s="1398"/>
      <c r="T220" s="1399"/>
      <c r="U220" s="998"/>
      <c r="V220" s="998"/>
      <c r="W220" s="853"/>
      <c r="X220" s="1398"/>
      <c r="Y220" s="1399"/>
      <c r="Z220" s="998"/>
      <c r="AA220" s="998"/>
      <c r="AB220" s="853"/>
    </row>
    <row r="221" spans="1:28" ht="13.9">
      <c r="A221" s="713"/>
      <c r="B221" s="830"/>
      <c r="C221" s="1396" t="s">
        <v>781</v>
      </c>
      <c r="D221" s="1396" t="s">
        <v>781</v>
      </c>
      <c r="E221" s="1396"/>
      <c r="F221" s="1396"/>
      <c r="G221" s="1396"/>
      <c r="H221" s="1397"/>
      <c r="I221" s="997"/>
      <c r="J221" s="998"/>
      <c r="K221" s="998"/>
      <c r="L221" s="997"/>
      <c r="M221" s="998"/>
      <c r="N221" s="853"/>
      <c r="O221" s="997"/>
      <c r="P221" s="998"/>
      <c r="Q221" s="998"/>
      <c r="R221" s="853"/>
      <c r="S221" s="1398"/>
      <c r="T221" s="1399"/>
      <c r="U221" s="998"/>
      <c r="V221" s="998"/>
      <c r="W221" s="853"/>
      <c r="X221" s="1398"/>
      <c r="Y221" s="1399"/>
      <c r="Z221" s="998"/>
      <c r="AA221" s="998"/>
      <c r="AB221" s="853"/>
    </row>
    <row r="222" spans="1:28" ht="13.9">
      <c r="A222" s="713"/>
      <c r="B222" s="830"/>
      <c r="C222" s="1396" t="s">
        <v>782</v>
      </c>
      <c r="D222" s="1396" t="s">
        <v>782</v>
      </c>
      <c r="E222" s="1396"/>
      <c r="F222" s="1396"/>
      <c r="G222" s="1396"/>
      <c r="H222" s="1397"/>
      <c r="I222" s="997"/>
      <c r="J222" s="998"/>
      <c r="K222" s="998"/>
      <c r="L222" s="997"/>
      <c r="M222" s="998"/>
      <c r="N222" s="853"/>
      <c r="O222" s="997"/>
      <c r="P222" s="998"/>
      <c r="Q222" s="998"/>
      <c r="R222" s="853"/>
      <c r="S222" s="1398"/>
      <c r="T222" s="1399"/>
      <c r="U222" s="998"/>
      <c r="V222" s="998"/>
      <c r="W222" s="853"/>
      <c r="X222" s="1398"/>
      <c r="Y222" s="1399"/>
      <c r="Z222" s="998"/>
      <c r="AA222" s="998"/>
      <c r="AB222" s="853"/>
    </row>
    <row r="223" spans="1:28" ht="13.9">
      <c r="A223" s="713"/>
      <c r="B223" s="830"/>
      <c r="C223" s="1396" t="s">
        <v>783</v>
      </c>
      <c r="D223" s="1396" t="s">
        <v>783</v>
      </c>
      <c r="E223" s="1396"/>
      <c r="F223" s="1396"/>
      <c r="G223" s="1396"/>
      <c r="H223" s="1397"/>
      <c r="I223" s="997"/>
      <c r="J223" s="998"/>
      <c r="K223" s="998"/>
      <c r="L223" s="997"/>
      <c r="M223" s="998"/>
      <c r="N223" s="853"/>
      <c r="O223" s="997"/>
      <c r="P223" s="998"/>
      <c r="Q223" s="998"/>
      <c r="R223" s="853"/>
      <c r="S223" s="1398"/>
      <c r="T223" s="1399"/>
      <c r="U223" s="998"/>
      <c r="V223" s="998"/>
      <c r="W223" s="853"/>
      <c r="X223" s="1398"/>
      <c r="Y223" s="1399"/>
      <c r="Z223" s="998"/>
      <c r="AA223" s="998"/>
      <c r="AB223" s="853"/>
    </row>
    <row r="224" spans="1:28" ht="13.9">
      <c r="A224" s="713"/>
      <c r="B224" s="830"/>
      <c r="C224" s="1396" t="s">
        <v>784</v>
      </c>
      <c r="D224" s="1396" t="s">
        <v>784</v>
      </c>
      <c r="E224" s="1396"/>
      <c r="F224" s="1396"/>
      <c r="G224" s="1396"/>
      <c r="H224" s="1397"/>
      <c r="I224" s="997"/>
      <c r="J224" s="998"/>
      <c r="K224" s="998"/>
      <c r="L224" s="997"/>
      <c r="M224" s="998"/>
      <c r="N224" s="853"/>
      <c r="O224" s="997"/>
      <c r="P224" s="998"/>
      <c r="Q224" s="998"/>
      <c r="R224" s="853"/>
      <c r="S224" s="1398"/>
      <c r="T224" s="1399"/>
      <c r="U224" s="998"/>
      <c r="V224" s="998"/>
      <c r="W224" s="853"/>
      <c r="X224" s="1398"/>
      <c r="Y224" s="1399"/>
      <c r="Z224" s="998"/>
      <c r="AA224" s="998"/>
      <c r="AB224" s="853"/>
    </row>
    <row r="225" spans="1:28" ht="14.45" thickBot="1">
      <c r="A225" s="713"/>
      <c r="B225" s="854"/>
      <c r="C225" s="1385" t="s">
        <v>785</v>
      </c>
      <c r="D225" s="1385" t="s">
        <v>875</v>
      </c>
      <c r="E225" s="1385"/>
      <c r="F225" s="1385"/>
      <c r="G225" s="1385"/>
      <c r="H225" s="1386"/>
      <c r="I225" s="1001"/>
      <c r="J225" s="1002"/>
      <c r="K225" s="1002"/>
      <c r="L225" s="1001"/>
      <c r="M225" s="1002"/>
      <c r="N225" s="855"/>
      <c r="O225" s="1001"/>
      <c r="P225" s="1002"/>
      <c r="Q225" s="1002"/>
      <c r="R225" s="855"/>
      <c r="S225" s="1387"/>
      <c r="T225" s="1388"/>
      <c r="U225" s="1002"/>
      <c r="V225" s="1002"/>
      <c r="W225" s="855"/>
      <c r="X225" s="1387"/>
      <c r="Y225" s="1388"/>
      <c r="Z225" s="1002"/>
      <c r="AA225" s="1002"/>
      <c r="AB225" s="855"/>
    </row>
    <row r="226" spans="1:28" ht="15.6" hidden="1">
      <c r="A226" s="713"/>
      <c r="B226" s="1389" t="s">
        <v>786</v>
      </c>
      <c r="C226" s="1390"/>
      <c r="D226" s="1390"/>
      <c r="E226" s="1391"/>
      <c r="F226" s="1392" t="s">
        <v>787</v>
      </c>
      <c r="G226" s="1393"/>
      <c r="H226" s="1394"/>
      <c r="I226" s="1395" t="s">
        <v>634</v>
      </c>
      <c r="J226" s="1395"/>
      <c r="K226" s="1395"/>
      <c r="L226" s="1395"/>
      <c r="M226" s="1395"/>
      <c r="N226" s="1395"/>
      <c r="O226" s="1395" t="s">
        <v>634</v>
      </c>
      <c r="P226" s="1395"/>
      <c r="Q226" s="1395"/>
      <c r="R226" s="1395"/>
      <c r="S226" s="1395" t="s">
        <v>634</v>
      </c>
      <c r="T226" s="1395"/>
      <c r="U226" s="1395"/>
      <c r="V226" s="1395"/>
      <c r="W226" s="1395"/>
      <c r="X226" s="1395" t="s">
        <v>634</v>
      </c>
      <c r="Y226" s="1395"/>
      <c r="Z226" s="1395"/>
      <c r="AA226" s="1395"/>
      <c r="AB226" s="1395"/>
    </row>
    <row r="227" spans="1:28" ht="13.9" hidden="1">
      <c r="A227" s="713"/>
      <c r="B227" s="856">
        <v>1</v>
      </c>
      <c r="C227" s="765"/>
      <c r="D227" s="784"/>
      <c r="E227" s="857"/>
      <c r="F227" s="858"/>
      <c r="G227" s="790"/>
      <c r="H227" s="859"/>
      <c r="I227" s="1377" t="str">
        <f t="shared" ref="I227:O428" si="36">+IF(I$13="No Bid","No Bid"," ")</f>
        <v xml:space="preserve"> </v>
      </c>
      <c r="J227" s="1378"/>
      <c r="K227" s="1378"/>
      <c r="L227" s="1378"/>
      <c r="M227" s="1378"/>
      <c r="N227" s="1379"/>
      <c r="O227" s="1377" t="str">
        <f t="shared" ref="O227:O328" si="37">+IF(O$13="No Bid","No Bid"," ")</f>
        <v xml:space="preserve"> </v>
      </c>
      <c r="P227" s="1378"/>
      <c r="Q227" s="1378"/>
      <c r="R227" s="1379"/>
      <c r="S227" s="1377" t="str">
        <f t="shared" ref="S227:S328" si="38">+IF(S$13="No Bid","No Bid"," ")</f>
        <v xml:space="preserve"> </v>
      </c>
      <c r="T227" s="1378"/>
      <c r="U227" s="1378"/>
      <c r="V227" s="1378"/>
      <c r="W227" s="1379"/>
      <c r="X227" s="1377" t="str">
        <f t="shared" ref="X227:X328" si="39">+IF(X$13="No Bid","No Bid"," ")</f>
        <v xml:space="preserve"> </v>
      </c>
      <c r="Y227" s="1378"/>
      <c r="Z227" s="1378"/>
      <c r="AA227" s="1378"/>
      <c r="AB227" s="1379"/>
    </row>
    <row r="228" spans="1:28" ht="13.9" hidden="1">
      <c r="A228" s="713"/>
      <c r="B228" s="856">
        <v>2</v>
      </c>
      <c r="C228" s="765"/>
      <c r="D228" s="784"/>
      <c r="E228" s="857"/>
      <c r="F228" s="858"/>
      <c r="G228" s="790"/>
      <c r="H228" s="859"/>
      <c r="I228" s="1377" t="str">
        <f t="shared" si="36"/>
        <v xml:space="preserve"> </v>
      </c>
      <c r="J228" s="1378"/>
      <c r="K228" s="1378"/>
      <c r="L228" s="1378"/>
      <c r="M228" s="1378"/>
      <c r="N228" s="1379"/>
      <c r="O228" s="1377" t="str">
        <f t="shared" si="37"/>
        <v xml:space="preserve"> </v>
      </c>
      <c r="P228" s="1378"/>
      <c r="Q228" s="1378"/>
      <c r="R228" s="1379"/>
      <c r="S228" s="1377" t="str">
        <f t="shared" si="38"/>
        <v xml:space="preserve"> </v>
      </c>
      <c r="T228" s="1378"/>
      <c r="U228" s="1378"/>
      <c r="V228" s="1378"/>
      <c r="W228" s="1379"/>
      <c r="X228" s="1377" t="str">
        <f t="shared" si="39"/>
        <v xml:space="preserve"> </v>
      </c>
      <c r="Y228" s="1378"/>
      <c r="Z228" s="1378"/>
      <c r="AA228" s="1378"/>
      <c r="AB228" s="1379"/>
    </row>
    <row r="229" spans="1:28" ht="13.9" hidden="1">
      <c r="A229" s="713"/>
      <c r="B229" s="856">
        <v>3</v>
      </c>
      <c r="C229" s="765"/>
      <c r="D229" s="784"/>
      <c r="E229" s="857"/>
      <c r="F229" s="858"/>
      <c r="G229" s="790"/>
      <c r="H229" s="859"/>
      <c r="I229" s="1377" t="str">
        <f t="shared" si="36"/>
        <v xml:space="preserve"> </v>
      </c>
      <c r="J229" s="1378"/>
      <c r="K229" s="1378"/>
      <c r="L229" s="1378"/>
      <c r="M229" s="1378"/>
      <c r="N229" s="1379"/>
      <c r="O229" s="1377" t="str">
        <f t="shared" si="37"/>
        <v xml:space="preserve"> </v>
      </c>
      <c r="P229" s="1378"/>
      <c r="Q229" s="1378"/>
      <c r="R229" s="1379"/>
      <c r="S229" s="1377" t="str">
        <f t="shared" si="38"/>
        <v xml:space="preserve"> </v>
      </c>
      <c r="T229" s="1378"/>
      <c r="U229" s="1378"/>
      <c r="V229" s="1378"/>
      <c r="W229" s="1379"/>
      <c r="X229" s="1377" t="str">
        <f t="shared" si="39"/>
        <v xml:space="preserve"> </v>
      </c>
      <c r="Y229" s="1378"/>
      <c r="Z229" s="1378"/>
      <c r="AA229" s="1378"/>
      <c r="AB229" s="1379"/>
    </row>
    <row r="230" spans="1:28" ht="13.9" hidden="1">
      <c r="A230" s="713"/>
      <c r="B230" s="856">
        <v>4</v>
      </c>
      <c r="C230" s="765"/>
      <c r="D230" s="784"/>
      <c r="E230" s="857"/>
      <c r="F230" s="858"/>
      <c r="G230" s="790"/>
      <c r="H230" s="859"/>
      <c r="I230" s="1377" t="str">
        <f t="shared" si="36"/>
        <v xml:space="preserve"> </v>
      </c>
      <c r="J230" s="1378"/>
      <c r="K230" s="1378"/>
      <c r="L230" s="1378"/>
      <c r="M230" s="1378"/>
      <c r="N230" s="1379"/>
      <c r="O230" s="1377" t="str">
        <f t="shared" si="37"/>
        <v xml:space="preserve"> </v>
      </c>
      <c r="P230" s="1378"/>
      <c r="Q230" s="1378"/>
      <c r="R230" s="1379"/>
      <c r="S230" s="1377" t="str">
        <f t="shared" si="38"/>
        <v xml:space="preserve"> </v>
      </c>
      <c r="T230" s="1378"/>
      <c r="U230" s="1378"/>
      <c r="V230" s="1378"/>
      <c r="W230" s="1379"/>
      <c r="X230" s="1377" t="str">
        <f t="shared" si="39"/>
        <v xml:space="preserve"> </v>
      </c>
      <c r="Y230" s="1378"/>
      <c r="Z230" s="1378"/>
      <c r="AA230" s="1378"/>
      <c r="AB230" s="1379"/>
    </row>
    <row r="231" spans="1:28" ht="13.9" hidden="1">
      <c r="A231" s="713"/>
      <c r="B231" s="856">
        <v>5</v>
      </c>
      <c r="C231" s="765"/>
      <c r="D231" s="784"/>
      <c r="E231" s="857"/>
      <c r="F231" s="858"/>
      <c r="G231" s="790"/>
      <c r="H231" s="859"/>
      <c r="I231" s="1377" t="str">
        <f t="shared" si="36"/>
        <v xml:space="preserve"> </v>
      </c>
      <c r="J231" s="1378"/>
      <c r="K231" s="1378"/>
      <c r="L231" s="1378"/>
      <c r="M231" s="1378"/>
      <c r="N231" s="1379"/>
      <c r="O231" s="1377" t="str">
        <f t="shared" si="37"/>
        <v xml:space="preserve"> </v>
      </c>
      <c r="P231" s="1378"/>
      <c r="Q231" s="1378"/>
      <c r="R231" s="1379"/>
      <c r="S231" s="1377" t="str">
        <f t="shared" si="38"/>
        <v xml:space="preserve"> </v>
      </c>
      <c r="T231" s="1378"/>
      <c r="U231" s="1378"/>
      <c r="V231" s="1378"/>
      <c r="W231" s="1379"/>
      <c r="X231" s="1377" t="str">
        <f t="shared" si="39"/>
        <v xml:space="preserve"> </v>
      </c>
      <c r="Y231" s="1378"/>
      <c r="Z231" s="1378"/>
      <c r="AA231" s="1378"/>
      <c r="AB231" s="1379"/>
    </row>
    <row r="232" spans="1:28" ht="13.9" hidden="1">
      <c r="A232" s="713"/>
      <c r="B232" s="856">
        <v>6</v>
      </c>
      <c r="C232" s="765"/>
      <c r="D232" s="784"/>
      <c r="E232" s="857"/>
      <c r="F232" s="858"/>
      <c r="G232" s="790"/>
      <c r="H232" s="859"/>
      <c r="I232" s="1377" t="str">
        <f t="shared" si="36"/>
        <v xml:space="preserve"> </v>
      </c>
      <c r="J232" s="1378"/>
      <c r="K232" s="1378"/>
      <c r="L232" s="1378"/>
      <c r="M232" s="1378"/>
      <c r="N232" s="1379"/>
      <c r="O232" s="1377" t="str">
        <f t="shared" si="37"/>
        <v xml:space="preserve"> </v>
      </c>
      <c r="P232" s="1378"/>
      <c r="Q232" s="1378"/>
      <c r="R232" s="1379"/>
      <c r="S232" s="1377" t="str">
        <f t="shared" si="38"/>
        <v xml:space="preserve"> </v>
      </c>
      <c r="T232" s="1378"/>
      <c r="U232" s="1378"/>
      <c r="V232" s="1378"/>
      <c r="W232" s="1379"/>
      <c r="X232" s="1377" t="str">
        <f t="shared" si="39"/>
        <v xml:space="preserve"> </v>
      </c>
      <c r="Y232" s="1378"/>
      <c r="Z232" s="1378"/>
      <c r="AA232" s="1378"/>
      <c r="AB232" s="1379"/>
    </row>
    <row r="233" spans="1:28" ht="13.9" hidden="1">
      <c r="A233" s="713"/>
      <c r="B233" s="856">
        <v>7</v>
      </c>
      <c r="C233" s="765"/>
      <c r="D233" s="784"/>
      <c r="E233" s="857"/>
      <c r="F233" s="858"/>
      <c r="G233" s="790"/>
      <c r="H233" s="859"/>
      <c r="I233" s="1377" t="str">
        <f t="shared" si="36"/>
        <v xml:space="preserve"> </v>
      </c>
      <c r="J233" s="1378"/>
      <c r="K233" s="1378"/>
      <c r="L233" s="1378"/>
      <c r="M233" s="1378"/>
      <c r="N233" s="1379"/>
      <c r="O233" s="1377" t="str">
        <f t="shared" si="37"/>
        <v xml:space="preserve"> </v>
      </c>
      <c r="P233" s="1378"/>
      <c r="Q233" s="1378"/>
      <c r="R233" s="1379"/>
      <c r="S233" s="1377" t="str">
        <f t="shared" si="38"/>
        <v xml:space="preserve"> </v>
      </c>
      <c r="T233" s="1378"/>
      <c r="U233" s="1378"/>
      <c r="V233" s="1378"/>
      <c r="W233" s="1379"/>
      <c r="X233" s="1377" t="str">
        <f t="shared" si="39"/>
        <v xml:space="preserve"> </v>
      </c>
      <c r="Y233" s="1378"/>
      <c r="Z233" s="1378"/>
      <c r="AA233" s="1378"/>
      <c r="AB233" s="1379"/>
    </row>
    <row r="234" spans="1:28" ht="13.9" hidden="1">
      <c r="A234" s="713"/>
      <c r="B234" s="856">
        <v>8</v>
      </c>
      <c r="C234" s="765"/>
      <c r="D234" s="784"/>
      <c r="E234" s="857"/>
      <c r="F234" s="858"/>
      <c r="G234" s="790"/>
      <c r="H234" s="859"/>
      <c r="I234" s="1377" t="str">
        <f t="shared" si="36"/>
        <v xml:space="preserve"> </v>
      </c>
      <c r="J234" s="1378"/>
      <c r="K234" s="1378"/>
      <c r="L234" s="1378"/>
      <c r="M234" s="1378"/>
      <c r="N234" s="1379"/>
      <c r="O234" s="1377" t="str">
        <f t="shared" si="37"/>
        <v xml:space="preserve"> </v>
      </c>
      <c r="P234" s="1378"/>
      <c r="Q234" s="1378"/>
      <c r="R234" s="1379"/>
      <c r="S234" s="1377" t="str">
        <f t="shared" si="38"/>
        <v xml:space="preserve"> </v>
      </c>
      <c r="T234" s="1378"/>
      <c r="U234" s="1378"/>
      <c r="V234" s="1378"/>
      <c r="W234" s="1379"/>
      <c r="X234" s="1377" t="str">
        <f t="shared" si="39"/>
        <v xml:space="preserve"> </v>
      </c>
      <c r="Y234" s="1378"/>
      <c r="Z234" s="1378"/>
      <c r="AA234" s="1378"/>
      <c r="AB234" s="1379"/>
    </row>
    <row r="235" spans="1:28" ht="13.9" hidden="1">
      <c r="A235" s="713"/>
      <c r="B235" s="856">
        <v>9</v>
      </c>
      <c r="C235" s="765"/>
      <c r="D235" s="784"/>
      <c r="E235" s="857"/>
      <c r="F235" s="858"/>
      <c r="G235" s="790"/>
      <c r="H235" s="859"/>
      <c r="I235" s="1377" t="str">
        <f t="shared" si="36"/>
        <v xml:space="preserve"> </v>
      </c>
      <c r="J235" s="1378"/>
      <c r="K235" s="1378"/>
      <c r="L235" s="1378"/>
      <c r="M235" s="1378"/>
      <c r="N235" s="1379"/>
      <c r="O235" s="1377" t="str">
        <f t="shared" si="37"/>
        <v xml:space="preserve"> </v>
      </c>
      <c r="P235" s="1378"/>
      <c r="Q235" s="1378"/>
      <c r="R235" s="1379"/>
      <c r="S235" s="1377" t="str">
        <f t="shared" si="38"/>
        <v xml:space="preserve"> </v>
      </c>
      <c r="T235" s="1378"/>
      <c r="U235" s="1378"/>
      <c r="V235" s="1378"/>
      <c r="W235" s="1379"/>
      <c r="X235" s="1377" t="str">
        <f t="shared" si="39"/>
        <v xml:space="preserve"> </v>
      </c>
      <c r="Y235" s="1378"/>
      <c r="Z235" s="1378"/>
      <c r="AA235" s="1378"/>
      <c r="AB235" s="1379"/>
    </row>
    <row r="236" spans="1:28" ht="13.9" hidden="1">
      <c r="A236" s="713"/>
      <c r="B236" s="856">
        <v>10</v>
      </c>
      <c r="C236" s="765"/>
      <c r="D236" s="784"/>
      <c r="E236" s="857"/>
      <c r="F236" s="858"/>
      <c r="G236" s="790"/>
      <c r="H236" s="859"/>
      <c r="I236" s="1377" t="str">
        <f t="shared" si="36"/>
        <v xml:space="preserve"> </v>
      </c>
      <c r="J236" s="1378"/>
      <c r="K236" s="1378"/>
      <c r="L236" s="1378"/>
      <c r="M236" s="1378"/>
      <c r="N236" s="1379"/>
      <c r="O236" s="1377" t="str">
        <f t="shared" si="37"/>
        <v xml:space="preserve"> </v>
      </c>
      <c r="P236" s="1378"/>
      <c r="Q236" s="1378"/>
      <c r="R236" s="1379"/>
      <c r="S236" s="1377" t="str">
        <f t="shared" si="38"/>
        <v xml:space="preserve"> </v>
      </c>
      <c r="T236" s="1378"/>
      <c r="U236" s="1378"/>
      <c r="V236" s="1378"/>
      <c r="W236" s="1379"/>
      <c r="X236" s="1377" t="str">
        <f t="shared" si="39"/>
        <v xml:space="preserve"> </v>
      </c>
      <c r="Y236" s="1378"/>
      <c r="Z236" s="1378"/>
      <c r="AA236" s="1378"/>
      <c r="AB236" s="1379"/>
    </row>
    <row r="237" spans="1:28" ht="13.9" hidden="1">
      <c r="A237" s="713"/>
      <c r="B237" s="856">
        <v>11</v>
      </c>
      <c r="C237" s="765"/>
      <c r="D237" s="784"/>
      <c r="E237" s="857"/>
      <c r="F237" s="858"/>
      <c r="G237" s="790"/>
      <c r="H237" s="859"/>
      <c r="I237" s="1377" t="str">
        <f t="shared" si="36"/>
        <v xml:space="preserve"> </v>
      </c>
      <c r="J237" s="1378"/>
      <c r="K237" s="1378"/>
      <c r="L237" s="1378"/>
      <c r="M237" s="1378"/>
      <c r="N237" s="1379"/>
      <c r="O237" s="1377" t="str">
        <f t="shared" si="37"/>
        <v xml:space="preserve"> </v>
      </c>
      <c r="P237" s="1378"/>
      <c r="Q237" s="1378"/>
      <c r="R237" s="1379"/>
      <c r="S237" s="1377" t="str">
        <f t="shared" si="38"/>
        <v xml:space="preserve"> </v>
      </c>
      <c r="T237" s="1378"/>
      <c r="U237" s="1378"/>
      <c r="V237" s="1378"/>
      <c r="W237" s="1379"/>
      <c r="X237" s="1377" t="str">
        <f t="shared" si="39"/>
        <v xml:space="preserve"> </v>
      </c>
      <c r="Y237" s="1378"/>
      <c r="Z237" s="1378"/>
      <c r="AA237" s="1378"/>
      <c r="AB237" s="1379"/>
    </row>
    <row r="238" spans="1:28" ht="13.9" hidden="1">
      <c r="A238" s="713"/>
      <c r="B238" s="856">
        <v>12</v>
      </c>
      <c r="C238" s="765"/>
      <c r="D238" s="784"/>
      <c r="E238" s="857"/>
      <c r="F238" s="858"/>
      <c r="G238" s="790"/>
      <c r="H238" s="859"/>
      <c r="I238" s="1377" t="str">
        <f t="shared" si="36"/>
        <v xml:space="preserve"> </v>
      </c>
      <c r="J238" s="1378"/>
      <c r="K238" s="1378"/>
      <c r="L238" s="1378"/>
      <c r="M238" s="1378"/>
      <c r="N238" s="1379"/>
      <c r="O238" s="1377" t="str">
        <f t="shared" si="37"/>
        <v xml:space="preserve"> </v>
      </c>
      <c r="P238" s="1378"/>
      <c r="Q238" s="1378"/>
      <c r="R238" s="1379"/>
      <c r="S238" s="1377" t="str">
        <f t="shared" si="38"/>
        <v xml:space="preserve"> </v>
      </c>
      <c r="T238" s="1378"/>
      <c r="U238" s="1378"/>
      <c r="V238" s="1378"/>
      <c r="W238" s="1379"/>
      <c r="X238" s="1377" t="str">
        <f t="shared" si="39"/>
        <v xml:space="preserve"> </v>
      </c>
      <c r="Y238" s="1378"/>
      <c r="Z238" s="1378"/>
      <c r="AA238" s="1378"/>
      <c r="AB238" s="1379"/>
    </row>
    <row r="239" spans="1:28" ht="13.9" hidden="1">
      <c r="A239" s="713"/>
      <c r="B239" s="856">
        <v>13</v>
      </c>
      <c r="C239" s="765"/>
      <c r="D239" s="784"/>
      <c r="E239" s="857"/>
      <c r="F239" s="858"/>
      <c r="G239" s="790"/>
      <c r="H239" s="859"/>
      <c r="I239" s="1377" t="str">
        <f t="shared" si="36"/>
        <v xml:space="preserve"> </v>
      </c>
      <c r="J239" s="1378"/>
      <c r="K239" s="1378"/>
      <c r="L239" s="1378"/>
      <c r="M239" s="1378"/>
      <c r="N239" s="1379"/>
      <c r="O239" s="1377" t="str">
        <f t="shared" si="37"/>
        <v xml:space="preserve"> </v>
      </c>
      <c r="P239" s="1378"/>
      <c r="Q239" s="1378"/>
      <c r="R239" s="1379"/>
      <c r="S239" s="1377" t="str">
        <f t="shared" si="38"/>
        <v xml:space="preserve"> </v>
      </c>
      <c r="T239" s="1378"/>
      <c r="U239" s="1378"/>
      <c r="V239" s="1378"/>
      <c r="W239" s="1379"/>
      <c r="X239" s="1377" t="str">
        <f t="shared" si="39"/>
        <v xml:space="preserve"> </v>
      </c>
      <c r="Y239" s="1378"/>
      <c r="Z239" s="1378"/>
      <c r="AA239" s="1378"/>
      <c r="AB239" s="1379"/>
    </row>
    <row r="240" spans="1:28" ht="13.9" hidden="1">
      <c r="A240" s="713"/>
      <c r="B240" s="856">
        <v>14</v>
      </c>
      <c r="C240" s="765"/>
      <c r="D240" s="784"/>
      <c r="E240" s="857"/>
      <c r="F240" s="858"/>
      <c r="G240" s="790"/>
      <c r="H240" s="859"/>
      <c r="I240" s="1377" t="str">
        <f t="shared" si="36"/>
        <v xml:space="preserve"> </v>
      </c>
      <c r="J240" s="1378"/>
      <c r="K240" s="1378"/>
      <c r="L240" s="1378"/>
      <c r="M240" s="1378"/>
      <c r="N240" s="1379"/>
      <c r="O240" s="1377" t="str">
        <f t="shared" si="37"/>
        <v xml:space="preserve"> </v>
      </c>
      <c r="P240" s="1378"/>
      <c r="Q240" s="1378"/>
      <c r="R240" s="1379"/>
      <c r="S240" s="1377" t="str">
        <f t="shared" si="38"/>
        <v xml:space="preserve"> </v>
      </c>
      <c r="T240" s="1378"/>
      <c r="U240" s="1378"/>
      <c r="V240" s="1378"/>
      <c r="W240" s="1379"/>
      <c r="X240" s="1377" t="str">
        <f t="shared" si="39"/>
        <v xml:space="preserve"> </v>
      </c>
      <c r="Y240" s="1378"/>
      <c r="Z240" s="1378"/>
      <c r="AA240" s="1378"/>
      <c r="AB240" s="1379"/>
    </row>
    <row r="241" spans="1:28" ht="13.9" hidden="1">
      <c r="A241" s="713"/>
      <c r="B241" s="856">
        <v>15</v>
      </c>
      <c r="C241" s="765"/>
      <c r="D241" s="784"/>
      <c r="E241" s="857"/>
      <c r="F241" s="858"/>
      <c r="G241" s="790"/>
      <c r="H241" s="859"/>
      <c r="I241" s="1377" t="str">
        <f t="shared" si="36"/>
        <v xml:space="preserve"> </v>
      </c>
      <c r="J241" s="1378"/>
      <c r="K241" s="1378"/>
      <c r="L241" s="1378"/>
      <c r="M241" s="1378"/>
      <c r="N241" s="1379"/>
      <c r="O241" s="1377" t="str">
        <f t="shared" si="37"/>
        <v xml:space="preserve"> </v>
      </c>
      <c r="P241" s="1378"/>
      <c r="Q241" s="1378"/>
      <c r="R241" s="1379"/>
      <c r="S241" s="1377" t="str">
        <f t="shared" si="38"/>
        <v xml:space="preserve"> </v>
      </c>
      <c r="T241" s="1378"/>
      <c r="U241" s="1378"/>
      <c r="V241" s="1378"/>
      <c r="W241" s="1379"/>
      <c r="X241" s="1377" t="str">
        <f t="shared" si="39"/>
        <v xml:space="preserve"> </v>
      </c>
      <c r="Y241" s="1378"/>
      <c r="Z241" s="1378"/>
      <c r="AA241" s="1378"/>
      <c r="AB241" s="1379"/>
    </row>
    <row r="242" spans="1:28" ht="13.9" hidden="1">
      <c r="A242" s="713"/>
      <c r="B242" s="856">
        <v>16</v>
      </c>
      <c r="C242" s="765"/>
      <c r="D242" s="784"/>
      <c r="E242" s="857"/>
      <c r="F242" s="858"/>
      <c r="G242" s="790"/>
      <c r="H242" s="859"/>
      <c r="I242" s="1377" t="str">
        <f t="shared" si="36"/>
        <v xml:space="preserve"> </v>
      </c>
      <c r="J242" s="1378"/>
      <c r="K242" s="1378"/>
      <c r="L242" s="1378"/>
      <c r="M242" s="1378"/>
      <c r="N242" s="1379"/>
      <c r="O242" s="1377" t="str">
        <f t="shared" si="37"/>
        <v xml:space="preserve"> </v>
      </c>
      <c r="P242" s="1378"/>
      <c r="Q242" s="1378"/>
      <c r="R242" s="1379"/>
      <c r="S242" s="1377" t="str">
        <f t="shared" si="38"/>
        <v xml:space="preserve"> </v>
      </c>
      <c r="T242" s="1378"/>
      <c r="U242" s="1378"/>
      <c r="V242" s="1378"/>
      <c r="W242" s="1379"/>
      <c r="X242" s="1377" t="str">
        <f t="shared" si="39"/>
        <v xml:space="preserve"> </v>
      </c>
      <c r="Y242" s="1378"/>
      <c r="Z242" s="1378"/>
      <c r="AA242" s="1378"/>
      <c r="AB242" s="1379"/>
    </row>
    <row r="243" spans="1:28" ht="13.9" hidden="1">
      <c r="A243" s="713"/>
      <c r="B243" s="856">
        <v>17</v>
      </c>
      <c r="C243" s="765"/>
      <c r="D243" s="784"/>
      <c r="E243" s="857"/>
      <c r="F243" s="858"/>
      <c r="G243" s="790"/>
      <c r="H243" s="859"/>
      <c r="I243" s="1377" t="str">
        <f t="shared" si="36"/>
        <v xml:space="preserve"> </v>
      </c>
      <c r="J243" s="1378"/>
      <c r="K243" s="1378"/>
      <c r="L243" s="1378"/>
      <c r="M243" s="1378"/>
      <c r="N243" s="1379"/>
      <c r="O243" s="1377" t="str">
        <f t="shared" si="37"/>
        <v xml:space="preserve"> </v>
      </c>
      <c r="P243" s="1378"/>
      <c r="Q243" s="1378"/>
      <c r="R243" s="1379"/>
      <c r="S243" s="1377" t="str">
        <f t="shared" si="38"/>
        <v xml:space="preserve"> </v>
      </c>
      <c r="T243" s="1378"/>
      <c r="U243" s="1378"/>
      <c r="V243" s="1378"/>
      <c r="W243" s="1379"/>
      <c r="X243" s="1377" t="str">
        <f t="shared" si="39"/>
        <v xml:space="preserve"> </v>
      </c>
      <c r="Y243" s="1378"/>
      <c r="Z243" s="1378"/>
      <c r="AA243" s="1378"/>
      <c r="AB243" s="1379"/>
    </row>
    <row r="244" spans="1:28" ht="13.9" hidden="1">
      <c r="A244" s="713"/>
      <c r="B244" s="856">
        <v>18</v>
      </c>
      <c r="C244" s="765"/>
      <c r="D244" s="784"/>
      <c r="E244" s="857"/>
      <c r="F244" s="858"/>
      <c r="G244" s="790"/>
      <c r="H244" s="859"/>
      <c r="I244" s="1377" t="str">
        <f t="shared" si="36"/>
        <v xml:space="preserve"> </v>
      </c>
      <c r="J244" s="1378"/>
      <c r="K244" s="1378"/>
      <c r="L244" s="1378"/>
      <c r="M244" s="1378"/>
      <c r="N244" s="1379"/>
      <c r="O244" s="1377" t="str">
        <f t="shared" si="37"/>
        <v xml:space="preserve"> </v>
      </c>
      <c r="P244" s="1378"/>
      <c r="Q244" s="1378"/>
      <c r="R244" s="1379"/>
      <c r="S244" s="1377" t="str">
        <f t="shared" si="38"/>
        <v xml:space="preserve"> </v>
      </c>
      <c r="T244" s="1378"/>
      <c r="U244" s="1378"/>
      <c r="V244" s="1378"/>
      <c r="W244" s="1379"/>
      <c r="X244" s="1377" t="str">
        <f t="shared" si="39"/>
        <v xml:space="preserve"> </v>
      </c>
      <c r="Y244" s="1378"/>
      <c r="Z244" s="1378"/>
      <c r="AA244" s="1378"/>
      <c r="AB244" s="1379"/>
    </row>
    <row r="245" spans="1:28" ht="13.9" hidden="1">
      <c r="A245" s="713"/>
      <c r="B245" s="856">
        <v>19</v>
      </c>
      <c r="C245" s="765"/>
      <c r="D245" s="784"/>
      <c r="E245" s="857"/>
      <c r="F245" s="858"/>
      <c r="G245" s="790"/>
      <c r="H245" s="859"/>
      <c r="I245" s="1377" t="str">
        <f t="shared" si="36"/>
        <v xml:space="preserve"> </v>
      </c>
      <c r="J245" s="1378"/>
      <c r="K245" s="1378"/>
      <c r="L245" s="1378"/>
      <c r="M245" s="1378"/>
      <c r="N245" s="1379"/>
      <c r="O245" s="1377" t="str">
        <f t="shared" si="37"/>
        <v xml:space="preserve"> </v>
      </c>
      <c r="P245" s="1378"/>
      <c r="Q245" s="1378"/>
      <c r="R245" s="1379"/>
      <c r="S245" s="1377" t="str">
        <f t="shared" si="38"/>
        <v xml:space="preserve"> </v>
      </c>
      <c r="T245" s="1378"/>
      <c r="U245" s="1378"/>
      <c r="V245" s="1378"/>
      <c r="W245" s="1379"/>
      <c r="X245" s="1377" t="str">
        <f t="shared" si="39"/>
        <v xml:space="preserve"> </v>
      </c>
      <c r="Y245" s="1378"/>
      <c r="Z245" s="1378"/>
      <c r="AA245" s="1378"/>
      <c r="AB245" s="1379"/>
    </row>
    <row r="246" spans="1:28" ht="13.9" hidden="1">
      <c r="A246" s="713"/>
      <c r="B246" s="856">
        <v>20</v>
      </c>
      <c r="C246" s="765"/>
      <c r="D246" s="784"/>
      <c r="E246" s="857"/>
      <c r="F246" s="858"/>
      <c r="G246" s="790"/>
      <c r="H246" s="859"/>
      <c r="I246" s="1377" t="str">
        <f t="shared" si="36"/>
        <v xml:space="preserve"> </v>
      </c>
      <c r="J246" s="1378"/>
      <c r="K246" s="1378"/>
      <c r="L246" s="1378"/>
      <c r="M246" s="1378"/>
      <c r="N246" s="1379"/>
      <c r="O246" s="1377" t="str">
        <f t="shared" si="37"/>
        <v xml:space="preserve"> </v>
      </c>
      <c r="P246" s="1378"/>
      <c r="Q246" s="1378"/>
      <c r="R246" s="1379"/>
      <c r="S246" s="1377" t="str">
        <f t="shared" si="38"/>
        <v xml:space="preserve"> </v>
      </c>
      <c r="T246" s="1378"/>
      <c r="U246" s="1378"/>
      <c r="V246" s="1378"/>
      <c r="W246" s="1379"/>
      <c r="X246" s="1377" t="str">
        <f t="shared" si="39"/>
        <v xml:space="preserve"> </v>
      </c>
      <c r="Y246" s="1378"/>
      <c r="Z246" s="1378"/>
      <c r="AA246" s="1378"/>
      <c r="AB246" s="1379"/>
    </row>
    <row r="247" spans="1:28" ht="13.9" hidden="1">
      <c r="A247" s="713"/>
      <c r="B247" s="856">
        <v>21</v>
      </c>
      <c r="C247" s="765"/>
      <c r="D247" s="784"/>
      <c r="E247" s="857"/>
      <c r="F247" s="858"/>
      <c r="G247" s="790"/>
      <c r="H247" s="859"/>
      <c r="I247" s="1377" t="str">
        <f t="shared" si="36"/>
        <v xml:space="preserve"> </v>
      </c>
      <c r="J247" s="1378"/>
      <c r="K247" s="1378"/>
      <c r="L247" s="1378"/>
      <c r="M247" s="1378"/>
      <c r="N247" s="1379"/>
      <c r="O247" s="1377" t="str">
        <f t="shared" si="37"/>
        <v xml:space="preserve"> </v>
      </c>
      <c r="P247" s="1378"/>
      <c r="Q247" s="1378"/>
      <c r="R247" s="1379"/>
      <c r="S247" s="1377" t="str">
        <f t="shared" si="38"/>
        <v xml:space="preserve"> </v>
      </c>
      <c r="T247" s="1378"/>
      <c r="U247" s="1378"/>
      <c r="V247" s="1378"/>
      <c r="W247" s="1379"/>
      <c r="X247" s="1377" t="str">
        <f t="shared" si="39"/>
        <v xml:space="preserve"> </v>
      </c>
      <c r="Y247" s="1378"/>
      <c r="Z247" s="1378"/>
      <c r="AA247" s="1378"/>
      <c r="AB247" s="1379"/>
    </row>
    <row r="248" spans="1:28" ht="13.9" hidden="1">
      <c r="A248" s="713"/>
      <c r="B248" s="856">
        <v>22</v>
      </c>
      <c r="C248" s="765"/>
      <c r="D248" s="784"/>
      <c r="E248" s="857"/>
      <c r="F248" s="858"/>
      <c r="G248" s="790"/>
      <c r="H248" s="859"/>
      <c r="I248" s="1377" t="str">
        <f t="shared" si="36"/>
        <v xml:space="preserve"> </v>
      </c>
      <c r="J248" s="1378"/>
      <c r="K248" s="1378"/>
      <c r="L248" s="1378"/>
      <c r="M248" s="1378"/>
      <c r="N248" s="1379"/>
      <c r="O248" s="1377" t="str">
        <f t="shared" si="37"/>
        <v xml:space="preserve"> </v>
      </c>
      <c r="P248" s="1378"/>
      <c r="Q248" s="1378"/>
      <c r="R248" s="1379"/>
      <c r="S248" s="1377" t="str">
        <f t="shared" si="38"/>
        <v xml:space="preserve"> </v>
      </c>
      <c r="T248" s="1378"/>
      <c r="U248" s="1378"/>
      <c r="V248" s="1378"/>
      <c r="W248" s="1379"/>
      <c r="X248" s="1377" t="str">
        <f t="shared" si="39"/>
        <v xml:space="preserve"> </v>
      </c>
      <c r="Y248" s="1378"/>
      <c r="Z248" s="1378"/>
      <c r="AA248" s="1378"/>
      <c r="AB248" s="1379"/>
    </row>
    <row r="249" spans="1:28" ht="13.9" hidden="1">
      <c r="A249" s="713"/>
      <c r="B249" s="856">
        <v>23</v>
      </c>
      <c r="C249" s="765"/>
      <c r="D249" s="784"/>
      <c r="E249" s="857"/>
      <c r="F249" s="858"/>
      <c r="G249" s="790"/>
      <c r="H249" s="859"/>
      <c r="I249" s="1377" t="str">
        <f t="shared" si="36"/>
        <v xml:space="preserve"> </v>
      </c>
      <c r="J249" s="1378"/>
      <c r="K249" s="1378"/>
      <c r="L249" s="1378"/>
      <c r="M249" s="1378"/>
      <c r="N249" s="1379"/>
      <c r="O249" s="1377" t="str">
        <f t="shared" si="37"/>
        <v xml:space="preserve"> </v>
      </c>
      <c r="P249" s="1378"/>
      <c r="Q249" s="1378"/>
      <c r="R249" s="1379"/>
      <c r="S249" s="1377" t="str">
        <f t="shared" si="38"/>
        <v xml:space="preserve"> </v>
      </c>
      <c r="T249" s="1378"/>
      <c r="U249" s="1378"/>
      <c r="V249" s="1378"/>
      <c r="W249" s="1379"/>
      <c r="X249" s="1377" t="str">
        <f t="shared" si="39"/>
        <v xml:space="preserve"> </v>
      </c>
      <c r="Y249" s="1378"/>
      <c r="Z249" s="1378"/>
      <c r="AA249" s="1378"/>
      <c r="AB249" s="1379"/>
    </row>
    <row r="250" spans="1:28" ht="13.9" hidden="1">
      <c r="A250" s="713"/>
      <c r="B250" s="856">
        <v>24</v>
      </c>
      <c r="C250" s="765"/>
      <c r="D250" s="784"/>
      <c r="E250" s="857"/>
      <c r="F250" s="858"/>
      <c r="G250" s="790"/>
      <c r="H250" s="859"/>
      <c r="I250" s="1377" t="str">
        <f t="shared" si="36"/>
        <v xml:space="preserve"> </v>
      </c>
      <c r="J250" s="1378"/>
      <c r="K250" s="1378"/>
      <c r="L250" s="1378"/>
      <c r="M250" s="1378"/>
      <c r="N250" s="1379"/>
      <c r="O250" s="1377" t="str">
        <f t="shared" si="37"/>
        <v xml:space="preserve"> </v>
      </c>
      <c r="P250" s="1378"/>
      <c r="Q250" s="1378"/>
      <c r="R250" s="1379"/>
      <c r="S250" s="1377" t="str">
        <f t="shared" si="38"/>
        <v xml:space="preserve"> </v>
      </c>
      <c r="T250" s="1378"/>
      <c r="U250" s="1378"/>
      <c r="V250" s="1378"/>
      <c r="W250" s="1379"/>
      <c r="X250" s="1377" t="str">
        <f t="shared" si="39"/>
        <v xml:space="preserve"> </v>
      </c>
      <c r="Y250" s="1378"/>
      <c r="Z250" s="1378"/>
      <c r="AA250" s="1378"/>
      <c r="AB250" s="1379"/>
    </row>
    <row r="251" spans="1:28" ht="13.9" hidden="1">
      <c r="A251" s="713"/>
      <c r="B251" s="856">
        <v>25</v>
      </c>
      <c r="C251" s="765"/>
      <c r="D251" s="784"/>
      <c r="E251" s="857"/>
      <c r="F251" s="858"/>
      <c r="G251" s="790"/>
      <c r="H251" s="859"/>
      <c r="I251" s="1377" t="str">
        <f t="shared" si="36"/>
        <v xml:space="preserve"> </v>
      </c>
      <c r="J251" s="1378"/>
      <c r="K251" s="1378"/>
      <c r="L251" s="1378"/>
      <c r="M251" s="1378"/>
      <c r="N251" s="1379"/>
      <c r="O251" s="1377" t="str">
        <f t="shared" si="37"/>
        <v xml:space="preserve"> </v>
      </c>
      <c r="P251" s="1378"/>
      <c r="Q251" s="1378"/>
      <c r="R251" s="1379"/>
      <c r="S251" s="1377" t="str">
        <f t="shared" si="38"/>
        <v xml:space="preserve"> </v>
      </c>
      <c r="T251" s="1378"/>
      <c r="U251" s="1378"/>
      <c r="V251" s="1378"/>
      <c r="W251" s="1379"/>
      <c r="X251" s="1377" t="str">
        <f t="shared" si="39"/>
        <v xml:space="preserve"> </v>
      </c>
      <c r="Y251" s="1378"/>
      <c r="Z251" s="1378"/>
      <c r="AA251" s="1378"/>
      <c r="AB251" s="1379"/>
    </row>
    <row r="252" spans="1:28" ht="13.9" hidden="1">
      <c r="A252" s="713"/>
      <c r="B252" s="856">
        <v>26</v>
      </c>
      <c r="C252" s="765"/>
      <c r="D252" s="784"/>
      <c r="E252" s="857"/>
      <c r="F252" s="858"/>
      <c r="G252" s="790"/>
      <c r="H252" s="859"/>
      <c r="I252" s="1377" t="str">
        <f t="shared" si="36"/>
        <v xml:space="preserve"> </v>
      </c>
      <c r="J252" s="1378"/>
      <c r="K252" s="1378"/>
      <c r="L252" s="1378"/>
      <c r="M252" s="1378"/>
      <c r="N252" s="1379"/>
      <c r="O252" s="1377" t="str">
        <f t="shared" si="37"/>
        <v xml:space="preserve"> </v>
      </c>
      <c r="P252" s="1378"/>
      <c r="Q252" s="1378"/>
      <c r="R252" s="1379"/>
      <c r="S252" s="1377" t="str">
        <f t="shared" si="38"/>
        <v xml:space="preserve"> </v>
      </c>
      <c r="T252" s="1378"/>
      <c r="U252" s="1378"/>
      <c r="V252" s="1378"/>
      <c r="W252" s="1379"/>
      <c r="X252" s="1377" t="str">
        <f t="shared" si="39"/>
        <v xml:space="preserve"> </v>
      </c>
      <c r="Y252" s="1378"/>
      <c r="Z252" s="1378"/>
      <c r="AA252" s="1378"/>
      <c r="AB252" s="1379"/>
    </row>
    <row r="253" spans="1:28" ht="13.9" hidden="1">
      <c r="A253" s="713"/>
      <c r="B253" s="856">
        <v>27</v>
      </c>
      <c r="C253" s="765"/>
      <c r="D253" s="784"/>
      <c r="E253" s="857"/>
      <c r="F253" s="858"/>
      <c r="G253" s="790"/>
      <c r="H253" s="859"/>
      <c r="I253" s="1377" t="str">
        <f t="shared" si="36"/>
        <v xml:space="preserve"> </v>
      </c>
      <c r="J253" s="1378"/>
      <c r="K253" s="1378"/>
      <c r="L253" s="1378"/>
      <c r="M253" s="1378"/>
      <c r="N253" s="1379"/>
      <c r="O253" s="1377" t="str">
        <f t="shared" si="37"/>
        <v xml:space="preserve"> </v>
      </c>
      <c r="P253" s="1378"/>
      <c r="Q253" s="1378"/>
      <c r="R253" s="1379"/>
      <c r="S253" s="1377" t="str">
        <f t="shared" si="38"/>
        <v xml:space="preserve"> </v>
      </c>
      <c r="T253" s="1378"/>
      <c r="U253" s="1378"/>
      <c r="V253" s="1378"/>
      <c r="W253" s="1379"/>
      <c r="X253" s="1377" t="str">
        <f t="shared" si="39"/>
        <v xml:space="preserve"> </v>
      </c>
      <c r="Y253" s="1378"/>
      <c r="Z253" s="1378"/>
      <c r="AA253" s="1378"/>
      <c r="AB253" s="1379"/>
    </row>
    <row r="254" spans="1:28" ht="13.9" hidden="1">
      <c r="A254" s="713"/>
      <c r="B254" s="856">
        <v>28</v>
      </c>
      <c r="C254" s="765"/>
      <c r="D254" s="784"/>
      <c r="E254" s="857"/>
      <c r="F254" s="858"/>
      <c r="G254" s="790"/>
      <c r="H254" s="859"/>
      <c r="I254" s="1377" t="str">
        <f t="shared" si="36"/>
        <v xml:space="preserve"> </v>
      </c>
      <c r="J254" s="1378"/>
      <c r="K254" s="1378"/>
      <c r="L254" s="1378"/>
      <c r="M254" s="1378"/>
      <c r="N254" s="1379"/>
      <c r="O254" s="1377" t="str">
        <f t="shared" si="37"/>
        <v xml:space="preserve"> </v>
      </c>
      <c r="P254" s="1378"/>
      <c r="Q254" s="1378"/>
      <c r="R254" s="1379"/>
      <c r="S254" s="1377" t="str">
        <f t="shared" si="38"/>
        <v xml:space="preserve"> </v>
      </c>
      <c r="T254" s="1378"/>
      <c r="U254" s="1378"/>
      <c r="V254" s="1378"/>
      <c r="W254" s="1379"/>
      <c r="X254" s="1377" t="str">
        <f t="shared" si="39"/>
        <v xml:space="preserve"> </v>
      </c>
      <c r="Y254" s="1378"/>
      <c r="Z254" s="1378"/>
      <c r="AA254" s="1378"/>
      <c r="AB254" s="1379"/>
    </row>
    <row r="255" spans="1:28" ht="13.9" hidden="1">
      <c r="A255" s="713"/>
      <c r="B255" s="856">
        <v>29</v>
      </c>
      <c r="C255" s="765"/>
      <c r="D255" s="784"/>
      <c r="E255" s="857"/>
      <c r="F255" s="858"/>
      <c r="G255" s="790"/>
      <c r="H255" s="859"/>
      <c r="I255" s="1377" t="str">
        <f t="shared" si="36"/>
        <v xml:space="preserve"> </v>
      </c>
      <c r="J255" s="1378"/>
      <c r="K255" s="1378"/>
      <c r="L255" s="1378"/>
      <c r="M255" s="1378"/>
      <c r="N255" s="1379"/>
      <c r="O255" s="1377" t="str">
        <f t="shared" si="37"/>
        <v xml:space="preserve"> </v>
      </c>
      <c r="P255" s="1378"/>
      <c r="Q255" s="1378"/>
      <c r="R255" s="1379"/>
      <c r="S255" s="1377" t="str">
        <f t="shared" si="38"/>
        <v xml:space="preserve"> </v>
      </c>
      <c r="T255" s="1378"/>
      <c r="U255" s="1378"/>
      <c r="V255" s="1378"/>
      <c r="W255" s="1379"/>
      <c r="X255" s="1377" t="str">
        <f t="shared" si="39"/>
        <v xml:space="preserve"> </v>
      </c>
      <c r="Y255" s="1378"/>
      <c r="Z255" s="1378"/>
      <c r="AA255" s="1378"/>
      <c r="AB255" s="1379"/>
    </row>
    <row r="256" spans="1:28" ht="13.9" hidden="1">
      <c r="A256" s="713"/>
      <c r="B256" s="856">
        <v>30</v>
      </c>
      <c r="C256" s="765"/>
      <c r="D256" s="784"/>
      <c r="E256" s="857"/>
      <c r="F256" s="858"/>
      <c r="G256" s="790"/>
      <c r="H256" s="859"/>
      <c r="I256" s="1377" t="str">
        <f t="shared" si="36"/>
        <v xml:space="preserve"> </v>
      </c>
      <c r="J256" s="1378"/>
      <c r="K256" s="1378"/>
      <c r="L256" s="1378"/>
      <c r="M256" s="1378"/>
      <c r="N256" s="1379"/>
      <c r="O256" s="1377" t="str">
        <f t="shared" si="37"/>
        <v xml:space="preserve"> </v>
      </c>
      <c r="P256" s="1378"/>
      <c r="Q256" s="1378"/>
      <c r="R256" s="1379"/>
      <c r="S256" s="1377" t="str">
        <f t="shared" si="38"/>
        <v xml:space="preserve"> </v>
      </c>
      <c r="T256" s="1378"/>
      <c r="U256" s="1378"/>
      <c r="V256" s="1378"/>
      <c r="W256" s="1379"/>
      <c r="X256" s="1377" t="str">
        <f t="shared" si="39"/>
        <v xml:space="preserve"> </v>
      </c>
      <c r="Y256" s="1378"/>
      <c r="Z256" s="1378"/>
      <c r="AA256" s="1378"/>
      <c r="AB256" s="1379"/>
    </row>
    <row r="257" spans="1:28" ht="13.9" hidden="1">
      <c r="A257" s="713"/>
      <c r="B257" s="856">
        <v>31</v>
      </c>
      <c r="C257" s="765"/>
      <c r="D257" s="784"/>
      <c r="E257" s="857"/>
      <c r="F257" s="858"/>
      <c r="G257" s="790"/>
      <c r="H257" s="859"/>
      <c r="I257" s="1377" t="str">
        <f t="shared" si="36"/>
        <v xml:space="preserve"> </v>
      </c>
      <c r="J257" s="1378"/>
      <c r="K257" s="1378"/>
      <c r="L257" s="1378"/>
      <c r="M257" s="1378"/>
      <c r="N257" s="1379"/>
      <c r="O257" s="1377" t="str">
        <f t="shared" si="37"/>
        <v xml:space="preserve"> </v>
      </c>
      <c r="P257" s="1378"/>
      <c r="Q257" s="1378"/>
      <c r="R257" s="1379"/>
      <c r="S257" s="1377" t="str">
        <f t="shared" si="38"/>
        <v xml:space="preserve"> </v>
      </c>
      <c r="T257" s="1378"/>
      <c r="U257" s="1378"/>
      <c r="V257" s="1378"/>
      <c r="W257" s="1379"/>
      <c r="X257" s="1377" t="str">
        <f t="shared" si="39"/>
        <v xml:space="preserve"> </v>
      </c>
      <c r="Y257" s="1378"/>
      <c r="Z257" s="1378"/>
      <c r="AA257" s="1378"/>
      <c r="AB257" s="1379"/>
    </row>
    <row r="258" spans="1:28" ht="13.9" hidden="1">
      <c r="A258" s="713"/>
      <c r="B258" s="856">
        <v>32</v>
      </c>
      <c r="C258" s="765"/>
      <c r="D258" s="784"/>
      <c r="E258" s="857"/>
      <c r="F258" s="858"/>
      <c r="G258" s="790"/>
      <c r="H258" s="859"/>
      <c r="I258" s="1377" t="str">
        <f t="shared" si="36"/>
        <v xml:space="preserve"> </v>
      </c>
      <c r="J258" s="1378"/>
      <c r="K258" s="1378"/>
      <c r="L258" s="1378"/>
      <c r="M258" s="1378"/>
      <c r="N258" s="1379"/>
      <c r="O258" s="1377" t="str">
        <f t="shared" si="37"/>
        <v xml:space="preserve"> </v>
      </c>
      <c r="P258" s="1378"/>
      <c r="Q258" s="1378"/>
      <c r="R258" s="1379"/>
      <c r="S258" s="1377" t="str">
        <f t="shared" si="38"/>
        <v xml:space="preserve"> </v>
      </c>
      <c r="T258" s="1378"/>
      <c r="U258" s="1378"/>
      <c r="V258" s="1378"/>
      <c r="W258" s="1379"/>
      <c r="X258" s="1377" t="str">
        <f t="shared" si="39"/>
        <v xml:space="preserve"> </v>
      </c>
      <c r="Y258" s="1378"/>
      <c r="Z258" s="1378"/>
      <c r="AA258" s="1378"/>
      <c r="AB258" s="1379"/>
    </row>
    <row r="259" spans="1:28" ht="13.9" hidden="1">
      <c r="A259" s="713"/>
      <c r="B259" s="856">
        <v>33</v>
      </c>
      <c r="C259" s="765"/>
      <c r="D259" s="784"/>
      <c r="E259" s="857"/>
      <c r="F259" s="858"/>
      <c r="G259" s="790"/>
      <c r="H259" s="859"/>
      <c r="I259" s="1377" t="str">
        <f t="shared" si="36"/>
        <v xml:space="preserve"> </v>
      </c>
      <c r="J259" s="1378"/>
      <c r="K259" s="1378"/>
      <c r="L259" s="1378"/>
      <c r="M259" s="1378"/>
      <c r="N259" s="1379"/>
      <c r="O259" s="1377" t="str">
        <f t="shared" si="37"/>
        <v xml:space="preserve"> </v>
      </c>
      <c r="P259" s="1378"/>
      <c r="Q259" s="1378"/>
      <c r="R259" s="1379"/>
      <c r="S259" s="1377" t="str">
        <f t="shared" si="38"/>
        <v xml:space="preserve"> </v>
      </c>
      <c r="T259" s="1378"/>
      <c r="U259" s="1378"/>
      <c r="V259" s="1378"/>
      <c r="W259" s="1379"/>
      <c r="X259" s="1377" t="str">
        <f t="shared" si="39"/>
        <v xml:space="preserve"> </v>
      </c>
      <c r="Y259" s="1378"/>
      <c r="Z259" s="1378"/>
      <c r="AA259" s="1378"/>
      <c r="AB259" s="1379"/>
    </row>
    <row r="260" spans="1:28" ht="13.9" hidden="1">
      <c r="A260" s="713"/>
      <c r="B260" s="856">
        <v>34</v>
      </c>
      <c r="C260" s="765"/>
      <c r="D260" s="784"/>
      <c r="E260" s="857"/>
      <c r="F260" s="858"/>
      <c r="G260" s="790"/>
      <c r="H260" s="859"/>
      <c r="I260" s="1377" t="str">
        <f t="shared" si="36"/>
        <v xml:space="preserve"> </v>
      </c>
      <c r="J260" s="1378"/>
      <c r="K260" s="1378"/>
      <c r="L260" s="1378"/>
      <c r="M260" s="1378"/>
      <c r="N260" s="1379"/>
      <c r="O260" s="1377" t="str">
        <f t="shared" si="37"/>
        <v xml:space="preserve"> </v>
      </c>
      <c r="P260" s="1378"/>
      <c r="Q260" s="1378"/>
      <c r="R260" s="1379"/>
      <c r="S260" s="1377" t="str">
        <f t="shared" si="38"/>
        <v xml:space="preserve"> </v>
      </c>
      <c r="T260" s="1378"/>
      <c r="U260" s="1378"/>
      <c r="V260" s="1378"/>
      <c r="W260" s="1379"/>
      <c r="X260" s="1377" t="str">
        <f t="shared" si="39"/>
        <v xml:space="preserve"> </v>
      </c>
      <c r="Y260" s="1378"/>
      <c r="Z260" s="1378"/>
      <c r="AA260" s="1378"/>
      <c r="AB260" s="1379"/>
    </row>
    <row r="261" spans="1:28" ht="13.9" hidden="1">
      <c r="A261" s="713"/>
      <c r="B261" s="856">
        <v>35</v>
      </c>
      <c r="C261" s="765"/>
      <c r="D261" s="784"/>
      <c r="E261" s="857"/>
      <c r="F261" s="858"/>
      <c r="G261" s="790"/>
      <c r="H261" s="859"/>
      <c r="I261" s="1377" t="str">
        <f t="shared" si="36"/>
        <v xml:space="preserve"> </v>
      </c>
      <c r="J261" s="1378"/>
      <c r="K261" s="1378"/>
      <c r="L261" s="1378"/>
      <c r="M261" s="1378"/>
      <c r="N261" s="1379"/>
      <c r="O261" s="1377" t="str">
        <f t="shared" si="37"/>
        <v xml:space="preserve"> </v>
      </c>
      <c r="P261" s="1378"/>
      <c r="Q261" s="1378"/>
      <c r="R261" s="1379"/>
      <c r="S261" s="1377" t="str">
        <f t="shared" si="38"/>
        <v xml:space="preserve"> </v>
      </c>
      <c r="T261" s="1378"/>
      <c r="U261" s="1378"/>
      <c r="V261" s="1378"/>
      <c r="W261" s="1379"/>
      <c r="X261" s="1377" t="str">
        <f t="shared" si="39"/>
        <v xml:space="preserve"> </v>
      </c>
      <c r="Y261" s="1378"/>
      <c r="Z261" s="1378"/>
      <c r="AA261" s="1378"/>
      <c r="AB261" s="1379"/>
    </row>
    <row r="262" spans="1:28" ht="13.9" hidden="1">
      <c r="A262" s="713"/>
      <c r="B262" s="856">
        <v>36</v>
      </c>
      <c r="C262" s="765"/>
      <c r="D262" s="784"/>
      <c r="E262" s="857"/>
      <c r="F262" s="858"/>
      <c r="G262" s="790"/>
      <c r="H262" s="859"/>
      <c r="I262" s="1377" t="str">
        <f t="shared" si="36"/>
        <v xml:space="preserve"> </v>
      </c>
      <c r="J262" s="1378"/>
      <c r="K262" s="1378"/>
      <c r="L262" s="1378"/>
      <c r="M262" s="1378"/>
      <c r="N262" s="1379"/>
      <c r="O262" s="1377" t="str">
        <f t="shared" si="37"/>
        <v xml:space="preserve"> </v>
      </c>
      <c r="P262" s="1378"/>
      <c r="Q262" s="1378"/>
      <c r="R262" s="1379"/>
      <c r="S262" s="1377" t="str">
        <f t="shared" si="38"/>
        <v xml:space="preserve"> </v>
      </c>
      <c r="T262" s="1378"/>
      <c r="U262" s="1378"/>
      <c r="V262" s="1378"/>
      <c r="W262" s="1379"/>
      <c r="X262" s="1377" t="str">
        <f t="shared" si="39"/>
        <v xml:space="preserve"> </v>
      </c>
      <c r="Y262" s="1378"/>
      <c r="Z262" s="1378"/>
      <c r="AA262" s="1378"/>
      <c r="AB262" s="1379"/>
    </row>
    <row r="263" spans="1:28" ht="13.9" hidden="1">
      <c r="A263" s="713"/>
      <c r="B263" s="856">
        <v>37</v>
      </c>
      <c r="C263" s="765"/>
      <c r="D263" s="784"/>
      <c r="E263" s="857"/>
      <c r="F263" s="858"/>
      <c r="G263" s="790"/>
      <c r="H263" s="859"/>
      <c r="I263" s="1377" t="str">
        <f t="shared" si="36"/>
        <v xml:space="preserve"> </v>
      </c>
      <c r="J263" s="1378"/>
      <c r="K263" s="1378"/>
      <c r="L263" s="1378"/>
      <c r="M263" s="1378"/>
      <c r="N263" s="1379"/>
      <c r="O263" s="1377" t="str">
        <f t="shared" si="37"/>
        <v xml:space="preserve"> </v>
      </c>
      <c r="P263" s="1378"/>
      <c r="Q263" s="1378"/>
      <c r="R263" s="1379"/>
      <c r="S263" s="1377" t="str">
        <f t="shared" si="38"/>
        <v xml:space="preserve"> </v>
      </c>
      <c r="T263" s="1378"/>
      <c r="U263" s="1378"/>
      <c r="V263" s="1378"/>
      <c r="W263" s="1379"/>
      <c r="X263" s="1377" t="str">
        <f t="shared" si="39"/>
        <v xml:space="preserve"> </v>
      </c>
      <c r="Y263" s="1378"/>
      <c r="Z263" s="1378"/>
      <c r="AA263" s="1378"/>
      <c r="AB263" s="1379"/>
    </row>
    <row r="264" spans="1:28" ht="13.9" hidden="1">
      <c r="A264" s="713"/>
      <c r="B264" s="856">
        <v>38</v>
      </c>
      <c r="C264" s="765"/>
      <c r="D264" s="784"/>
      <c r="E264" s="857"/>
      <c r="F264" s="858"/>
      <c r="G264" s="790"/>
      <c r="H264" s="859"/>
      <c r="I264" s="1377" t="str">
        <f t="shared" si="36"/>
        <v xml:space="preserve"> </v>
      </c>
      <c r="J264" s="1378"/>
      <c r="K264" s="1378"/>
      <c r="L264" s="1378"/>
      <c r="M264" s="1378"/>
      <c r="N264" s="1379"/>
      <c r="O264" s="1377" t="str">
        <f t="shared" si="37"/>
        <v xml:space="preserve"> </v>
      </c>
      <c r="P264" s="1378"/>
      <c r="Q264" s="1378"/>
      <c r="R264" s="1379"/>
      <c r="S264" s="1377" t="str">
        <f t="shared" si="38"/>
        <v xml:space="preserve"> </v>
      </c>
      <c r="T264" s="1378"/>
      <c r="U264" s="1378"/>
      <c r="V264" s="1378"/>
      <c r="W264" s="1379"/>
      <c r="X264" s="1377" t="str">
        <f t="shared" si="39"/>
        <v xml:space="preserve"> </v>
      </c>
      <c r="Y264" s="1378"/>
      <c r="Z264" s="1378"/>
      <c r="AA264" s="1378"/>
      <c r="AB264" s="1379"/>
    </row>
    <row r="265" spans="1:28" ht="13.9" hidden="1">
      <c r="A265" s="713"/>
      <c r="B265" s="856">
        <v>39</v>
      </c>
      <c r="C265" s="765"/>
      <c r="D265" s="784"/>
      <c r="E265" s="857"/>
      <c r="F265" s="858"/>
      <c r="G265" s="790"/>
      <c r="H265" s="859"/>
      <c r="I265" s="1377" t="str">
        <f t="shared" si="36"/>
        <v xml:space="preserve"> </v>
      </c>
      <c r="J265" s="1378"/>
      <c r="K265" s="1378"/>
      <c r="L265" s="1378"/>
      <c r="M265" s="1378"/>
      <c r="N265" s="1379"/>
      <c r="O265" s="1377" t="str">
        <f t="shared" si="37"/>
        <v xml:space="preserve"> </v>
      </c>
      <c r="P265" s="1378"/>
      <c r="Q265" s="1378"/>
      <c r="R265" s="1379"/>
      <c r="S265" s="1377" t="str">
        <f t="shared" si="38"/>
        <v xml:space="preserve"> </v>
      </c>
      <c r="T265" s="1378"/>
      <c r="U265" s="1378"/>
      <c r="V265" s="1378"/>
      <c r="W265" s="1379"/>
      <c r="X265" s="1377" t="str">
        <f t="shared" si="39"/>
        <v xml:space="preserve"> </v>
      </c>
      <c r="Y265" s="1378"/>
      <c r="Z265" s="1378"/>
      <c r="AA265" s="1378"/>
      <c r="AB265" s="1379"/>
    </row>
    <row r="266" spans="1:28" ht="13.9" hidden="1">
      <c r="A266" s="713"/>
      <c r="B266" s="856">
        <v>40</v>
      </c>
      <c r="C266" s="765"/>
      <c r="D266" s="784"/>
      <c r="E266" s="857"/>
      <c r="F266" s="858"/>
      <c r="G266" s="790"/>
      <c r="H266" s="859"/>
      <c r="I266" s="1377" t="str">
        <f t="shared" si="36"/>
        <v xml:space="preserve"> </v>
      </c>
      <c r="J266" s="1378"/>
      <c r="K266" s="1378"/>
      <c r="L266" s="1378"/>
      <c r="M266" s="1378"/>
      <c r="N266" s="1379"/>
      <c r="O266" s="1377" t="str">
        <f t="shared" si="37"/>
        <v xml:space="preserve"> </v>
      </c>
      <c r="P266" s="1378"/>
      <c r="Q266" s="1378"/>
      <c r="R266" s="1379"/>
      <c r="S266" s="1377" t="str">
        <f t="shared" si="38"/>
        <v xml:space="preserve"> </v>
      </c>
      <c r="T266" s="1378"/>
      <c r="U266" s="1378"/>
      <c r="V266" s="1378"/>
      <c r="W266" s="1379"/>
      <c r="X266" s="1377" t="str">
        <f t="shared" si="39"/>
        <v xml:space="preserve"> </v>
      </c>
      <c r="Y266" s="1378"/>
      <c r="Z266" s="1378"/>
      <c r="AA266" s="1378"/>
      <c r="AB266" s="1379"/>
    </row>
    <row r="267" spans="1:28" ht="13.9" hidden="1">
      <c r="A267" s="713"/>
      <c r="B267" s="856">
        <v>41</v>
      </c>
      <c r="C267" s="765"/>
      <c r="D267" s="784"/>
      <c r="E267" s="857"/>
      <c r="F267" s="858"/>
      <c r="G267" s="790"/>
      <c r="H267" s="859"/>
      <c r="I267" s="1377" t="str">
        <f t="shared" si="36"/>
        <v xml:space="preserve"> </v>
      </c>
      <c r="J267" s="1378"/>
      <c r="K267" s="1378"/>
      <c r="L267" s="1378"/>
      <c r="M267" s="1378"/>
      <c r="N267" s="1379"/>
      <c r="O267" s="1377" t="str">
        <f t="shared" si="37"/>
        <v xml:space="preserve"> </v>
      </c>
      <c r="P267" s="1378"/>
      <c r="Q267" s="1378"/>
      <c r="R267" s="1379"/>
      <c r="S267" s="1377" t="str">
        <f t="shared" si="38"/>
        <v xml:space="preserve"> </v>
      </c>
      <c r="T267" s="1378"/>
      <c r="U267" s="1378"/>
      <c r="V267" s="1378"/>
      <c r="W267" s="1379"/>
      <c r="X267" s="1377" t="str">
        <f t="shared" si="39"/>
        <v xml:space="preserve"> </v>
      </c>
      <c r="Y267" s="1378"/>
      <c r="Z267" s="1378"/>
      <c r="AA267" s="1378"/>
      <c r="AB267" s="1379"/>
    </row>
    <row r="268" spans="1:28" ht="13.9" hidden="1">
      <c r="A268" s="713"/>
      <c r="B268" s="856">
        <v>42</v>
      </c>
      <c r="C268" s="765"/>
      <c r="D268" s="784"/>
      <c r="E268" s="857"/>
      <c r="F268" s="858"/>
      <c r="G268" s="790"/>
      <c r="H268" s="859"/>
      <c r="I268" s="1377" t="str">
        <f t="shared" si="36"/>
        <v xml:space="preserve"> </v>
      </c>
      <c r="J268" s="1378"/>
      <c r="K268" s="1378"/>
      <c r="L268" s="1378"/>
      <c r="M268" s="1378"/>
      <c r="N268" s="1379"/>
      <c r="O268" s="1377" t="str">
        <f t="shared" si="37"/>
        <v xml:space="preserve"> </v>
      </c>
      <c r="P268" s="1378"/>
      <c r="Q268" s="1378"/>
      <c r="R268" s="1379"/>
      <c r="S268" s="1377" t="str">
        <f t="shared" si="38"/>
        <v xml:space="preserve"> </v>
      </c>
      <c r="T268" s="1378"/>
      <c r="U268" s="1378"/>
      <c r="V268" s="1378"/>
      <c r="W268" s="1379"/>
      <c r="X268" s="1377" t="str">
        <f t="shared" si="39"/>
        <v xml:space="preserve"> </v>
      </c>
      <c r="Y268" s="1378"/>
      <c r="Z268" s="1378"/>
      <c r="AA268" s="1378"/>
      <c r="AB268" s="1379"/>
    </row>
    <row r="269" spans="1:28" ht="13.9" hidden="1">
      <c r="A269" s="713"/>
      <c r="B269" s="856">
        <v>43</v>
      </c>
      <c r="C269" s="765"/>
      <c r="D269" s="784"/>
      <c r="E269" s="857"/>
      <c r="F269" s="858"/>
      <c r="G269" s="790"/>
      <c r="H269" s="859"/>
      <c r="I269" s="1377" t="str">
        <f t="shared" si="36"/>
        <v xml:space="preserve"> </v>
      </c>
      <c r="J269" s="1378"/>
      <c r="K269" s="1378"/>
      <c r="L269" s="1378"/>
      <c r="M269" s="1378"/>
      <c r="N269" s="1379"/>
      <c r="O269" s="1377" t="str">
        <f t="shared" si="37"/>
        <v xml:space="preserve"> </v>
      </c>
      <c r="P269" s="1378"/>
      <c r="Q269" s="1378"/>
      <c r="R269" s="1379"/>
      <c r="S269" s="1377" t="str">
        <f t="shared" si="38"/>
        <v xml:space="preserve"> </v>
      </c>
      <c r="T269" s="1378"/>
      <c r="U269" s="1378"/>
      <c r="V269" s="1378"/>
      <c r="W269" s="1379"/>
      <c r="X269" s="1377" t="str">
        <f t="shared" si="39"/>
        <v xml:space="preserve"> </v>
      </c>
      <c r="Y269" s="1378"/>
      <c r="Z269" s="1378"/>
      <c r="AA269" s="1378"/>
      <c r="AB269" s="1379"/>
    </row>
    <row r="270" spans="1:28" ht="13.9" hidden="1">
      <c r="A270" s="713"/>
      <c r="B270" s="856">
        <v>44</v>
      </c>
      <c r="C270" s="765"/>
      <c r="D270" s="784"/>
      <c r="E270" s="857"/>
      <c r="F270" s="858"/>
      <c r="G270" s="790"/>
      <c r="H270" s="859"/>
      <c r="I270" s="1377" t="str">
        <f t="shared" si="36"/>
        <v xml:space="preserve"> </v>
      </c>
      <c r="J270" s="1378"/>
      <c r="K270" s="1378"/>
      <c r="L270" s="1378"/>
      <c r="M270" s="1378"/>
      <c r="N270" s="1379"/>
      <c r="O270" s="1377" t="str">
        <f t="shared" si="37"/>
        <v xml:space="preserve"> </v>
      </c>
      <c r="P270" s="1378"/>
      <c r="Q270" s="1378"/>
      <c r="R270" s="1379"/>
      <c r="S270" s="1377" t="str">
        <f t="shared" si="38"/>
        <v xml:space="preserve"> </v>
      </c>
      <c r="T270" s="1378"/>
      <c r="U270" s="1378"/>
      <c r="V270" s="1378"/>
      <c r="W270" s="1379"/>
      <c r="X270" s="1377" t="str">
        <f t="shared" si="39"/>
        <v xml:space="preserve"> </v>
      </c>
      <c r="Y270" s="1378"/>
      <c r="Z270" s="1378"/>
      <c r="AA270" s="1378"/>
      <c r="AB270" s="1379"/>
    </row>
    <row r="271" spans="1:28" ht="13.9" hidden="1">
      <c r="A271" s="713"/>
      <c r="B271" s="856">
        <v>45</v>
      </c>
      <c r="C271" s="765"/>
      <c r="D271" s="784"/>
      <c r="E271" s="857"/>
      <c r="F271" s="858"/>
      <c r="G271" s="790"/>
      <c r="H271" s="859"/>
      <c r="I271" s="1377" t="str">
        <f t="shared" si="36"/>
        <v xml:space="preserve"> </v>
      </c>
      <c r="J271" s="1378"/>
      <c r="K271" s="1378"/>
      <c r="L271" s="1378"/>
      <c r="M271" s="1378"/>
      <c r="N271" s="1379"/>
      <c r="O271" s="1377" t="str">
        <f t="shared" si="37"/>
        <v xml:space="preserve"> </v>
      </c>
      <c r="P271" s="1378"/>
      <c r="Q271" s="1378"/>
      <c r="R271" s="1379"/>
      <c r="S271" s="1377" t="str">
        <f t="shared" si="38"/>
        <v xml:space="preserve"> </v>
      </c>
      <c r="T271" s="1378"/>
      <c r="U271" s="1378"/>
      <c r="V271" s="1378"/>
      <c r="W271" s="1379"/>
      <c r="X271" s="1377" t="str">
        <f t="shared" si="39"/>
        <v xml:space="preserve"> </v>
      </c>
      <c r="Y271" s="1378"/>
      <c r="Z271" s="1378"/>
      <c r="AA271" s="1378"/>
      <c r="AB271" s="1379"/>
    </row>
    <row r="272" spans="1:28" ht="13.9" hidden="1">
      <c r="A272" s="713"/>
      <c r="B272" s="856">
        <v>46</v>
      </c>
      <c r="C272" s="765"/>
      <c r="D272" s="784"/>
      <c r="E272" s="857"/>
      <c r="F272" s="858"/>
      <c r="G272" s="790"/>
      <c r="H272" s="859"/>
      <c r="I272" s="1377" t="str">
        <f t="shared" si="36"/>
        <v xml:space="preserve"> </v>
      </c>
      <c r="J272" s="1378"/>
      <c r="K272" s="1378"/>
      <c r="L272" s="1378"/>
      <c r="M272" s="1378"/>
      <c r="N272" s="1379"/>
      <c r="O272" s="1377" t="str">
        <f t="shared" si="37"/>
        <v xml:space="preserve"> </v>
      </c>
      <c r="P272" s="1378"/>
      <c r="Q272" s="1378"/>
      <c r="R272" s="1379"/>
      <c r="S272" s="1377" t="str">
        <f t="shared" si="38"/>
        <v xml:space="preserve"> </v>
      </c>
      <c r="T272" s="1378"/>
      <c r="U272" s="1378"/>
      <c r="V272" s="1378"/>
      <c r="W272" s="1379"/>
      <c r="X272" s="1377" t="str">
        <f t="shared" si="39"/>
        <v xml:space="preserve"> </v>
      </c>
      <c r="Y272" s="1378"/>
      <c r="Z272" s="1378"/>
      <c r="AA272" s="1378"/>
      <c r="AB272" s="1379"/>
    </row>
    <row r="273" spans="1:28" ht="13.9" hidden="1">
      <c r="A273" s="713"/>
      <c r="B273" s="856">
        <v>47</v>
      </c>
      <c r="C273" s="765"/>
      <c r="D273" s="784"/>
      <c r="E273" s="857"/>
      <c r="F273" s="858"/>
      <c r="G273" s="790"/>
      <c r="H273" s="859"/>
      <c r="I273" s="1377" t="str">
        <f t="shared" si="36"/>
        <v xml:space="preserve"> </v>
      </c>
      <c r="J273" s="1378"/>
      <c r="K273" s="1378"/>
      <c r="L273" s="1378"/>
      <c r="M273" s="1378"/>
      <c r="N273" s="1379"/>
      <c r="O273" s="1377" t="str">
        <f t="shared" si="37"/>
        <v xml:space="preserve"> </v>
      </c>
      <c r="P273" s="1378"/>
      <c r="Q273" s="1378"/>
      <c r="R273" s="1379"/>
      <c r="S273" s="1377" t="str">
        <f t="shared" si="38"/>
        <v xml:space="preserve"> </v>
      </c>
      <c r="T273" s="1378"/>
      <c r="U273" s="1378"/>
      <c r="V273" s="1378"/>
      <c r="W273" s="1379"/>
      <c r="X273" s="1377" t="str">
        <f t="shared" si="39"/>
        <v xml:space="preserve"> </v>
      </c>
      <c r="Y273" s="1378"/>
      <c r="Z273" s="1378"/>
      <c r="AA273" s="1378"/>
      <c r="AB273" s="1379"/>
    </row>
    <row r="274" spans="1:28" ht="13.9" hidden="1">
      <c r="A274" s="713"/>
      <c r="B274" s="856">
        <v>48</v>
      </c>
      <c r="C274" s="765"/>
      <c r="D274" s="784"/>
      <c r="E274" s="857"/>
      <c r="F274" s="858"/>
      <c r="G274" s="790"/>
      <c r="H274" s="859"/>
      <c r="I274" s="1377" t="str">
        <f t="shared" si="36"/>
        <v xml:space="preserve"> </v>
      </c>
      <c r="J274" s="1378"/>
      <c r="K274" s="1378"/>
      <c r="L274" s="1378"/>
      <c r="M274" s="1378"/>
      <c r="N274" s="1379"/>
      <c r="O274" s="1377" t="str">
        <f t="shared" si="37"/>
        <v xml:space="preserve"> </v>
      </c>
      <c r="P274" s="1378"/>
      <c r="Q274" s="1378"/>
      <c r="R274" s="1379"/>
      <c r="S274" s="1377" t="str">
        <f t="shared" si="38"/>
        <v xml:space="preserve"> </v>
      </c>
      <c r="T274" s="1378"/>
      <c r="U274" s="1378"/>
      <c r="V274" s="1378"/>
      <c r="W274" s="1379"/>
      <c r="X274" s="1377" t="str">
        <f t="shared" si="39"/>
        <v xml:space="preserve"> </v>
      </c>
      <c r="Y274" s="1378"/>
      <c r="Z274" s="1378"/>
      <c r="AA274" s="1378"/>
      <c r="AB274" s="1379"/>
    </row>
    <row r="275" spans="1:28" ht="13.9" hidden="1">
      <c r="A275" s="713"/>
      <c r="B275" s="856">
        <v>49</v>
      </c>
      <c r="C275" s="765"/>
      <c r="D275" s="784"/>
      <c r="E275" s="857"/>
      <c r="F275" s="858"/>
      <c r="G275" s="790"/>
      <c r="H275" s="859"/>
      <c r="I275" s="1377" t="str">
        <f t="shared" si="36"/>
        <v xml:space="preserve"> </v>
      </c>
      <c r="J275" s="1378"/>
      <c r="K275" s="1378"/>
      <c r="L275" s="1378"/>
      <c r="M275" s="1378"/>
      <c r="N275" s="1379"/>
      <c r="O275" s="1377" t="str">
        <f t="shared" si="37"/>
        <v xml:space="preserve"> </v>
      </c>
      <c r="P275" s="1378"/>
      <c r="Q275" s="1378"/>
      <c r="R275" s="1379"/>
      <c r="S275" s="1377" t="str">
        <f t="shared" si="38"/>
        <v xml:space="preserve"> </v>
      </c>
      <c r="T275" s="1378"/>
      <c r="U275" s="1378"/>
      <c r="V275" s="1378"/>
      <c r="W275" s="1379"/>
      <c r="X275" s="1377" t="str">
        <f t="shared" si="39"/>
        <v xml:space="preserve"> </v>
      </c>
      <c r="Y275" s="1378"/>
      <c r="Z275" s="1378"/>
      <c r="AA275" s="1378"/>
      <c r="AB275" s="1379"/>
    </row>
    <row r="276" spans="1:28" ht="13.9" hidden="1">
      <c r="A276" s="713"/>
      <c r="B276" s="856">
        <v>50</v>
      </c>
      <c r="C276" s="765"/>
      <c r="D276" s="784"/>
      <c r="E276" s="857"/>
      <c r="F276" s="858"/>
      <c r="G276" s="790"/>
      <c r="H276" s="859"/>
      <c r="I276" s="1377" t="str">
        <f t="shared" si="36"/>
        <v xml:space="preserve"> </v>
      </c>
      <c r="J276" s="1378"/>
      <c r="K276" s="1378"/>
      <c r="L276" s="1378"/>
      <c r="M276" s="1378"/>
      <c r="N276" s="1379"/>
      <c r="O276" s="1377" t="str">
        <f t="shared" si="37"/>
        <v xml:space="preserve"> </v>
      </c>
      <c r="P276" s="1378"/>
      <c r="Q276" s="1378"/>
      <c r="R276" s="1379"/>
      <c r="S276" s="1377" t="str">
        <f t="shared" si="38"/>
        <v xml:space="preserve"> </v>
      </c>
      <c r="T276" s="1378"/>
      <c r="U276" s="1378"/>
      <c r="V276" s="1378"/>
      <c r="W276" s="1379"/>
      <c r="X276" s="1377" t="str">
        <f t="shared" si="39"/>
        <v xml:space="preserve"> </v>
      </c>
      <c r="Y276" s="1378"/>
      <c r="Z276" s="1378"/>
      <c r="AA276" s="1378"/>
      <c r="AB276" s="1379"/>
    </row>
    <row r="277" spans="1:28" ht="13.9" hidden="1">
      <c r="A277" s="713"/>
      <c r="B277" s="856">
        <v>51</v>
      </c>
      <c r="C277" s="765"/>
      <c r="D277" s="784"/>
      <c r="E277" s="857"/>
      <c r="F277" s="858"/>
      <c r="G277" s="790"/>
      <c r="H277" s="859"/>
      <c r="I277" s="1377" t="str">
        <f t="shared" si="36"/>
        <v xml:space="preserve"> </v>
      </c>
      <c r="J277" s="1378"/>
      <c r="K277" s="1378"/>
      <c r="L277" s="1378"/>
      <c r="M277" s="1378"/>
      <c r="N277" s="1379"/>
      <c r="O277" s="1377" t="str">
        <f t="shared" si="37"/>
        <v xml:space="preserve"> </v>
      </c>
      <c r="P277" s="1378"/>
      <c r="Q277" s="1378"/>
      <c r="R277" s="1379"/>
      <c r="S277" s="1377" t="str">
        <f t="shared" si="38"/>
        <v xml:space="preserve"> </v>
      </c>
      <c r="T277" s="1378"/>
      <c r="U277" s="1378"/>
      <c r="V277" s="1378"/>
      <c r="W277" s="1379"/>
      <c r="X277" s="1377" t="str">
        <f t="shared" si="39"/>
        <v xml:space="preserve"> </v>
      </c>
      <c r="Y277" s="1378"/>
      <c r="Z277" s="1378"/>
      <c r="AA277" s="1378"/>
      <c r="AB277" s="1379"/>
    </row>
    <row r="278" spans="1:28" ht="13.9" hidden="1">
      <c r="A278" s="713"/>
      <c r="B278" s="856">
        <v>52</v>
      </c>
      <c r="C278" s="765"/>
      <c r="D278" s="784"/>
      <c r="E278" s="857"/>
      <c r="F278" s="858"/>
      <c r="G278" s="790"/>
      <c r="H278" s="859"/>
      <c r="I278" s="1377" t="str">
        <f t="shared" si="36"/>
        <v xml:space="preserve"> </v>
      </c>
      <c r="J278" s="1378"/>
      <c r="K278" s="1378"/>
      <c r="L278" s="1378"/>
      <c r="M278" s="1378"/>
      <c r="N278" s="1379"/>
      <c r="O278" s="1377" t="str">
        <f t="shared" si="37"/>
        <v xml:space="preserve"> </v>
      </c>
      <c r="P278" s="1378"/>
      <c r="Q278" s="1378"/>
      <c r="R278" s="1379"/>
      <c r="S278" s="1377" t="str">
        <f t="shared" si="38"/>
        <v xml:space="preserve"> </v>
      </c>
      <c r="T278" s="1378"/>
      <c r="U278" s="1378"/>
      <c r="V278" s="1378"/>
      <c r="W278" s="1379"/>
      <c r="X278" s="1377" t="str">
        <f t="shared" si="39"/>
        <v xml:space="preserve"> </v>
      </c>
      <c r="Y278" s="1378"/>
      <c r="Z278" s="1378"/>
      <c r="AA278" s="1378"/>
      <c r="AB278" s="1379"/>
    </row>
    <row r="279" spans="1:28" ht="13.9" hidden="1">
      <c r="A279" s="713"/>
      <c r="B279" s="856">
        <v>53</v>
      </c>
      <c r="C279" s="765"/>
      <c r="D279" s="784"/>
      <c r="E279" s="857"/>
      <c r="F279" s="858"/>
      <c r="G279" s="790"/>
      <c r="H279" s="859"/>
      <c r="I279" s="1377" t="str">
        <f t="shared" si="36"/>
        <v xml:space="preserve"> </v>
      </c>
      <c r="J279" s="1378"/>
      <c r="K279" s="1378"/>
      <c r="L279" s="1378"/>
      <c r="M279" s="1378"/>
      <c r="N279" s="1379"/>
      <c r="O279" s="1377" t="str">
        <f t="shared" si="37"/>
        <v xml:space="preserve"> </v>
      </c>
      <c r="P279" s="1378"/>
      <c r="Q279" s="1378"/>
      <c r="R279" s="1379"/>
      <c r="S279" s="1377" t="str">
        <f t="shared" si="38"/>
        <v xml:space="preserve"> </v>
      </c>
      <c r="T279" s="1378"/>
      <c r="U279" s="1378"/>
      <c r="V279" s="1378"/>
      <c r="W279" s="1379"/>
      <c r="X279" s="1377" t="str">
        <f t="shared" si="39"/>
        <v xml:space="preserve"> </v>
      </c>
      <c r="Y279" s="1378"/>
      <c r="Z279" s="1378"/>
      <c r="AA279" s="1378"/>
      <c r="AB279" s="1379"/>
    </row>
    <row r="280" spans="1:28" ht="13.9" hidden="1">
      <c r="A280" s="713"/>
      <c r="B280" s="856">
        <v>54</v>
      </c>
      <c r="C280" s="765"/>
      <c r="D280" s="784"/>
      <c r="E280" s="857"/>
      <c r="F280" s="858"/>
      <c r="G280" s="790"/>
      <c r="H280" s="859"/>
      <c r="I280" s="1377" t="str">
        <f t="shared" si="36"/>
        <v xml:space="preserve"> </v>
      </c>
      <c r="J280" s="1378"/>
      <c r="K280" s="1378"/>
      <c r="L280" s="1378"/>
      <c r="M280" s="1378"/>
      <c r="N280" s="1379"/>
      <c r="O280" s="1377" t="str">
        <f t="shared" si="37"/>
        <v xml:space="preserve"> </v>
      </c>
      <c r="P280" s="1378"/>
      <c r="Q280" s="1378"/>
      <c r="R280" s="1379"/>
      <c r="S280" s="1377" t="str">
        <f t="shared" si="38"/>
        <v xml:space="preserve"> </v>
      </c>
      <c r="T280" s="1378"/>
      <c r="U280" s="1378"/>
      <c r="V280" s="1378"/>
      <c r="W280" s="1379"/>
      <c r="X280" s="1377" t="str">
        <f t="shared" si="39"/>
        <v xml:space="preserve"> </v>
      </c>
      <c r="Y280" s="1378"/>
      <c r="Z280" s="1378"/>
      <c r="AA280" s="1378"/>
      <c r="AB280" s="1379"/>
    </row>
    <row r="281" spans="1:28" ht="13.9" hidden="1">
      <c r="A281" s="713"/>
      <c r="B281" s="856">
        <v>55</v>
      </c>
      <c r="C281" s="765"/>
      <c r="D281" s="784"/>
      <c r="E281" s="857"/>
      <c r="F281" s="858"/>
      <c r="G281" s="790"/>
      <c r="H281" s="859"/>
      <c r="I281" s="1377" t="str">
        <f t="shared" si="36"/>
        <v xml:space="preserve"> </v>
      </c>
      <c r="J281" s="1378"/>
      <c r="K281" s="1378"/>
      <c r="L281" s="1378"/>
      <c r="M281" s="1378"/>
      <c r="N281" s="1379"/>
      <c r="O281" s="1377" t="str">
        <f t="shared" si="37"/>
        <v xml:space="preserve"> </v>
      </c>
      <c r="P281" s="1378"/>
      <c r="Q281" s="1378"/>
      <c r="R281" s="1379"/>
      <c r="S281" s="1377" t="str">
        <f t="shared" si="38"/>
        <v xml:space="preserve"> </v>
      </c>
      <c r="T281" s="1378"/>
      <c r="U281" s="1378"/>
      <c r="V281" s="1378"/>
      <c r="W281" s="1379"/>
      <c r="X281" s="1377" t="str">
        <f t="shared" si="39"/>
        <v xml:space="preserve"> </v>
      </c>
      <c r="Y281" s="1378"/>
      <c r="Z281" s="1378"/>
      <c r="AA281" s="1378"/>
      <c r="AB281" s="1379"/>
    </row>
    <row r="282" spans="1:28" ht="13.9" hidden="1">
      <c r="A282" s="713"/>
      <c r="B282" s="856">
        <v>56</v>
      </c>
      <c r="C282" s="765"/>
      <c r="D282" s="784"/>
      <c r="E282" s="857"/>
      <c r="F282" s="858"/>
      <c r="G282" s="790"/>
      <c r="H282" s="859"/>
      <c r="I282" s="1377" t="str">
        <f t="shared" si="36"/>
        <v xml:space="preserve"> </v>
      </c>
      <c r="J282" s="1378"/>
      <c r="K282" s="1378"/>
      <c r="L282" s="1378"/>
      <c r="M282" s="1378"/>
      <c r="N282" s="1379"/>
      <c r="O282" s="1377" t="str">
        <f t="shared" si="37"/>
        <v xml:space="preserve"> </v>
      </c>
      <c r="P282" s="1378"/>
      <c r="Q282" s="1378"/>
      <c r="R282" s="1379"/>
      <c r="S282" s="1377" t="str">
        <f t="shared" si="38"/>
        <v xml:space="preserve"> </v>
      </c>
      <c r="T282" s="1378"/>
      <c r="U282" s="1378"/>
      <c r="V282" s="1378"/>
      <c r="W282" s="1379"/>
      <c r="X282" s="1377" t="str">
        <f t="shared" si="39"/>
        <v xml:space="preserve"> </v>
      </c>
      <c r="Y282" s="1378"/>
      <c r="Z282" s="1378"/>
      <c r="AA282" s="1378"/>
      <c r="AB282" s="1379"/>
    </row>
    <row r="283" spans="1:28" ht="13.9" hidden="1">
      <c r="A283" s="713"/>
      <c r="B283" s="856">
        <v>57</v>
      </c>
      <c r="C283" s="765"/>
      <c r="D283" s="784"/>
      <c r="E283" s="857"/>
      <c r="F283" s="858"/>
      <c r="G283" s="790"/>
      <c r="H283" s="859"/>
      <c r="I283" s="1377" t="str">
        <f t="shared" si="36"/>
        <v xml:space="preserve"> </v>
      </c>
      <c r="J283" s="1378"/>
      <c r="K283" s="1378"/>
      <c r="L283" s="1378"/>
      <c r="M283" s="1378"/>
      <c r="N283" s="1379"/>
      <c r="O283" s="1377" t="str">
        <f t="shared" si="37"/>
        <v xml:space="preserve"> </v>
      </c>
      <c r="P283" s="1378"/>
      <c r="Q283" s="1378"/>
      <c r="R283" s="1379"/>
      <c r="S283" s="1377" t="str">
        <f t="shared" si="38"/>
        <v xml:space="preserve"> </v>
      </c>
      <c r="T283" s="1378"/>
      <c r="U283" s="1378"/>
      <c r="V283" s="1378"/>
      <c r="W283" s="1379"/>
      <c r="X283" s="1377" t="str">
        <f t="shared" si="39"/>
        <v xml:space="preserve"> </v>
      </c>
      <c r="Y283" s="1378"/>
      <c r="Z283" s="1378"/>
      <c r="AA283" s="1378"/>
      <c r="AB283" s="1379"/>
    </row>
    <row r="284" spans="1:28" ht="13.9" hidden="1">
      <c r="A284" s="713"/>
      <c r="B284" s="856">
        <v>58</v>
      </c>
      <c r="C284" s="765"/>
      <c r="D284" s="784"/>
      <c r="E284" s="857"/>
      <c r="F284" s="858"/>
      <c r="G284" s="790"/>
      <c r="H284" s="859"/>
      <c r="I284" s="1377" t="str">
        <f t="shared" si="36"/>
        <v xml:space="preserve"> </v>
      </c>
      <c r="J284" s="1378"/>
      <c r="K284" s="1378"/>
      <c r="L284" s="1378"/>
      <c r="M284" s="1378"/>
      <c r="N284" s="1379"/>
      <c r="O284" s="1377" t="str">
        <f t="shared" si="37"/>
        <v xml:space="preserve"> </v>
      </c>
      <c r="P284" s="1378"/>
      <c r="Q284" s="1378"/>
      <c r="R284" s="1379"/>
      <c r="S284" s="1377" t="str">
        <f t="shared" si="38"/>
        <v xml:space="preserve"> </v>
      </c>
      <c r="T284" s="1378"/>
      <c r="U284" s="1378"/>
      <c r="V284" s="1378"/>
      <c r="W284" s="1379"/>
      <c r="X284" s="1377" t="str">
        <f t="shared" si="39"/>
        <v xml:space="preserve"> </v>
      </c>
      <c r="Y284" s="1378"/>
      <c r="Z284" s="1378"/>
      <c r="AA284" s="1378"/>
      <c r="AB284" s="1379"/>
    </row>
    <row r="285" spans="1:28" ht="13.9" hidden="1">
      <c r="A285" s="713"/>
      <c r="B285" s="856">
        <v>59</v>
      </c>
      <c r="C285" s="765"/>
      <c r="D285" s="784"/>
      <c r="E285" s="857"/>
      <c r="F285" s="858"/>
      <c r="G285" s="790"/>
      <c r="H285" s="859"/>
      <c r="I285" s="1377" t="str">
        <f t="shared" si="36"/>
        <v xml:space="preserve"> </v>
      </c>
      <c r="J285" s="1378"/>
      <c r="K285" s="1378"/>
      <c r="L285" s="1378"/>
      <c r="M285" s="1378"/>
      <c r="N285" s="1379"/>
      <c r="O285" s="1377" t="str">
        <f t="shared" si="37"/>
        <v xml:space="preserve"> </v>
      </c>
      <c r="P285" s="1378"/>
      <c r="Q285" s="1378"/>
      <c r="R285" s="1379"/>
      <c r="S285" s="1377" t="str">
        <f t="shared" si="38"/>
        <v xml:space="preserve"> </v>
      </c>
      <c r="T285" s="1378"/>
      <c r="U285" s="1378"/>
      <c r="V285" s="1378"/>
      <c r="W285" s="1379"/>
      <c r="X285" s="1377" t="str">
        <f t="shared" si="39"/>
        <v xml:space="preserve"> </v>
      </c>
      <c r="Y285" s="1378"/>
      <c r="Z285" s="1378"/>
      <c r="AA285" s="1378"/>
      <c r="AB285" s="1379"/>
    </row>
    <row r="286" spans="1:28" ht="13.9" hidden="1">
      <c r="A286" s="713"/>
      <c r="B286" s="856">
        <v>60</v>
      </c>
      <c r="C286" s="765"/>
      <c r="D286" s="784"/>
      <c r="E286" s="857"/>
      <c r="F286" s="858"/>
      <c r="G286" s="790"/>
      <c r="H286" s="859"/>
      <c r="I286" s="1377" t="str">
        <f t="shared" si="36"/>
        <v xml:space="preserve"> </v>
      </c>
      <c r="J286" s="1378"/>
      <c r="K286" s="1378"/>
      <c r="L286" s="1378"/>
      <c r="M286" s="1378"/>
      <c r="N286" s="1379"/>
      <c r="O286" s="1377" t="str">
        <f t="shared" si="37"/>
        <v xml:space="preserve"> </v>
      </c>
      <c r="P286" s="1378"/>
      <c r="Q286" s="1378"/>
      <c r="R286" s="1379"/>
      <c r="S286" s="1377" t="str">
        <f t="shared" si="38"/>
        <v xml:space="preserve"> </v>
      </c>
      <c r="T286" s="1378"/>
      <c r="U286" s="1378"/>
      <c r="V286" s="1378"/>
      <c r="W286" s="1379"/>
      <c r="X286" s="1377" t="str">
        <f t="shared" si="39"/>
        <v xml:space="preserve"> </v>
      </c>
      <c r="Y286" s="1378"/>
      <c r="Z286" s="1378"/>
      <c r="AA286" s="1378"/>
      <c r="AB286" s="1379"/>
    </row>
    <row r="287" spans="1:28" ht="13.9" hidden="1">
      <c r="A287" s="713"/>
      <c r="B287" s="856">
        <v>61</v>
      </c>
      <c r="C287" s="765"/>
      <c r="D287" s="784"/>
      <c r="E287" s="857"/>
      <c r="F287" s="858"/>
      <c r="G287" s="790"/>
      <c r="H287" s="859"/>
      <c r="I287" s="1377" t="str">
        <f t="shared" si="36"/>
        <v xml:space="preserve"> </v>
      </c>
      <c r="J287" s="1378"/>
      <c r="K287" s="1378"/>
      <c r="L287" s="1378"/>
      <c r="M287" s="1378"/>
      <c r="N287" s="1379"/>
      <c r="O287" s="1377" t="str">
        <f t="shared" si="37"/>
        <v xml:space="preserve"> </v>
      </c>
      <c r="P287" s="1378"/>
      <c r="Q287" s="1378"/>
      <c r="R287" s="1379"/>
      <c r="S287" s="1377" t="str">
        <f t="shared" si="38"/>
        <v xml:space="preserve"> </v>
      </c>
      <c r="T287" s="1378"/>
      <c r="U287" s="1378"/>
      <c r="V287" s="1378"/>
      <c r="W287" s="1379"/>
      <c r="X287" s="1377" t="str">
        <f t="shared" si="39"/>
        <v xml:space="preserve"> </v>
      </c>
      <c r="Y287" s="1378"/>
      <c r="Z287" s="1378"/>
      <c r="AA287" s="1378"/>
      <c r="AB287" s="1379"/>
    </row>
    <row r="288" spans="1:28" ht="13.9" hidden="1">
      <c r="A288" s="713"/>
      <c r="B288" s="856">
        <v>62</v>
      </c>
      <c r="C288" s="765"/>
      <c r="D288" s="784"/>
      <c r="E288" s="857"/>
      <c r="F288" s="858"/>
      <c r="G288" s="790"/>
      <c r="H288" s="859"/>
      <c r="I288" s="1377" t="str">
        <f t="shared" si="36"/>
        <v xml:space="preserve"> </v>
      </c>
      <c r="J288" s="1378"/>
      <c r="K288" s="1378"/>
      <c r="L288" s="1378"/>
      <c r="M288" s="1378"/>
      <c r="N288" s="1379"/>
      <c r="O288" s="1377" t="str">
        <f t="shared" si="37"/>
        <v xml:space="preserve"> </v>
      </c>
      <c r="P288" s="1378"/>
      <c r="Q288" s="1378"/>
      <c r="R288" s="1379"/>
      <c r="S288" s="1377" t="str">
        <f t="shared" si="38"/>
        <v xml:space="preserve"> </v>
      </c>
      <c r="T288" s="1378"/>
      <c r="U288" s="1378"/>
      <c r="V288" s="1378"/>
      <c r="W288" s="1379"/>
      <c r="X288" s="1377" t="str">
        <f t="shared" si="39"/>
        <v xml:space="preserve"> </v>
      </c>
      <c r="Y288" s="1378"/>
      <c r="Z288" s="1378"/>
      <c r="AA288" s="1378"/>
      <c r="AB288" s="1379"/>
    </row>
    <row r="289" spans="1:28" ht="13.9" hidden="1">
      <c r="A289" s="713"/>
      <c r="B289" s="856">
        <v>63</v>
      </c>
      <c r="C289" s="765"/>
      <c r="D289" s="784"/>
      <c r="E289" s="857"/>
      <c r="F289" s="858"/>
      <c r="G289" s="790"/>
      <c r="H289" s="859"/>
      <c r="I289" s="1377" t="str">
        <f t="shared" si="36"/>
        <v xml:space="preserve"> </v>
      </c>
      <c r="J289" s="1378"/>
      <c r="K289" s="1378"/>
      <c r="L289" s="1378"/>
      <c r="M289" s="1378"/>
      <c r="N289" s="1379"/>
      <c r="O289" s="1377" t="str">
        <f t="shared" si="37"/>
        <v xml:space="preserve"> </v>
      </c>
      <c r="P289" s="1378"/>
      <c r="Q289" s="1378"/>
      <c r="R289" s="1379"/>
      <c r="S289" s="1377" t="str">
        <f t="shared" si="38"/>
        <v xml:space="preserve"> </v>
      </c>
      <c r="T289" s="1378"/>
      <c r="U289" s="1378"/>
      <c r="V289" s="1378"/>
      <c r="W289" s="1379"/>
      <c r="X289" s="1377" t="str">
        <f t="shared" si="39"/>
        <v xml:space="preserve"> </v>
      </c>
      <c r="Y289" s="1378"/>
      <c r="Z289" s="1378"/>
      <c r="AA289" s="1378"/>
      <c r="AB289" s="1379"/>
    </row>
    <row r="290" spans="1:28" ht="13.9" hidden="1">
      <c r="A290" s="713"/>
      <c r="B290" s="856">
        <v>64</v>
      </c>
      <c r="C290" s="765"/>
      <c r="D290" s="784"/>
      <c r="E290" s="857"/>
      <c r="F290" s="858"/>
      <c r="G290" s="790"/>
      <c r="H290" s="859"/>
      <c r="I290" s="1377" t="str">
        <f t="shared" si="36"/>
        <v xml:space="preserve"> </v>
      </c>
      <c r="J290" s="1378"/>
      <c r="K290" s="1378"/>
      <c r="L290" s="1378"/>
      <c r="M290" s="1378"/>
      <c r="N290" s="1379"/>
      <c r="O290" s="1377" t="str">
        <f t="shared" si="37"/>
        <v xml:space="preserve"> </v>
      </c>
      <c r="P290" s="1378"/>
      <c r="Q290" s="1378"/>
      <c r="R290" s="1379"/>
      <c r="S290" s="1377" t="str">
        <f t="shared" si="38"/>
        <v xml:space="preserve"> </v>
      </c>
      <c r="T290" s="1378"/>
      <c r="U290" s="1378"/>
      <c r="V290" s="1378"/>
      <c r="W290" s="1379"/>
      <c r="X290" s="1377" t="str">
        <f t="shared" si="39"/>
        <v xml:space="preserve"> </v>
      </c>
      <c r="Y290" s="1378"/>
      <c r="Z290" s="1378"/>
      <c r="AA290" s="1378"/>
      <c r="AB290" s="1379"/>
    </row>
    <row r="291" spans="1:28" ht="13.9" hidden="1">
      <c r="A291" s="713"/>
      <c r="B291" s="856">
        <v>65</v>
      </c>
      <c r="C291" s="765"/>
      <c r="D291" s="784"/>
      <c r="E291" s="857"/>
      <c r="F291" s="858"/>
      <c r="G291" s="790"/>
      <c r="H291" s="859"/>
      <c r="I291" s="1377" t="str">
        <f t="shared" si="36"/>
        <v xml:space="preserve"> </v>
      </c>
      <c r="J291" s="1378"/>
      <c r="K291" s="1378"/>
      <c r="L291" s="1378"/>
      <c r="M291" s="1378"/>
      <c r="N291" s="1379"/>
      <c r="O291" s="1377" t="str">
        <f t="shared" si="37"/>
        <v xml:space="preserve"> </v>
      </c>
      <c r="P291" s="1378"/>
      <c r="Q291" s="1378"/>
      <c r="R291" s="1379"/>
      <c r="S291" s="1377" t="str">
        <f t="shared" si="38"/>
        <v xml:space="preserve"> </v>
      </c>
      <c r="T291" s="1378"/>
      <c r="U291" s="1378"/>
      <c r="V291" s="1378"/>
      <c r="W291" s="1379"/>
      <c r="X291" s="1377" t="str">
        <f t="shared" si="39"/>
        <v xml:space="preserve"> </v>
      </c>
      <c r="Y291" s="1378"/>
      <c r="Z291" s="1378"/>
      <c r="AA291" s="1378"/>
      <c r="AB291" s="1379"/>
    </row>
    <row r="292" spans="1:28" ht="13.9" hidden="1">
      <c r="A292" s="713"/>
      <c r="B292" s="856">
        <v>66</v>
      </c>
      <c r="C292" s="765"/>
      <c r="D292" s="784"/>
      <c r="E292" s="857"/>
      <c r="F292" s="858"/>
      <c r="G292" s="790"/>
      <c r="H292" s="859"/>
      <c r="I292" s="1377" t="str">
        <f t="shared" si="36"/>
        <v xml:space="preserve"> </v>
      </c>
      <c r="J292" s="1378"/>
      <c r="K292" s="1378"/>
      <c r="L292" s="1378"/>
      <c r="M292" s="1378"/>
      <c r="N292" s="1379"/>
      <c r="O292" s="1377" t="str">
        <f t="shared" si="37"/>
        <v xml:space="preserve"> </v>
      </c>
      <c r="P292" s="1378"/>
      <c r="Q292" s="1378"/>
      <c r="R292" s="1379"/>
      <c r="S292" s="1377" t="str">
        <f t="shared" si="38"/>
        <v xml:space="preserve"> </v>
      </c>
      <c r="T292" s="1378"/>
      <c r="U292" s="1378"/>
      <c r="V292" s="1378"/>
      <c r="W292" s="1379"/>
      <c r="X292" s="1377" t="str">
        <f t="shared" si="39"/>
        <v xml:space="preserve"> </v>
      </c>
      <c r="Y292" s="1378"/>
      <c r="Z292" s="1378"/>
      <c r="AA292" s="1378"/>
      <c r="AB292" s="1379"/>
    </row>
    <row r="293" spans="1:28" ht="13.9" hidden="1">
      <c r="A293" s="713"/>
      <c r="B293" s="856">
        <v>67</v>
      </c>
      <c r="C293" s="765"/>
      <c r="D293" s="784"/>
      <c r="E293" s="857"/>
      <c r="F293" s="858"/>
      <c r="G293" s="790"/>
      <c r="H293" s="859"/>
      <c r="I293" s="1377" t="str">
        <f t="shared" si="36"/>
        <v xml:space="preserve"> </v>
      </c>
      <c r="J293" s="1378"/>
      <c r="K293" s="1378"/>
      <c r="L293" s="1378"/>
      <c r="M293" s="1378"/>
      <c r="N293" s="1379"/>
      <c r="O293" s="1377" t="str">
        <f t="shared" si="37"/>
        <v xml:space="preserve"> </v>
      </c>
      <c r="P293" s="1378"/>
      <c r="Q293" s="1378"/>
      <c r="R293" s="1379"/>
      <c r="S293" s="1377" t="str">
        <f t="shared" si="38"/>
        <v xml:space="preserve"> </v>
      </c>
      <c r="T293" s="1378"/>
      <c r="U293" s="1378"/>
      <c r="V293" s="1378"/>
      <c r="W293" s="1379"/>
      <c r="X293" s="1377" t="str">
        <f t="shared" si="39"/>
        <v xml:space="preserve"> </v>
      </c>
      <c r="Y293" s="1378"/>
      <c r="Z293" s="1378"/>
      <c r="AA293" s="1378"/>
      <c r="AB293" s="1379"/>
    </row>
    <row r="294" spans="1:28" ht="13.9" hidden="1">
      <c r="A294" s="713"/>
      <c r="B294" s="856">
        <v>68</v>
      </c>
      <c r="C294" s="765"/>
      <c r="D294" s="784"/>
      <c r="E294" s="857"/>
      <c r="F294" s="858"/>
      <c r="G294" s="790"/>
      <c r="H294" s="859"/>
      <c r="I294" s="1377" t="str">
        <f t="shared" si="36"/>
        <v xml:space="preserve"> </v>
      </c>
      <c r="J294" s="1378"/>
      <c r="K294" s="1378"/>
      <c r="L294" s="1378"/>
      <c r="M294" s="1378"/>
      <c r="N294" s="1379"/>
      <c r="O294" s="1377" t="str">
        <f t="shared" si="37"/>
        <v xml:space="preserve"> </v>
      </c>
      <c r="P294" s="1378"/>
      <c r="Q294" s="1378"/>
      <c r="R294" s="1379"/>
      <c r="S294" s="1377" t="str">
        <f t="shared" si="38"/>
        <v xml:space="preserve"> </v>
      </c>
      <c r="T294" s="1378"/>
      <c r="U294" s="1378"/>
      <c r="V294" s="1378"/>
      <c r="W294" s="1379"/>
      <c r="X294" s="1377" t="str">
        <f t="shared" si="39"/>
        <v xml:space="preserve"> </v>
      </c>
      <c r="Y294" s="1378"/>
      <c r="Z294" s="1378"/>
      <c r="AA294" s="1378"/>
      <c r="AB294" s="1379"/>
    </row>
    <row r="295" spans="1:28" ht="13.9" hidden="1">
      <c r="A295" s="713"/>
      <c r="B295" s="856">
        <v>69</v>
      </c>
      <c r="C295" s="765"/>
      <c r="D295" s="784"/>
      <c r="E295" s="857"/>
      <c r="F295" s="858"/>
      <c r="G295" s="790"/>
      <c r="H295" s="859"/>
      <c r="I295" s="1377" t="str">
        <f t="shared" si="36"/>
        <v xml:space="preserve"> </v>
      </c>
      <c r="J295" s="1378"/>
      <c r="K295" s="1378"/>
      <c r="L295" s="1378"/>
      <c r="M295" s="1378"/>
      <c r="N295" s="1379"/>
      <c r="O295" s="1377" t="str">
        <f t="shared" si="37"/>
        <v xml:space="preserve"> </v>
      </c>
      <c r="P295" s="1378"/>
      <c r="Q295" s="1378"/>
      <c r="R295" s="1379"/>
      <c r="S295" s="1377" t="str">
        <f t="shared" si="38"/>
        <v xml:space="preserve"> </v>
      </c>
      <c r="T295" s="1378"/>
      <c r="U295" s="1378"/>
      <c r="V295" s="1378"/>
      <c r="W295" s="1379"/>
      <c r="X295" s="1377" t="str">
        <f t="shared" si="39"/>
        <v xml:space="preserve"> </v>
      </c>
      <c r="Y295" s="1378"/>
      <c r="Z295" s="1378"/>
      <c r="AA295" s="1378"/>
      <c r="AB295" s="1379"/>
    </row>
    <row r="296" spans="1:28" ht="13.9" hidden="1">
      <c r="A296" s="713"/>
      <c r="B296" s="856">
        <v>70</v>
      </c>
      <c r="C296" s="765"/>
      <c r="D296" s="784"/>
      <c r="E296" s="857"/>
      <c r="F296" s="858"/>
      <c r="G296" s="790"/>
      <c r="H296" s="859"/>
      <c r="I296" s="1377" t="str">
        <f t="shared" si="36"/>
        <v xml:space="preserve"> </v>
      </c>
      <c r="J296" s="1378"/>
      <c r="K296" s="1378"/>
      <c r="L296" s="1378"/>
      <c r="M296" s="1378"/>
      <c r="N296" s="1379"/>
      <c r="O296" s="1377" t="str">
        <f t="shared" si="37"/>
        <v xml:space="preserve"> </v>
      </c>
      <c r="P296" s="1378"/>
      <c r="Q296" s="1378"/>
      <c r="R296" s="1379"/>
      <c r="S296" s="1377" t="str">
        <f t="shared" si="38"/>
        <v xml:space="preserve"> </v>
      </c>
      <c r="T296" s="1378"/>
      <c r="U296" s="1378"/>
      <c r="V296" s="1378"/>
      <c r="W296" s="1379"/>
      <c r="X296" s="1377" t="str">
        <f t="shared" si="39"/>
        <v xml:space="preserve"> </v>
      </c>
      <c r="Y296" s="1378"/>
      <c r="Z296" s="1378"/>
      <c r="AA296" s="1378"/>
      <c r="AB296" s="1379"/>
    </row>
    <row r="297" spans="1:28" ht="13.9" hidden="1">
      <c r="A297" s="713"/>
      <c r="B297" s="856">
        <v>71</v>
      </c>
      <c r="C297" s="765"/>
      <c r="D297" s="784"/>
      <c r="E297" s="857"/>
      <c r="F297" s="858"/>
      <c r="G297" s="790"/>
      <c r="H297" s="859"/>
      <c r="I297" s="1377" t="str">
        <f t="shared" si="36"/>
        <v xml:space="preserve"> </v>
      </c>
      <c r="J297" s="1378"/>
      <c r="K297" s="1378"/>
      <c r="L297" s="1378"/>
      <c r="M297" s="1378"/>
      <c r="N297" s="1379"/>
      <c r="O297" s="1377" t="str">
        <f t="shared" si="37"/>
        <v xml:space="preserve"> </v>
      </c>
      <c r="P297" s="1378"/>
      <c r="Q297" s="1378"/>
      <c r="R297" s="1379"/>
      <c r="S297" s="1377" t="str">
        <f t="shared" si="38"/>
        <v xml:space="preserve"> </v>
      </c>
      <c r="T297" s="1378"/>
      <c r="U297" s="1378"/>
      <c r="V297" s="1378"/>
      <c r="W297" s="1379"/>
      <c r="X297" s="1377" t="str">
        <f t="shared" si="39"/>
        <v xml:space="preserve"> </v>
      </c>
      <c r="Y297" s="1378"/>
      <c r="Z297" s="1378"/>
      <c r="AA297" s="1378"/>
      <c r="AB297" s="1379"/>
    </row>
    <row r="298" spans="1:28" ht="13.9" hidden="1">
      <c r="A298" s="713"/>
      <c r="B298" s="856">
        <v>72</v>
      </c>
      <c r="C298" s="765"/>
      <c r="D298" s="784"/>
      <c r="E298" s="857"/>
      <c r="F298" s="858"/>
      <c r="G298" s="790"/>
      <c r="H298" s="859"/>
      <c r="I298" s="1377" t="str">
        <f t="shared" si="36"/>
        <v xml:space="preserve"> </v>
      </c>
      <c r="J298" s="1378"/>
      <c r="K298" s="1378"/>
      <c r="L298" s="1378"/>
      <c r="M298" s="1378"/>
      <c r="N298" s="1379"/>
      <c r="O298" s="1377" t="str">
        <f t="shared" si="37"/>
        <v xml:space="preserve"> </v>
      </c>
      <c r="P298" s="1378"/>
      <c r="Q298" s="1378"/>
      <c r="R298" s="1379"/>
      <c r="S298" s="1377" t="str">
        <f t="shared" si="38"/>
        <v xml:space="preserve"> </v>
      </c>
      <c r="T298" s="1378"/>
      <c r="U298" s="1378"/>
      <c r="V298" s="1378"/>
      <c r="W298" s="1379"/>
      <c r="X298" s="1377" t="str">
        <f t="shared" si="39"/>
        <v xml:space="preserve"> </v>
      </c>
      <c r="Y298" s="1378"/>
      <c r="Z298" s="1378"/>
      <c r="AA298" s="1378"/>
      <c r="AB298" s="1379"/>
    </row>
    <row r="299" spans="1:28" ht="13.9" hidden="1">
      <c r="A299" s="713"/>
      <c r="B299" s="856">
        <v>73</v>
      </c>
      <c r="C299" s="765"/>
      <c r="D299" s="784"/>
      <c r="E299" s="857"/>
      <c r="F299" s="858"/>
      <c r="G299" s="790"/>
      <c r="H299" s="859"/>
      <c r="I299" s="1377" t="str">
        <f t="shared" si="36"/>
        <v xml:space="preserve"> </v>
      </c>
      <c r="J299" s="1378"/>
      <c r="K299" s="1378"/>
      <c r="L299" s="1378"/>
      <c r="M299" s="1378"/>
      <c r="N299" s="1379"/>
      <c r="O299" s="1377" t="str">
        <f t="shared" si="37"/>
        <v xml:space="preserve"> </v>
      </c>
      <c r="P299" s="1378"/>
      <c r="Q299" s="1378"/>
      <c r="R299" s="1379"/>
      <c r="S299" s="1377" t="str">
        <f t="shared" si="38"/>
        <v xml:space="preserve"> </v>
      </c>
      <c r="T299" s="1378"/>
      <c r="U299" s="1378"/>
      <c r="V299" s="1378"/>
      <c r="W299" s="1379"/>
      <c r="X299" s="1377" t="str">
        <f t="shared" si="39"/>
        <v xml:space="preserve"> </v>
      </c>
      <c r="Y299" s="1378"/>
      <c r="Z299" s="1378"/>
      <c r="AA299" s="1378"/>
      <c r="AB299" s="1379"/>
    </row>
    <row r="300" spans="1:28" ht="13.9" hidden="1">
      <c r="A300" s="713"/>
      <c r="B300" s="856">
        <v>74</v>
      </c>
      <c r="C300" s="765"/>
      <c r="D300" s="784"/>
      <c r="E300" s="857"/>
      <c r="F300" s="858"/>
      <c r="G300" s="790"/>
      <c r="H300" s="859"/>
      <c r="I300" s="1377" t="str">
        <f t="shared" si="36"/>
        <v xml:space="preserve"> </v>
      </c>
      <c r="J300" s="1378"/>
      <c r="K300" s="1378"/>
      <c r="L300" s="1378"/>
      <c r="M300" s="1378"/>
      <c r="N300" s="1379"/>
      <c r="O300" s="1377" t="str">
        <f t="shared" si="37"/>
        <v xml:space="preserve"> </v>
      </c>
      <c r="P300" s="1378"/>
      <c r="Q300" s="1378"/>
      <c r="R300" s="1379"/>
      <c r="S300" s="1377" t="str">
        <f t="shared" si="38"/>
        <v xml:space="preserve"> </v>
      </c>
      <c r="T300" s="1378"/>
      <c r="U300" s="1378"/>
      <c r="V300" s="1378"/>
      <c r="W300" s="1379"/>
      <c r="X300" s="1377" t="str">
        <f t="shared" si="39"/>
        <v xml:space="preserve"> </v>
      </c>
      <c r="Y300" s="1378"/>
      <c r="Z300" s="1378"/>
      <c r="AA300" s="1378"/>
      <c r="AB300" s="1379"/>
    </row>
    <row r="301" spans="1:28" ht="13.9" hidden="1">
      <c r="A301" s="713"/>
      <c r="B301" s="856">
        <v>75</v>
      </c>
      <c r="C301" s="765"/>
      <c r="D301" s="784"/>
      <c r="E301" s="857"/>
      <c r="F301" s="858"/>
      <c r="G301" s="790"/>
      <c r="H301" s="859"/>
      <c r="I301" s="1377" t="str">
        <f t="shared" si="36"/>
        <v xml:space="preserve"> </v>
      </c>
      <c r="J301" s="1378"/>
      <c r="K301" s="1378"/>
      <c r="L301" s="1378"/>
      <c r="M301" s="1378"/>
      <c r="N301" s="1379"/>
      <c r="O301" s="1377" t="str">
        <f t="shared" si="37"/>
        <v xml:space="preserve"> </v>
      </c>
      <c r="P301" s="1378"/>
      <c r="Q301" s="1378"/>
      <c r="R301" s="1379"/>
      <c r="S301" s="1377" t="str">
        <f t="shared" si="38"/>
        <v xml:space="preserve"> </v>
      </c>
      <c r="T301" s="1378"/>
      <c r="U301" s="1378"/>
      <c r="V301" s="1378"/>
      <c r="W301" s="1379"/>
      <c r="X301" s="1377" t="str">
        <f t="shared" si="39"/>
        <v xml:space="preserve"> </v>
      </c>
      <c r="Y301" s="1378"/>
      <c r="Z301" s="1378"/>
      <c r="AA301" s="1378"/>
      <c r="AB301" s="1379"/>
    </row>
    <row r="302" spans="1:28" ht="13.9" hidden="1">
      <c r="A302" s="713"/>
      <c r="B302" s="856">
        <v>76</v>
      </c>
      <c r="C302" s="765"/>
      <c r="D302" s="784"/>
      <c r="E302" s="857"/>
      <c r="F302" s="858"/>
      <c r="G302" s="790"/>
      <c r="H302" s="859"/>
      <c r="I302" s="1377" t="str">
        <f t="shared" si="36"/>
        <v xml:space="preserve"> </v>
      </c>
      <c r="J302" s="1378"/>
      <c r="K302" s="1378"/>
      <c r="L302" s="1378"/>
      <c r="M302" s="1378"/>
      <c r="N302" s="1379"/>
      <c r="O302" s="1377" t="str">
        <f t="shared" si="37"/>
        <v xml:space="preserve"> </v>
      </c>
      <c r="P302" s="1378"/>
      <c r="Q302" s="1378"/>
      <c r="R302" s="1379"/>
      <c r="S302" s="1377" t="str">
        <f t="shared" si="38"/>
        <v xml:space="preserve"> </v>
      </c>
      <c r="T302" s="1378"/>
      <c r="U302" s="1378"/>
      <c r="V302" s="1378"/>
      <c r="W302" s="1379"/>
      <c r="X302" s="1377" t="str">
        <f t="shared" si="39"/>
        <v xml:space="preserve"> </v>
      </c>
      <c r="Y302" s="1378"/>
      <c r="Z302" s="1378"/>
      <c r="AA302" s="1378"/>
      <c r="AB302" s="1379"/>
    </row>
    <row r="303" spans="1:28" ht="13.9" hidden="1">
      <c r="A303" s="713"/>
      <c r="B303" s="856">
        <v>77</v>
      </c>
      <c r="C303" s="765"/>
      <c r="D303" s="784"/>
      <c r="E303" s="857"/>
      <c r="F303" s="858"/>
      <c r="G303" s="790"/>
      <c r="H303" s="859"/>
      <c r="I303" s="1377" t="str">
        <f t="shared" si="36"/>
        <v xml:space="preserve"> </v>
      </c>
      <c r="J303" s="1378"/>
      <c r="K303" s="1378"/>
      <c r="L303" s="1378"/>
      <c r="M303" s="1378"/>
      <c r="N303" s="1379"/>
      <c r="O303" s="1377" t="str">
        <f t="shared" si="37"/>
        <v xml:space="preserve"> </v>
      </c>
      <c r="P303" s="1378"/>
      <c r="Q303" s="1378"/>
      <c r="R303" s="1379"/>
      <c r="S303" s="1377" t="str">
        <f t="shared" si="38"/>
        <v xml:space="preserve"> </v>
      </c>
      <c r="T303" s="1378"/>
      <c r="U303" s="1378"/>
      <c r="V303" s="1378"/>
      <c r="W303" s="1379"/>
      <c r="X303" s="1377" t="str">
        <f t="shared" si="39"/>
        <v xml:space="preserve"> </v>
      </c>
      <c r="Y303" s="1378"/>
      <c r="Z303" s="1378"/>
      <c r="AA303" s="1378"/>
      <c r="AB303" s="1379"/>
    </row>
    <row r="304" spans="1:28" ht="13.9" hidden="1">
      <c r="A304" s="713"/>
      <c r="B304" s="856">
        <v>78</v>
      </c>
      <c r="C304" s="765"/>
      <c r="D304" s="784"/>
      <c r="E304" s="857"/>
      <c r="F304" s="858"/>
      <c r="G304" s="790"/>
      <c r="H304" s="859"/>
      <c r="I304" s="1377" t="str">
        <f t="shared" si="36"/>
        <v xml:space="preserve"> </v>
      </c>
      <c r="J304" s="1378"/>
      <c r="K304" s="1378"/>
      <c r="L304" s="1378"/>
      <c r="M304" s="1378"/>
      <c r="N304" s="1379"/>
      <c r="O304" s="1377" t="str">
        <f t="shared" si="37"/>
        <v xml:space="preserve"> </v>
      </c>
      <c r="P304" s="1378"/>
      <c r="Q304" s="1378"/>
      <c r="R304" s="1379"/>
      <c r="S304" s="1377" t="str">
        <f t="shared" si="38"/>
        <v xml:space="preserve"> </v>
      </c>
      <c r="T304" s="1378"/>
      <c r="U304" s="1378"/>
      <c r="V304" s="1378"/>
      <c r="W304" s="1379"/>
      <c r="X304" s="1377" t="str">
        <f t="shared" si="39"/>
        <v xml:space="preserve"> </v>
      </c>
      <c r="Y304" s="1378"/>
      <c r="Z304" s="1378"/>
      <c r="AA304" s="1378"/>
      <c r="AB304" s="1379"/>
    </row>
    <row r="305" spans="1:28" ht="13.9" hidden="1">
      <c r="A305" s="713"/>
      <c r="B305" s="856">
        <v>79</v>
      </c>
      <c r="C305" s="765"/>
      <c r="D305" s="784"/>
      <c r="E305" s="857"/>
      <c r="F305" s="858"/>
      <c r="G305" s="790"/>
      <c r="H305" s="859"/>
      <c r="I305" s="1377" t="str">
        <f t="shared" si="36"/>
        <v xml:space="preserve"> </v>
      </c>
      <c r="J305" s="1378"/>
      <c r="K305" s="1378"/>
      <c r="L305" s="1378"/>
      <c r="M305" s="1378"/>
      <c r="N305" s="1379"/>
      <c r="O305" s="1377" t="str">
        <f t="shared" si="37"/>
        <v xml:space="preserve"> </v>
      </c>
      <c r="P305" s="1378"/>
      <c r="Q305" s="1378"/>
      <c r="R305" s="1379"/>
      <c r="S305" s="1377" t="str">
        <f t="shared" si="38"/>
        <v xml:space="preserve"> </v>
      </c>
      <c r="T305" s="1378"/>
      <c r="U305" s="1378"/>
      <c r="V305" s="1378"/>
      <c r="W305" s="1379"/>
      <c r="X305" s="1377" t="str">
        <f t="shared" si="39"/>
        <v xml:space="preserve"> </v>
      </c>
      <c r="Y305" s="1378"/>
      <c r="Z305" s="1378"/>
      <c r="AA305" s="1378"/>
      <c r="AB305" s="1379"/>
    </row>
    <row r="306" spans="1:28" ht="13.9" hidden="1">
      <c r="A306" s="713"/>
      <c r="B306" s="856">
        <v>80</v>
      </c>
      <c r="C306" s="765"/>
      <c r="D306" s="784"/>
      <c r="E306" s="857"/>
      <c r="F306" s="858"/>
      <c r="G306" s="790"/>
      <c r="H306" s="859"/>
      <c r="I306" s="1377" t="str">
        <f t="shared" si="36"/>
        <v xml:space="preserve"> </v>
      </c>
      <c r="J306" s="1378"/>
      <c r="K306" s="1378"/>
      <c r="L306" s="1378"/>
      <c r="M306" s="1378"/>
      <c r="N306" s="1379"/>
      <c r="O306" s="1377" t="str">
        <f t="shared" si="37"/>
        <v xml:space="preserve"> </v>
      </c>
      <c r="P306" s="1378"/>
      <c r="Q306" s="1378"/>
      <c r="R306" s="1379"/>
      <c r="S306" s="1377" t="str">
        <f t="shared" si="38"/>
        <v xml:space="preserve"> </v>
      </c>
      <c r="T306" s="1378"/>
      <c r="U306" s="1378"/>
      <c r="V306" s="1378"/>
      <c r="W306" s="1379"/>
      <c r="X306" s="1377" t="str">
        <f t="shared" si="39"/>
        <v xml:space="preserve"> </v>
      </c>
      <c r="Y306" s="1378"/>
      <c r="Z306" s="1378"/>
      <c r="AA306" s="1378"/>
      <c r="AB306" s="1379"/>
    </row>
    <row r="307" spans="1:28" ht="13.9" hidden="1">
      <c r="A307" s="713"/>
      <c r="B307" s="856">
        <v>81</v>
      </c>
      <c r="C307" s="765"/>
      <c r="D307" s="784"/>
      <c r="E307" s="857"/>
      <c r="F307" s="858"/>
      <c r="G307" s="790"/>
      <c r="H307" s="859"/>
      <c r="I307" s="1377" t="str">
        <f t="shared" si="36"/>
        <v xml:space="preserve"> </v>
      </c>
      <c r="J307" s="1378"/>
      <c r="K307" s="1378"/>
      <c r="L307" s="1378"/>
      <c r="M307" s="1378"/>
      <c r="N307" s="1379"/>
      <c r="O307" s="1377" t="str">
        <f t="shared" si="37"/>
        <v xml:space="preserve"> </v>
      </c>
      <c r="P307" s="1378"/>
      <c r="Q307" s="1378"/>
      <c r="R307" s="1379"/>
      <c r="S307" s="1377" t="str">
        <f t="shared" si="38"/>
        <v xml:space="preserve"> </v>
      </c>
      <c r="T307" s="1378"/>
      <c r="U307" s="1378"/>
      <c r="V307" s="1378"/>
      <c r="W307" s="1379"/>
      <c r="X307" s="1377" t="str">
        <f t="shared" si="39"/>
        <v xml:space="preserve"> </v>
      </c>
      <c r="Y307" s="1378"/>
      <c r="Z307" s="1378"/>
      <c r="AA307" s="1378"/>
      <c r="AB307" s="1379"/>
    </row>
    <row r="308" spans="1:28" ht="13.9" hidden="1">
      <c r="A308" s="713"/>
      <c r="B308" s="856">
        <v>82</v>
      </c>
      <c r="C308" s="765"/>
      <c r="D308" s="784"/>
      <c r="E308" s="857"/>
      <c r="F308" s="858"/>
      <c r="G308" s="790"/>
      <c r="H308" s="859"/>
      <c r="I308" s="1377" t="str">
        <f t="shared" si="36"/>
        <v xml:space="preserve"> </v>
      </c>
      <c r="J308" s="1378"/>
      <c r="K308" s="1378"/>
      <c r="L308" s="1378"/>
      <c r="M308" s="1378"/>
      <c r="N308" s="1379"/>
      <c r="O308" s="1377" t="str">
        <f t="shared" si="37"/>
        <v xml:space="preserve"> </v>
      </c>
      <c r="P308" s="1378"/>
      <c r="Q308" s="1378"/>
      <c r="R308" s="1379"/>
      <c r="S308" s="1377" t="str">
        <f t="shared" si="38"/>
        <v xml:space="preserve"> </v>
      </c>
      <c r="T308" s="1378"/>
      <c r="U308" s="1378"/>
      <c r="V308" s="1378"/>
      <c r="W308" s="1379"/>
      <c r="X308" s="1377" t="str">
        <f t="shared" si="39"/>
        <v xml:space="preserve"> </v>
      </c>
      <c r="Y308" s="1378"/>
      <c r="Z308" s="1378"/>
      <c r="AA308" s="1378"/>
      <c r="AB308" s="1379"/>
    </row>
    <row r="309" spans="1:28" ht="13.9" hidden="1">
      <c r="A309" s="713"/>
      <c r="B309" s="856">
        <v>83</v>
      </c>
      <c r="C309" s="765"/>
      <c r="D309" s="784"/>
      <c r="E309" s="857"/>
      <c r="F309" s="858"/>
      <c r="G309" s="790"/>
      <c r="H309" s="859"/>
      <c r="I309" s="1377" t="str">
        <f t="shared" si="36"/>
        <v xml:space="preserve"> </v>
      </c>
      <c r="J309" s="1378"/>
      <c r="K309" s="1378"/>
      <c r="L309" s="1378"/>
      <c r="M309" s="1378"/>
      <c r="N309" s="1379"/>
      <c r="O309" s="1377" t="str">
        <f t="shared" si="37"/>
        <v xml:space="preserve"> </v>
      </c>
      <c r="P309" s="1378"/>
      <c r="Q309" s="1378"/>
      <c r="R309" s="1379"/>
      <c r="S309" s="1377" t="str">
        <f t="shared" si="38"/>
        <v xml:space="preserve"> </v>
      </c>
      <c r="T309" s="1378"/>
      <c r="U309" s="1378"/>
      <c r="V309" s="1378"/>
      <c r="W309" s="1379"/>
      <c r="X309" s="1377" t="str">
        <f t="shared" si="39"/>
        <v xml:space="preserve"> </v>
      </c>
      <c r="Y309" s="1378"/>
      <c r="Z309" s="1378"/>
      <c r="AA309" s="1378"/>
      <c r="AB309" s="1379"/>
    </row>
    <row r="310" spans="1:28" ht="13.9" hidden="1">
      <c r="A310" s="713"/>
      <c r="B310" s="856">
        <v>84</v>
      </c>
      <c r="C310" s="765"/>
      <c r="D310" s="784"/>
      <c r="E310" s="857"/>
      <c r="F310" s="858"/>
      <c r="G310" s="790"/>
      <c r="H310" s="859"/>
      <c r="I310" s="1377" t="str">
        <f t="shared" si="36"/>
        <v xml:space="preserve"> </v>
      </c>
      <c r="J310" s="1378"/>
      <c r="K310" s="1378"/>
      <c r="L310" s="1378"/>
      <c r="M310" s="1378"/>
      <c r="N310" s="1379"/>
      <c r="O310" s="1377" t="str">
        <f t="shared" si="37"/>
        <v xml:space="preserve"> </v>
      </c>
      <c r="P310" s="1378"/>
      <c r="Q310" s="1378"/>
      <c r="R310" s="1379"/>
      <c r="S310" s="1377" t="str">
        <f t="shared" si="38"/>
        <v xml:space="preserve"> </v>
      </c>
      <c r="T310" s="1378"/>
      <c r="U310" s="1378"/>
      <c r="V310" s="1378"/>
      <c r="W310" s="1379"/>
      <c r="X310" s="1377" t="str">
        <f t="shared" si="39"/>
        <v xml:space="preserve"> </v>
      </c>
      <c r="Y310" s="1378"/>
      <c r="Z310" s="1378"/>
      <c r="AA310" s="1378"/>
      <c r="AB310" s="1379"/>
    </row>
    <row r="311" spans="1:28" ht="13.9" hidden="1">
      <c r="A311" s="713"/>
      <c r="B311" s="856">
        <v>85</v>
      </c>
      <c r="C311" s="765"/>
      <c r="D311" s="784"/>
      <c r="E311" s="857"/>
      <c r="F311" s="858"/>
      <c r="G311" s="790"/>
      <c r="H311" s="859"/>
      <c r="I311" s="1377" t="str">
        <f t="shared" si="36"/>
        <v xml:space="preserve"> </v>
      </c>
      <c r="J311" s="1378"/>
      <c r="K311" s="1378"/>
      <c r="L311" s="1378"/>
      <c r="M311" s="1378"/>
      <c r="N311" s="1379"/>
      <c r="O311" s="1377" t="str">
        <f t="shared" si="37"/>
        <v xml:space="preserve"> </v>
      </c>
      <c r="P311" s="1378"/>
      <c r="Q311" s="1378"/>
      <c r="R311" s="1379"/>
      <c r="S311" s="1377" t="str">
        <f t="shared" si="38"/>
        <v xml:space="preserve"> </v>
      </c>
      <c r="T311" s="1378"/>
      <c r="U311" s="1378"/>
      <c r="V311" s="1378"/>
      <c r="W311" s="1379"/>
      <c r="X311" s="1377" t="str">
        <f t="shared" si="39"/>
        <v xml:space="preserve"> </v>
      </c>
      <c r="Y311" s="1378"/>
      <c r="Z311" s="1378"/>
      <c r="AA311" s="1378"/>
      <c r="AB311" s="1379"/>
    </row>
    <row r="312" spans="1:28" ht="13.9" hidden="1">
      <c r="A312" s="713"/>
      <c r="B312" s="856">
        <v>86</v>
      </c>
      <c r="C312" s="765"/>
      <c r="D312" s="784"/>
      <c r="E312" s="857"/>
      <c r="F312" s="858"/>
      <c r="G312" s="790"/>
      <c r="H312" s="859"/>
      <c r="I312" s="1377" t="str">
        <f t="shared" si="36"/>
        <v xml:space="preserve"> </v>
      </c>
      <c r="J312" s="1378"/>
      <c r="K312" s="1378"/>
      <c r="L312" s="1378"/>
      <c r="M312" s="1378"/>
      <c r="N312" s="1379"/>
      <c r="O312" s="1377" t="str">
        <f t="shared" si="37"/>
        <v xml:space="preserve"> </v>
      </c>
      <c r="P312" s="1378"/>
      <c r="Q312" s="1378"/>
      <c r="R312" s="1379"/>
      <c r="S312" s="1377" t="str">
        <f t="shared" si="38"/>
        <v xml:space="preserve"> </v>
      </c>
      <c r="T312" s="1378"/>
      <c r="U312" s="1378"/>
      <c r="V312" s="1378"/>
      <c r="W312" s="1379"/>
      <c r="X312" s="1377" t="str">
        <f t="shared" si="39"/>
        <v xml:space="preserve"> </v>
      </c>
      <c r="Y312" s="1378"/>
      <c r="Z312" s="1378"/>
      <c r="AA312" s="1378"/>
      <c r="AB312" s="1379"/>
    </row>
    <row r="313" spans="1:28" ht="13.9" hidden="1">
      <c r="A313" s="713"/>
      <c r="B313" s="856">
        <v>87</v>
      </c>
      <c r="C313" s="765"/>
      <c r="D313" s="784"/>
      <c r="E313" s="857"/>
      <c r="F313" s="858"/>
      <c r="G313" s="790"/>
      <c r="H313" s="859"/>
      <c r="I313" s="1377" t="str">
        <f t="shared" si="36"/>
        <v xml:space="preserve"> </v>
      </c>
      <c r="J313" s="1378"/>
      <c r="K313" s="1378"/>
      <c r="L313" s="1378"/>
      <c r="M313" s="1378"/>
      <c r="N313" s="1379"/>
      <c r="O313" s="1377" t="str">
        <f t="shared" si="37"/>
        <v xml:space="preserve"> </v>
      </c>
      <c r="P313" s="1378"/>
      <c r="Q313" s="1378"/>
      <c r="R313" s="1379"/>
      <c r="S313" s="1377" t="str">
        <f t="shared" si="38"/>
        <v xml:space="preserve"> </v>
      </c>
      <c r="T313" s="1378"/>
      <c r="U313" s="1378"/>
      <c r="V313" s="1378"/>
      <c r="W313" s="1379"/>
      <c r="X313" s="1377" t="str">
        <f t="shared" si="39"/>
        <v xml:space="preserve"> </v>
      </c>
      <c r="Y313" s="1378"/>
      <c r="Z313" s="1378"/>
      <c r="AA313" s="1378"/>
      <c r="AB313" s="1379"/>
    </row>
    <row r="314" spans="1:28" ht="13.9" hidden="1">
      <c r="A314" s="713"/>
      <c r="B314" s="856">
        <v>88</v>
      </c>
      <c r="C314" s="765"/>
      <c r="D314" s="784"/>
      <c r="E314" s="857"/>
      <c r="F314" s="858"/>
      <c r="G314" s="790"/>
      <c r="H314" s="859"/>
      <c r="I314" s="1377" t="str">
        <f t="shared" si="36"/>
        <v xml:space="preserve"> </v>
      </c>
      <c r="J314" s="1378"/>
      <c r="K314" s="1378"/>
      <c r="L314" s="1378"/>
      <c r="M314" s="1378"/>
      <c r="N314" s="1379"/>
      <c r="O314" s="1377" t="str">
        <f t="shared" si="37"/>
        <v xml:space="preserve"> </v>
      </c>
      <c r="P314" s="1378"/>
      <c r="Q314" s="1378"/>
      <c r="R314" s="1379"/>
      <c r="S314" s="1377" t="str">
        <f t="shared" si="38"/>
        <v xml:space="preserve"> </v>
      </c>
      <c r="T314" s="1378"/>
      <c r="U314" s="1378"/>
      <c r="V314" s="1378"/>
      <c r="W314" s="1379"/>
      <c r="X314" s="1377" t="str">
        <f t="shared" si="39"/>
        <v xml:space="preserve"> </v>
      </c>
      <c r="Y314" s="1378"/>
      <c r="Z314" s="1378"/>
      <c r="AA314" s="1378"/>
      <c r="AB314" s="1379"/>
    </row>
    <row r="315" spans="1:28" ht="13.9" hidden="1">
      <c r="A315" s="713"/>
      <c r="B315" s="856">
        <v>89</v>
      </c>
      <c r="C315" s="765"/>
      <c r="D315" s="784"/>
      <c r="E315" s="857"/>
      <c r="F315" s="858"/>
      <c r="G315" s="790"/>
      <c r="H315" s="859"/>
      <c r="I315" s="1377" t="str">
        <f t="shared" si="36"/>
        <v xml:space="preserve"> </v>
      </c>
      <c r="J315" s="1378"/>
      <c r="K315" s="1378"/>
      <c r="L315" s="1378"/>
      <c r="M315" s="1378"/>
      <c r="N315" s="1379"/>
      <c r="O315" s="1377" t="str">
        <f t="shared" si="37"/>
        <v xml:space="preserve"> </v>
      </c>
      <c r="P315" s="1378"/>
      <c r="Q315" s="1378"/>
      <c r="R315" s="1379"/>
      <c r="S315" s="1377" t="str">
        <f t="shared" si="38"/>
        <v xml:space="preserve"> </v>
      </c>
      <c r="T315" s="1378"/>
      <c r="U315" s="1378"/>
      <c r="V315" s="1378"/>
      <c r="W315" s="1379"/>
      <c r="X315" s="1377" t="str">
        <f t="shared" si="39"/>
        <v xml:space="preserve"> </v>
      </c>
      <c r="Y315" s="1378"/>
      <c r="Z315" s="1378"/>
      <c r="AA315" s="1378"/>
      <c r="AB315" s="1379"/>
    </row>
    <row r="316" spans="1:28" ht="13.9" hidden="1">
      <c r="A316" s="713"/>
      <c r="B316" s="856">
        <v>90</v>
      </c>
      <c r="C316" s="765"/>
      <c r="D316" s="784"/>
      <c r="E316" s="857"/>
      <c r="F316" s="858"/>
      <c r="G316" s="790"/>
      <c r="H316" s="859"/>
      <c r="I316" s="1377" t="str">
        <f t="shared" si="36"/>
        <v xml:space="preserve"> </v>
      </c>
      <c r="J316" s="1378"/>
      <c r="K316" s="1378"/>
      <c r="L316" s="1378"/>
      <c r="M316" s="1378"/>
      <c r="N316" s="1379"/>
      <c r="O316" s="1377" t="str">
        <f t="shared" si="37"/>
        <v xml:space="preserve"> </v>
      </c>
      <c r="P316" s="1378"/>
      <c r="Q316" s="1378"/>
      <c r="R316" s="1379"/>
      <c r="S316" s="1377" t="str">
        <f t="shared" si="38"/>
        <v xml:space="preserve"> </v>
      </c>
      <c r="T316" s="1378"/>
      <c r="U316" s="1378"/>
      <c r="V316" s="1378"/>
      <c r="W316" s="1379"/>
      <c r="X316" s="1377" t="str">
        <f t="shared" si="39"/>
        <v xml:space="preserve"> </v>
      </c>
      <c r="Y316" s="1378"/>
      <c r="Z316" s="1378"/>
      <c r="AA316" s="1378"/>
      <c r="AB316" s="1379"/>
    </row>
    <row r="317" spans="1:28" ht="13.9" hidden="1">
      <c r="A317" s="713"/>
      <c r="B317" s="856">
        <v>91</v>
      </c>
      <c r="C317" s="765"/>
      <c r="D317" s="784"/>
      <c r="E317" s="857"/>
      <c r="F317" s="858"/>
      <c r="G317" s="790"/>
      <c r="H317" s="859"/>
      <c r="I317" s="1377" t="str">
        <f t="shared" si="36"/>
        <v xml:space="preserve"> </v>
      </c>
      <c r="J317" s="1378"/>
      <c r="K317" s="1378"/>
      <c r="L317" s="1378"/>
      <c r="M317" s="1378"/>
      <c r="N317" s="1379"/>
      <c r="O317" s="1377" t="str">
        <f t="shared" si="37"/>
        <v xml:space="preserve"> </v>
      </c>
      <c r="P317" s="1378"/>
      <c r="Q317" s="1378"/>
      <c r="R317" s="1379"/>
      <c r="S317" s="1377" t="str">
        <f t="shared" si="38"/>
        <v xml:space="preserve"> </v>
      </c>
      <c r="T317" s="1378"/>
      <c r="U317" s="1378"/>
      <c r="V317" s="1378"/>
      <c r="W317" s="1379"/>
      <c r="X317" s="1377" t="str">
        <f t="shared" si="39"/>
        <v xml:space="preserve"> </v>
      </c>
      <c r="Y317" s="1378"/>
      <c r="Z317" s="1378"/>
      <c r="AA317" s="1378"/>
      <c r="AB317" s="1379"/>
    </row>
    <row r="318" spans="1:28" ht="13.9" hidden="1">
      <c r="A318" s="713"/>
      <c r="B318" s="856">
        <v>92</v>
      </c>
      <c r="C318" s="765"/>
      <c r="D318" s="784"/>
      <c r="E318" s="857"/>
      <c r="F318" s="858"/>
      <c r="G318" s="790"/>
      <c r="H318" s="859"/>
      <c r="I318" s="1377" t="str">
        <f t="shared" si="36"/>
        <v xml:space="preserve"> </v>
      </c>
      <c r="J318" s="1378"/>
      <c r="K318" s="1378"/>
      <c r="L318" s="1378"/>
      <c r="M318" s="1378"/>
      <c r="N318" s="1379"/>
      <c r="O318" s="1377" t="str">
        <f t="shared" si="37"/>
        <v xml:space="preserve"> </v>
      </c>
      <c r="P318" s="1378"/>
      <c r="Q318" s="1378"/>
      <c r="R318" s="1379"/>
      <c r="S318" s="1377" t="str">
        <f t="shared" si="38"/>
        <v xml:space="preserve"> </v>
      </c>
      <c r="T318" s="1378"/>
      <c r="U318" s="1378"/>
      <c r="V318" s="1378"/>
      <c r="W318" s="1379"/>
      <c r="X318" s="1377" t="str">
        <f t="shared" si="39"/>
        <v xml:space="preserve"> </v>
      </c>
      <c r="Y318" s="1378"/>
      <c r="Z318" s="1378"/>
      <c r="AA318" s="1378"/>
      <c r="AB318" s="1379"/>
    </row>
    <row r="319" spans="1:28" ht="13.9" hidden="1">
      <c r="A319" s="713"/>
      <c r="B319" s="856">
        <v>93</v>
      </c>
      <c r="C319" s="765"/>
      <c r="D319" s="784"/>
      <c r="E319" s="857"/>
      <c r="F319" s="858"/>
      <c r="G319" s="790"/>
      <c r="H319" s="859"/>
      <c r="I319" s="1377" t="str">
        <f t="shared" si="36"/>
        <v xml:space="preserve"> </v>
      </c>
      <c r="J319" s="1378"/>
      <c r="K319" s="1378"/>
      <c r="L319" s="1378"/>
      <c r="M319" s="1378"/>
      <c r="N319" s="1379"/>
      <c r="O319" s="1377" t="str">
        <f t="shared" si="37"/>
        <v xml:space="preserve"> </v>
      </c>
      <c r="P319" s="1378"/>
      <c r="Q319" s="1378"/>
      <c r="R319" s="1379"/>
      <c r="S319" s="1377" t="str">
        <f t="shared" si="38"/>
        <v xml:space="preserve"> </v>
      </c>
      <c r="T319" s="1378"/>
      <c r="U319" s="1378"/>
      <c r="V319" s="1378"/>
      <c r="W319" s="1379"/>
      <c r="X319" s="1377" t="str">
        <f t="shared" si="39"/>
        <v xml:space="preserve"> </v>
      </c>
      <c r="Y319" s="1378"/>
      <c r="Z319" s="1378"/>
      <c r="AA319" s="1378"/>
      <c r="AB319" s="1379"/>
    </row>
    <row r="320" spans="1:28" ht="13.9" hidden="1">
      <c r="A320" s="713"/>
      <c r="B320" s="856">
        <v>94</v>
      </c>
      <c r="C320" s="765"/>
      <c r="D320" s="784"/>
      <c r="E320" s="857"/>
      <c r="F320" s="858"/>
      <c r="G320" s="790"/>
      <c r="H320" s="859"/>
      <c r="I320" s="1377" t="str">
        <f t="shared" si="36"/>
        <v xml:space="preserve"> </v>
      </c>
      <c r="J320" s="1378"/>
      <c r="K320" s="1378"/>
      <c r="L320" s="1378"/>
      <c r="M320" s="1378"/>
      <c r="N320" s="1379"/>
      <c r="O320" s="1377" t="str">
        <f t="shared" si="37"/>
        <v xml:space="preserve"> </v>
      </c>
      <c r="P320" s="1378"/>
      <c r="Q320" s="1378"/>
      <c r="R320" s="1379"/>
      <c r="S320" s="1377" t="str">
        <f t="shared" si="38"/>
        <v xml:space="preserve"> </v>
      </c>
      <c r="T320" s="1378"/>
      <c r="U320" s="1378"/>
      <c r="V320" s="1378"/>
      <c r="W320" s="1379"/>
      <c r="X320" s="1377" t="str">
        <f t="shared" si="39"/>
        <v xml:space="preserve"> </v>
      </c>
      <c r="Y320" s="1378"/>
      <c r="Z320" s="1378"/>
      <c r="AA320" s="1378"/>
      <c r="AB320" s="1379"/>
    </row>
    <row r="321" spans="1:28" ht="13.9" hidden="1">
      <c r="A321" s="713"/>
      <c r="B321" s="856">
        <v>95</v>
      </c>
      <c r="C321" s="765"/>
      <c r="D321" s="784"/>
      <c r="E321" s="857"/>
      <c r="F321" s="858"/>
      <c r="G321" s="790"/>
      <c r="H321" s="859"/>
      <c r="I321" s="1377" t="str">
        <f t="shared" si="36"/>
        <v xml:space="preserve"> </v>
      </c>
      <c r="J321" s="1378"/>
      <c r="K321" s="1378"/>
      <c r="L321" s="1378"/>
      <c r="M321" s="1378"/>
      <c r="N321" s="1379"/>
      <c r="O321" s="1377" t="str">
        <f t="shared" si="37"/>
        <v xml:space="preserve"> </v>
      </c>
      <c r="P321" s="1378"/>
      <c r="Q321" s="1378"/>
      <c r="R321" s="1379"/>
      <c r="S321" s="1377" t="str">
        <f t="shared" si="38"/>
        <v xml:space="preserve"> </v>
      </c>
      <c r="T321" s="1378"/>
      <c r="U321" s="1378"/>
      <c r="V321" s="1378"/>
      <c r="W321" s="1379"/>
      <c r="X321" s="1377" t="str">
        <f t="shared" si="39"/>
        <v xml:space="preserve"> </v>
      </c>
      <c r="Y321" s="1378"/>
      <c r="Z321" s="1378"/>
      <c r="AA321" s="1378"/>
      <c r="AB321" s="1379"/>
    </row>
    <row r="322" spans="1:28" ht="13.9" hidden="1">
      <c r="A322" s="713"/>
      <c r="B322" s="856">
        <v>96</v>
      </c>
      <c r="C322" s="765"/>
      <c r="D322" s="784"/>
      <c r="E322" s="857"/>
      <c r="F322" s="858"/>
      <c r="G322" s="790"/>
      <c r="H322" s="859"/>
      <c r="I322" s="1377" t="str">
        <f t="shared" si="36"/>
        <v xml:space="preserve"> </v>
      </c>
      <c r="J322" s="1378"/>
      <c r="K322" s="1378"/>
      <c r="L322" s="1378"/>
      <c r="M322" s="1378"/>
      <c r="N322" s="1379"/>
      <c r="O322" s="1377" t="str">
        <f t="shared" si="37"/>
        <v xml:space="preserve"> </v>
      </c>
      <c r="P322" s="1378"/>
      <c r="Q322" s="1378"/>
      <c r="R322" s="1379"/>
      <c r="S322" s="1377" t="str">
        <f t="shared" si="38"/>
        <v xml:space="preserve"> </v>
      </c>
      <c r="T322" s="1378"/>
      <c r="U322" s="1378"/>
      <c r="V322" s="1378"/>
      <c r="W322" s="1379"/>
      <c r="X322" s="1377" t="str">
        <f t="shared" si="39"/>
        <v xml:space="preserve"> </v>
      </c>
      <c r="Y322" s="1378"/>
      <c r="Z322" s="1378"/>
      <c r="AA322" s="1378"/>
      <c r="AB322" s="1379"/>
    </row>
    <row r="323" spans="1:28" ht="13.9" hidden="1">
      <c r="A323" s="713"/>
      <c r="B323" s="856">
        <v>97</v>
      </c>
      <c r="C323" s="765"/>
      <c r="D323" s="784"/>
      <c r="E323" s="857"/>
      <c r="F323" s="858"/>
      <c r="G323" s="790"/>
      <c r="H323" s="859"/>
      <c r="I323" s="1377" t="str">
        <f t="shared" si="36"/>
        <v xml:space="preserve"> </v>
      </c>
      <c r="J323" s="1378"/>
      <c r="K323" s="1378"/>
      <c r="L323" s="1378"/>
      <c r="M323" s="1378"/>
      <c r="N323" s="1379"/>
      <c r="O323" s="1377" t="str">
        <f t="shared" si="37"/>
        <v xml:space="preserve"> </v>
      </c>
      <c r="P323" s="1378"/>
      <c r="Q323" s="1378"/>
      <c r="R323" s="1379"/>
      <c r="S323" s="1377" t="str">
        <f t="shared" si="38"/>
        <v xml:space="preserve"> </v>
      </c>
      <c r="T323" s="1378"/>
      <c r="U323" s="1378"/>
      <c r="V323" s="1378"/>
      <c r="W323" s="1379"/>
      <c r="X323" s="1377" t="str">
        <f t="shared" si="39"/>
        <v xml:space="preserve"> </v>
      </c>
      <c r="Y323" s="1378"/>
      <c r="Z323" s="1378"/>
      <c r="AA323" s="1378"/>
      <c r="AB323" s="1379"/>
    </row>
    <row r="324" spans="1:28" ht="13.9" hidden="1">
      <c r="A324" s="713"/>
      <c r="B324" s="856">
        <v>98</v>
      </c>
      <c r="C324" s="765"/>
      <c r="D324" s="784"/>
      <c r="E324" s="857"/>
      <c r="F324" s="858"/>
      <c r="G324" s="790"/>
      <c r="H324" s="859"/>
      <c r="I324" s="1377" t="str">
        <f t="shared" si="36"/>
        <v xml:space="preserve"> </v>
      </c>
      <c r="J324" s="1378"/>
      <c r="K324" s="1378"/>
      <c r="L324" s="1378"/>
      <c r="M324" s="1378"/>
      <c r="N324" s="1379"/>
      <c r="O324" s="1377" t="str">
        <f t="shared" si="37"/>
        <v xml:space="preserve"> </v>
      </c>
      <c r="P324" s="1378"/>
      <c r="Q324" s="1378"/>
      <c r="R324" s="1379"/>
      <c r="S324" s="1377" t="str">
        <f t="shared" si="38"/>
        <v xml:space="preserve"> </v>
      </c>
      <c r="T324" s="1378"/>
      <c r="U324" s="1378"/>
      <c r="V324" s="1378"/>
      <c r="W324" s="1379"/>
      <c r="X324" s="1377" t="str">
        <f t="shared" si="39"/>
        <v xml:space="preserve"> </v>
      </c>
      <c r="Y324" s="1378"/>
      <c r="Z324" s="1378"/>
      <c r="AA324" s="1378"/>
      <c r="AB324" s="1379"/>
    </row>
    <row r="325" spans="1:28" ht="13.9" hidden="1">
      <c r="A325" s="713"/>
      <c r="B325" s="856">
        <v>99</v>
      </c>
      <c r="C325" s="765"/>
      <c r="D325" s="784"/>
      <c r="E325" s="857"/>
      <c r="F325" s="858"/>
      <c r="G325" s="790"/>
      <c r="H325" s="859"/>
      <c r="I325" s="1377" t="str">
        <f t="shared" si="36"/>
        <v xml:space="preserve"> </v>
      </c>
      <c r="J325" s="1378"/>
      <c r="K325" s="1378"/>
      <c r="L325" s="1378"/>
      <c r="M325" s="1378"/>
      <c r="N325" s="1379"/>
      <c r="O325" s="1377" t="str">
        <f t="shared" si="37"/>
        <v xml:space="preserve"> </v>
      </c>
      <c r="P325" s="1378"/>
      <c r="Q325" s="1378"/>
      <c r="R325" s="1379"/>
      <c r="S325" s="1377" t="str">
        <f t="shared" si="38"/>
        <v xml:space="preserve"> </v>
      </c>
      <c r="T325" s="1378"/>
      <c r="U325" s="1378"/>
      <c r="V325" s="1378"/>
      <c r="W325" s="1379"/>
      <c r="X325" s="1377" t="str">
        <f t="shared" si="39"/>
        <v xml:space="preserve"> </v>
      </c>
      <c r="Y325" s="1378"/>
      <c r="Z325" s="1378"/>
      <c r="AA325" s="1378"/>
      <c r="AB325" s="1379"/>
    </row>
    <row r="326" spans="1:28" ht="13.9" hidden="1">
      <c r="A326" s="713"/>
      <c r="B326" s="856">
        <v>100</v>
      </c>
      <c r="C326" s="765"/>
      <c r="D326" s="784"/>
      <c r="E326" s="857"/>
      <c r="F326" s="858"/>
      <c r="G326" s="790"/>
      <c r="H326" s="859"/>
      <c r="I326" s="1377" t="str">
        <f t="shared" si="36"/>
        <v xml:space="preserve"> </v>
      </c>
      <c r="J326" s="1378"/>
      <c r="K326" s="1378"/>
      <c r="L326" s="1378"/>
      <c r="M326" s="1378"/>
      <c r="N326" s="1379"/>
      <c r="O326" s="1377" t="str">
        <f t="shared" si="37"/>
        <v xml:space="preserve"> </v>
      </c>
      <c r="P326" s="1378"/>
      <c r="Q326" s="1378"/>
      <c r="R326" s="1379"/>
      <c r="S326" s="1377" t="str">
        <f t="shared" si="38"/>
        <v xml:space="preserve"> </v>
      </c>
      <c r="T326" s="1378"/>
      <c r="U326" s="1378"/>
      <c r="V326" s="1378"/>
      <c r="W326" s="1379"/>
      <c r="X326" s="1377" t="str">
        <f t="shared" si="39"/>
        <v xml:space="preserve"> </v>
      </c>
      <c r="Y326" s="1378"/>
      <c r="Z326" s="1378"/>
      <c r="AA326" s="1378"/>
      <c r="AB326" s="1379"/>
    </row>
    <row r="327" spans="1:28" ht="13.9" hidden="1">
      <c r="A327" s="713"/>
      <c r="B327" s="856">
        <v>101</v>
      </c>
      <c r="C327" s="765"/>
      <c r="D327" s="784"/>
      <c r="E327" s="857"/>
      <c r="F327" s="858"/>
      <c r="G327" s="790"/>
      <c r="H327" s="859"/>
      <c r="I327" s="1377" t="str">
        <f t="shared" si="36"/>
        <v xml:space="preserve"> </v>
      </c>
      <c r="J327" s="1378"/>
      <c r="K327" s="1378"/>
      <c r="L327" s="1378"/>
      <c r="M327" s="1378"/>
      <c r="N327" s="1379"/>
      <c r="O327" s="1377" t="str">
        <f t="shared" si="36"/>
        <v xml:space="preserve"> </v>
      </c>
      <c r="P327" s="1378"/>
      <c r="Q327" s="1378"/>
      <c r="R327" s="1379"/>
      <c r="S327" s="1377" t="str">
        <f t="shared" si="38"/>
        <v xml:space="preserve"> </v>
      </c>
      <c r="T327" s="1378"/>
      <c r="U327" s="1378"/>
      <c r="V327" s="1378"/>
      <c r="W327" s="1379"/>
      <c r="X327" s="1377" t="str">
        <f t="shared" si="39"/>
        <v xml:space="preserve"> </v>
      </c>
      <c r="Y327" s="1378"/>
      <c r="Z327" s="1378"/>
      <c r="AA327" s="1378"/>
      <c r="AB327" s="1379"/>
    </row>
    <row r="328" spans="1:28" ht="13.9" hidden="1">
      <c r="A328" s="713"/>
      <c r="B328" s="856">
        <v>102</v>
      </c>
      <c r="C328" s="765"/>
      <c r="D328" s="784"/>
      <c r="E328" s="857"/>
      <c r="F328" s="858"/>
      <c r="G328" s="790"/>
      <c r="H328" s="859"/>
      <c r="I328" s="1377" t="str">
        <f t="shared" si="36"/>
        <v xml:space="preserve"> </v>
      </c>
      <c r="J328" s="1378"/>
      <c r="K328" s="1378"/>
      <c r="L328" s="1378"/>
      <c r="M328" s="1378"/>
      <c r="N328" s="1379"/>
      <c r="O328" s="1377" t="str">
        <f t="shared" si="37"/>
        <v xml:space="preserve"> </v>
      </c>
      <c r="P328" s="1378"/>
      <c r="Q328" s="1378"/>
      <c r="R328" s="1379"/>
      <c r="S328" s="1377" t="str">
        <f t="shared" si="38"/>
        <v xml:space="preserve"> </v>
      </c>
      <c r="T328" s="1378"/>
      <c r="U328" s="1378"/>
      <c r="V328" s="1378"/>
      <c r="W328" s="1379"/>
      <c r="X328" s="1377" t="str">
        <f t="shared" si="39"/>
        <v xml:space="preserve"> </v>
      </c>
      <c r="Y328" s="1378"/>
      <c r="Z328" s="1378"/>
      <c r="AA328" s="1378"/>
      <c r="AB328" s="1379"/>
    </row>
    <row r="329" spans="1:28" ht="13.9" hidden="1">
      <c r="A329" s="713"/>
      <c r="B329" s="856">
        <v>103</v>
      </c>
      <c r="C329" s="765"/>
      <c r="D329" s="784"/>
      <c r="E329" s="857"/>
      <c r="F329" s="858"/>
      <c r="G329" s="790"/>
      <c r="H329" s="859"/>
      <c r="I329" s="1377" t="str">
        <f t="shared" si="36"/>
        <v xml:space="preserve"> </v>
      </c>
      <c r="J329" s="1378"/>
      <c r="K329" s="1378"/>
      <c r="L329" s="1378"/>
      <c r="M329" s="1378"/>
      <c r="N329" s="1379"/>
      <c r="O329" s="1377" t="str">
        <f t="shared" ref="O329:O432" si="40">+IF(O$13="No Bid","No Bid"," ")</f>
        <v xml:space="preserve"> </v>
      </c>
      <c r="P329" s="1378"/>
      <c r="Q329" s="1378"/>
      <c r="R329" s="1379"/>
      <c r="S329" s="1377" t="str">
        <f t="shared" ref="S329:S432" si="41">+IF(S$13="No Bid","No Bid"," ")</f>
        <v xml:space="preserve"> </v>
      </c>
      <c r="T329" s="1378"/>
      <c r="U329" s="1378"/>
      <c r="V329" s="1378"/>
      <c r="W329" s="1379"/>
      <c r="X329" s="1377" t="str">
        <f t="shared" ref="X329:X432" si="42">+IF(X$13="No Bid","No Bid"," ")</f>
        <v xml:space="preserve"> </v>
      </c>
      <c r="Y329" s="1378"/>
      <c r="Z329" s="1378"/>
      <c r="AA329" s="1378"/>
      <c r="AB329" s="1379"/>
    </row>
    <row r="330" spans="1:28" ht="13.9" hidden="1">
      <c r="A330" s="713"/>
      <c r="B330" s="856">
        <v>104</v>
      </c>
      <c r="C330" s="765"/>
      <c r="D330" s="784"/>
      <c r="E330" s="857"/>
      <c r="F330" s="858"/>
      <c r="G330" s="790"/>
      <c r="H330" s="859"/>
      <c r="I330" s="1377" t="str">
        <f t="shared" si="36"/>
        <v xml:space="preserve"> </v>
      </c>
      <c r="J330" s="1378"/>
      <c r="K330" s="1378"/>
      <c r="L330" s="1378"/>
      <c r="M330" s="1378"/>
      <c r="N330" s="1379"/>
      <c r="O330" s="1377" t="str">
        <f t="shared" si="40"/>
        <v xml:space="preserve"> </v>
      </c>
      <c r="P330" s="1378"/>
      <c r="Q330" s="1378"/>
      <c r="R330" s="1379"/>
      <c r="S330" s="1377" t="str">
        <f t="shared" si="41"/>
        <v xml:space="preserve"> </v>
      </c>
      <c r="T330" s="1378"/>
      <c r="U330" s="1378"/>
      <c r="V330" s="1378"/>
      <c r="W330" s="1379"/>
      <c r="X330" s="1377" t="str">
        <f t="shared" si="42"/>
        <v xml:space="preserve"> </v>
      </c>
      <c r="Y330" s="1378"/>
      <c r="Z330" s="1378"/>
      <c r="AA330" s="1378"/>
      <c r="AB330" s="1379"/>
    </row>
    <row r="331" spans="1:28" ht="13.9" hidden="1">
      <c r="A331" s="713"/>
      <c r="B331" s="856">
        <v>105</v>
      </c>
      <c r="C331" s="765"/>
      <c r="D331" s="784"/>
      <c r="E331" s="857"/>
      <c r="F331" s="858"/>
      <c r="G331" s="790"/>
      <c r="H331" s="859"/>
      <c r="I331" s="1377" t="str">
        <f t="shared" si="36"/>
        <v xml:space="preserve"> </v>
      </c>
      <c r="J331" s="1378"/>
      <c r="K331" s="1378"/>
      <c r="L331" s="1378"/>
      <c r="M331" s="1378"/>
      <c r="N331" s="1379"/>
      <c r="O331" s="1377" t="str">
        <f t="shared" si="40"/>
        <v xml:space="preserve"> </v>
      </c>
      <c r="P331" s="1378"/>
      <c r="Q331" s="1378"/>
      <c r="R331" s="1379"/>
      <c r="S331" s="1377" t="str">
        <f t="shared" si="41"/>
        <v xml:space="preserve"> </v>
      </c>
      <c r="T331" s="1378"/>
      <c r="U331" s="1378"/>
      <c r="V331" s="1378"/>
      <c r="W331" s="1379"/>
      <c r="X331" s="1377" t="str">
        <f t="shared" si="42"/>
        <v xml:space="preserve"> </v>
      </c>
      <c r="Y331" s="1378"/>
      <c r="Z331" s="1378"/>
      <c r="AA331" s="1378"/>
      <c r="AB331" s="1379"/>
    </row>
    <row r="332" spans="1:28" ht="13.9" hidden="1">
      <c r="A332" s="713"/>
      <c r="B332" s="856">
        <v>106</v>
      </c>
      <c r="C332" s="765"/>
      <c r="D332" s="784"/>
      <c r="E332" s="857"/>
      <c r="F332" s="858"/>
      <c r="G332" s="790"/>
      <c r="H332" s="859"/>
      <c r="I332" s="1377" t="str">
        <f t="shared" si="36"/>
        <v xml:space="preserve"> </v>
      </c>
      <c r="J332" s="1378"/>
      <c r="K332" s="1378"/>
      <c r="L332" s="1378"/>
      <c r="M332" s="1378"/>
      <c r="N332" s="1379"/>
      <c r="O332" s="1377" t="str">
        <f t="shared" si="40"/>
        <v xml:space="preserve"> </v>
      </c>
      <c r="P332" s="1378"/>
      <c r="Q332" s="1378"/>
      <c r="R332" s="1379"/>
      <c r="S332" s="1377" t="str">
        <f t="shared" si="41"/>
        <v xml:space="preserve"> </v>
      </c>
      <c r="T332" s="1378"/>
      <c r="U332" s="1378"/>
      <c r="V332" s="1378"/>
      <c r="W332" s="1379"/>
      <c r="X332" s="1377" t="str">
        <f t="shared" si="42"/>
        <v xml:space="preserve"> </v>
      </c>
      <c r="Y332" s="1378"/>
      <c r="Z332" s="1378"/>
      <c r="AA332" s="1378"/>
      <c r="AB332" s="1379"/>
    </row>
    <row r="333" spans="1:28" ht="13.9" hidden="1">
      <c r="A333" s="713"/>
      <c r="B333" s="856">
        <v>107</v>
      </c>
      <c r="C333" s="765"/>
      <c r="D333" s="784"/>
      <c r="E333" s="857"/>
      <c r="F333" s="858"/>
      <c r="G333" s="790"/>
      <c r="H333" s="859"/>
      <c r="I333" s="1377" t="str">
        <f t="shared" si="36"/>
        <v xml:space="preserve"> </v>
      </c>
      <c r="J333" s="1378"/>
      <c r="K333" s="1378"/>
      <c r="L333" s="1378"/>
      <c r="M333" s="1378"/>
      <c r="N333" s="1379"/>
      <c r="O333" s="1377" t="str">
        <f t="shared" si="40"/>
        <v xml:space="preserve"> </v>
      </c>
      <c r="P333" s="1378"/>
      <c r="Q333" s="1378"/>
      <c r="R333" s="1379"/>
      <c r="S333" s="1377" t="str">
        <f t="shared" si="41"/>
        <v xml:space="preserve"> </v>
      </c>
      <c r="T333" s="1378"/>
      <c r="U333" s="1378"/>
      <c r="V333" s="1378"/>
      <c r="W333" s="1379"/>
      <c r="X333" s="1377" t="str">
        <f t="shared" si="42"/>
        <v xml:space="preserve"> </v>
      </c>
      <c r="Y333" s="1378"/>
      <c r="Z333" s="1378"/>
      <c r="AA333" s="1378"/>
      <c r="AB333" s="1379"/>
    </row>
    <row r="334" spans="1:28" ht="13.9" hidden="1">
      <c r="A334" s="713"/>
      <c r="B334" s="856">
        <v>108</v>
      </c>
      <c r="C334" s="765"/>
      <c r="D334" s="784"/>
      <c r="E334" s="857"/>
      <c r="F334" s="858"/>
      <c r="G334" s="790"/>
      <c r="H334" s="859"/>
      <c r="I334" s="1377" t="str">
        <f t="shared" si="36"/>
        <v xml:space="preserve"> </v>
      </c>
      <c r="J334" s="1378"/>
      <c r="K334" s="1378"/>
      <c r="L334" s="1378"/>
      <c r="M334" s="1378"/>
      <c r="N334" s="1379"/>
      <c r="O334" s="1377" t="str">
        <f t="shared" si="40"/>
        <v xml:space="preserve"> </v>
      </c>
      <c r="P334" s="1378"/>
      <c r="Q334" s="1378"/>
      <c r="R334" s="1379"/>
      <c r="S334" s="1377" t="str">
        <f t="shared" si="41"/>
        <v xml:space="preserve"> </v>
      </c>
      <c r="T334" s="1378"/>
      <c r="U334" s="1378"/>
      <c r="V334" s="1378"/>
      <c r="W334" s="1379"/>
      <c r="X334" s="1377" t="str">
        <f t="shared" si="42"/>
        <v xml:space="preserve"> </v>
      </c>
      <c r="Y334" s="1378"/>
      <c r="Z334" s="1378"/>
      <c r="AA334" s="1378"/>
      <c r="AB334" s="1379"/>
    </row>
    <row r="335" spans="1:28" ht="13.9" hidden="1">
      <c r="A335" s="713"/>
      <c r="B335" s="856">
        <v>109</v>
      </c>
      <c r="C335" s="765"/>
      <c r="D335" s="784"/>
      <c r="E335" s="857"/>
      <c r="F335" s="858"/>
      <c r="G335" s="790"/>
      <c r="H335" s="859"/>
      <c r="I335" s="1377" t="str">
        <f t="shared" si="36"/>
        <v xml:space="preserve"> </v>
      </c>
      <c r="J335" s="1378"/>
      <c r="K335" s="1378"/>
      <c r="L335" s="1378"/>
      <c r="M335" s="1378"/>
      <c r="N335" s="1379"/>
      <c r="O335" s="1377" t="str">
        <f t="shared" si="40"/>
        <v xml:space="preserve"> </v>
      </c>
      <c r="P335" s="1378"/>
      <c r="Q335" s="1378"/>
      <c r="R335" s="1379"/>
      <c r="S335" s="1377" t="str">
        <f t="shared" si="41"/>
        <v xml:space="preserve"> </v>
      </c>
      <c r="T335" s="1378"/>
      <c r="U335" s="1378"/>
      <c r="V335" s="1378"/>
      <c r="W335" s="1379"/>
      <c r="X335" s="1377" t="str">
        <f t="shared" si="42"/>
        <v xml:space="preserve"> </v>
      </c>
      <c r="Y335" s="1378"/>
      <c r="Z335" s="1378"/>
      <c r="AA335" s="1378"/>
      <c r="AB335" s="1379"/>
    </row>
    <row r="336" spans="1:28" ht="13.9" hidden="1">
      <c r="A336" s="713"/>
      <c r="B336" s="856">
        <v>110</v>
      </c>
      <c r="C336" s="765"/>
      <c r="D336" s="784"/>
      <c r="E336" s="857"/>
      <c r="F336" s="858"/>
      <c r="G336" s="790"/>
      <c r="H336" s="859"/>
      <c r="I336" s="1377" t="str">
        <f t="shared" si="36"/>
        <v xml:space="preserve"> </v>
      </c>
      <c r="J336" s="1378"/>
      <c r="K336" s="1378"/>
      <c r="L336" s="1378"/>
      <c r="M336" s="1378"/>
      <c r="N336" s="1379"/>
      <c r="O336" s="1377" t="str">
        <f t="shared" si="40"/>
        <v xml:space="preserve"> </v>
      </c>
      <c r="P336" s="1378"/>
      <c r="Q336" s="1378"/>
      <c r="R336" s="1379"/>
      <c r="S336" s="1377" t="str">
        <f t="shared" si="41"/>
        <v xml:space="preserve"> </v>
      </c>
      <c r="T336" s="1378"/>
      <c r="U336" s="1378"/>
      <c r="V336" s="1378"/>
      <c r="W336" s="1379"/>
      <c r="X336" s="1377" t="str">
        <f t="shared" si="42"/>
        <v xml:space="preserve"> </v>
      </c>
      <c r="Y336" s="1378"/>
      <c r="Z336" s="1378"/>
      <c r="AA336" s="1378"/>
      <c r="AB336" s="1379"/>
    </row>
    <row r="337" spans="1:28" ht="13.9" hidden="1">
      <c r="A337" s="713"/>
      <c r="B337" s="856">
        <v>111</v>
      </c>
      <c r="C337" s="765"/>
      <c r="D337" s="784"/>
      <c r="E337" s="857"/>
      <c r="F337" s="858"/>
      <c r="G337" s="790"/>
      <c r="H337" s="859"/>
      <c r="I337" s="1377" t="str">
        <f t="shared" si="36"/>
        <v xml:space="preserve"> </v>
      </c>
      <c r="J337" s="1378"/>
      <c r="K337" s="1378"/>
      <c r="L337" s="1378"/>
      <c r="M337" s="1378"/>
      <c r="N337" s="1379"/>
      <c r="O337" s="1377" t="str">
        <f t="shared" si="40"/>
        <v xml:space="preserve"> </v>
      </c>
      <c r="P337" s="1378"/>
      <c r="Q337" s="1378"/>
      <c r="R337" s="1379"/>
      <c r="S337" s="1377" t="str">
        <f t="shared" si="41"/>
        <v xml:space="preserve"> </v>
      </c>
      <c r="T337" s="1378"/>
      <c r="U337" s="1378"/>
      <c r="V337" s="1378"/>
      <c r="W337" s="1379"/>
      <c r="X337" s="1377" t="str">
        <f t="shared" si="42"/>
        <v xml:space="preserve"> </v>
      </c>
      <c r="Y337" s="1378"/>
      <c r="Z337" s="1378"/>
      <c r="AA337" s="1378"/>
      <c r="AB337" s="1379"/>
    </row>
    <row r="338" spans="1:28" ht="13.9" hidden="1">
      <c r="A338" s="713"/>
      <c r="B338" s="856">
        <v>112</v>
      </c>
      <c r="C338" s="765"/>
      <c r="D338" s="784"/>
      <c r="E338" s="857"/>
      <c r="F338" s="858"/>
      <c r="G338" s="790"/>
      <c r="H338" s="859"/>
      <c r="I338" s="1377" t="str">
        <f t="shared" si="36"/>
        <v xml:space="preserve"> </v>
      </c>
      <c r="J338" s="1378"/>
      <c r="K338" s="1378"/>
      <c r="L338" s="1378"/>
      <c r="M338" s="1378"/>
      <c r="N338" s="1379"/>
      <c r="O338" s="1377" t="str">
        <f t="shared" si="40"/>
        <v xml:space="preserve"> </v>
      </c>
      <c r="P338" s="1378"/>
      <c r="Q338" s="1378"/>
      <c r="R338" s="1379"/>
      <c r="S338" s="1377" t="str">
        <f t="shared" si="41"/>
        <v xml:space="preserve"> </v>
      </c>
      <c r="T338" s="1378"/>
      <c r="U338" s="1378"/>
      <c r="V338" s="1378"/>
      <c r="W338" s="1379"/>
      <c r="X338" s="1377" t="str">
        <f t="shared" si="42"/>
        <v xml:space="preserve"> </v>
      </c>
      <c r="Y338" s="1378"/>
      <c r="Z338" s="1378"/>
      <c r="AA338" s="1378"/>
      <c r="AB338" s="1379"/>
    </row>
    <row r="339" spans="1:28" ht="13.9" hidden="1">
      <c r="A339" s="713"/>
      <c r="B339" s="856">
        <v>113</v>
      </c>
      <c r="C339" s="765"/>
      <c r="D339" s="784"/>
      <c r="E339" s="857"/>
      <c r="F339" s="858"/>
      <c r="G339" s="790"/>
      <c r="H339" s="859"/>
      <c r="I339" s="1377" t="str">
        <f t="shared" si="36"/>
        <v xml:space="preserve"> </v>
      </c>
      <c r="J339" s="1378"/>
      <c r="K339" s="1378"/>
      <c r="L339" s="1378"/>
      <c r="M339" s="1378"/>
      <c r="N339" s="1379"/>
      <c r="O339" s="1377" t="str">
        <f t="shared" si="40"/>
        <v xml:space="preserve"> </v>
      </c>
      <c r="P339" s="1378"/>
      <c r="Q339" s="1378"/>
      <c r="R339" s="1379"/>
      <c r="S339" s="1377" t="str">
        <f t="shared" si="41"/>
        <v xml:space="preserve"> </v>
      </c>
      <c r="T339" s="1378"/>
      <c r="U339" s="1378"/>
      <c r="V339" s="1378"/>
      <c r="W339" s="1379"/>
      <c r="X339" s="1377" t="str">
        <f t="shared" si="42"/>
        <v xml:space="preserve"> </v>
      </c>
      <c r="Y339" s="1378"/>
      <c r="Z339" s="1378"/>
      <c r="AA339" s="1378"/>
      <c r="AB339" s="1379"/>
    </row>
    <row r="340" spans="1:28" ht="13.9" hidden="1">
      <c r="A340" s="713"/>
      <c r="B340" s="856">
        <v>114</v>
      </c>
      <c r="C340" s="765"/>
      <c r="D340" s="784"/>
      <c r="E340" s="857"/>
      <c r="F340" s="858"/>
      <c r="G340" s="790"/>
      <c r="H340" s="859"/>
      <c r="I340" s="1377" t="str">
        <f t="shared" si="36"/>
        <v xml:space="preserve"> </v>
      </c>
      <c r="J340" s="1378"/>
      <c r="K340" s="1378"/>
      <c r="L340" s="1378"/>
      <c r="M340" s="1378"/>
      <c r="N340" s="1379"/>
      <c r="O340" s="1377" t="str">
        <f t="shared" si="40"/>
        <v xml:space="preserve"> </v>
      </c>
      <c r="P340" s="1378"/>
      <c r="Q340" s="1378"/>
      <c r="R340" s="1379"/>
      <c r="S340" s="1377" t="str">
        <f t="shared" si="41"/>
        <v xml:space="preserve"> </v>
      </c>
      <c r="T340" s="1378"/>
      <c r="U340" s="1378"/>
      <c r="V340" s="1378"/>
      <c r="W340" s="1379"/>
      <c r="X340" s="1377" t="str">
        <f t="shared" si="42"/>
        <v xml:space="preserve"> </v>
      </c>
      <c r="Y340" s="1378"/>
      <c r="Z340" s="1378"/>
      <c r="AA340" s="1378"/>
      <c r="AB340" s="1379"/>
    </row>
    <row r="341" spans="1:28" ht="13.9" hidden="1">
      <c r="A341" s="713"/>
      <c r="B341" s="856">
        <v>115</v>
      </c>
      <c r="C341" s="765"/>
      <c r="D341" s="784"/>
      <c r="E341" s="857"/>
      <c r="F341" s="858"/>
      <c r="G341" s="790"/>
      <c r="H341" s="859"/>
      <c r="I341" s="1377" t="str">
        <f t="shared" si="36"/>
        <v xml:space="preserve"> </v>
      </c>
      <c r="J341" s="1378"/>
      <c r="K341" s="1378"/>
      <c r="L341" s="1378"/>
      <c r="M341" s="1378"/>
      <c r="N341" s="1379"/>
      <c r="O341" s="1377" t="str">
        <f t="shared" si="40"/>
        <v xml:space="preserve"> </v>
      </c>
      <c r="P341" s="1378"/>
      <c r="Q341" s="1378"/>
      <c r="R341" s="1379"/>
      <c r="S341" s="1377" t="str">
        <f t="shared" si="41"/>
        <v xml:space="preserve"> </v>
      </c>
      <c r="T341" s="1378"/>
      <c r="U341" s="1378"/>
      <c r="V341" s="1378"/>
      <c r="W341" s="1379"/>
      <c r="X341" s="1377" t="str">
        <f t="shared" si="42"/>
        <v xml:space="preserve"> </v>
      </c>
      <c r="Y341" s="1378"/>
      <c r="Z341" s="1378"/>
      <c r="AA341" s="1378"/>
      <c r="AB341" s="1379"/>
    </row>
    <row r="342" spans="1:28" ht="13.9" hidden="1">
      <c r="A342" s="713"/>
      <c r="B342" s="856">
        <v>116</v>
      </c>
      <c r="C342" s="765"/>
      <c r="D342" s="784"/>
      <c r="E342" s="857"/>
      <c r="F342" s="858"/>
      <c r="G342" s="790"/>
      <c r="H342" s="859"/>
      <c r="I342" s="1377" t="str">
        <f t="shared" si="36"/>
        <v xml:space="preserve"> </v>
      </c>
      <c r="J342" s="1378"/>
      <c r="K342" s="1378"/>
      <c r="L342" s="1378"/>
      <c r="M342" s="1378"/>
      <c r="N342" s="1379"/>
      <c r="O342" s="1377" t="str">
        <f t="shared" si="40"/>
        <v xml:space="preserve"> </v>
      </c>
      <c r="P342" s="1378"/>
      <c r="Q342" s="1378"/>
      <c r="R342" s="1379"/>
      <c r="S342" s="1377" t="str">
        <f t="shared" si="41"/>
        <v xml:space="preserve"> </v>
      </c>
      <c r="T342" s="1378"/>
      <c r="U342" s="1378"/>
      <c r="V342" s="1378"/>
      <c r="W342" s="1379"/>
      <c r="X342" s="1377" t="str">
        <f t="shared" si="42"/>
        <v xml:space="preserve"> </v>
      </c>
      <c r="Y342" s="1378"/>
      <c r="Z342" s="1378"/>
      <c r="AA342" s="1378"/>
      <c r="AB342" s="1379"/>
    </row>
    <row r="343" spans="1:28" ht="13.9" hidden="1">
      <c r="A343" s="713"/>
      <c r="B343" s="856">
        <v>117</v>
      </c>
      <c r="C343" s="765"/>
      <c r="D343" s="784"/>
      <c r="E343" s="857"/>
      <c r="F343" s="858"/>
      <c r="G343" s="790"/>
      <c r="H343" s="859"/>
      <c r="I343" s="1377" t="str">
        <f t="shared" si="36"/>
        <v xml:space="preserve"> </v>
      </c>
      <c r="J343" s="1378"/>
      <c r="K343" s="1378"/>
      <c r="L343" s="1378"/>
      <c r="M343" s="1378"/>
      <c r="N343" s="1379"/>
      <c r="O343" s="1377" t="str">
        <f t="shared" si="40"/>
        <v xml:space="preserve"> </v>
      </c>
      <c r="P343" s="1378"/>
      <c r="Q343" s="1378"/>
      <c r="R343" s="1379"/>
      <c r="S343" s="1377" t="str">
        <f t="shared" si="41"/>
        <v xml:space="preserve"> </v>
      </c>
      <c r="T343" s="1378"/>
      <c r="U343" s="1378"/>
      <c r="V343" s="1378"/>
      <c r="W343" s="1379"/>
      <c r="X343" s="1377" t="str">
        <f t="shared" si="42"/>
        <v xml:space="preserve"> </v>
      </c>
      <c r="Y343" s="1378"/>
      <c r="Z343" s="1378"/>
      <c r="AA343" s="1378"/>
      <c r="AB343" s="1379"/>
    </row>
    <row r="344" spans="1:28" ht="13.9" hidden="1">
      <c r="A344" s="713"/>
      <c r="B344" s="856">
        <v>118</v>
      </c>
      <c r="C344" s="765"/>
      <c r="D344" s="784"/>
      <c r="E344" s="857"/>
      <c r="F344" s="858"/>
      <c r="G344" s="790"/>
      <c r="H344" s="859"/>
      <c r="I344" s="1377" t="str">
        <f t="shared" si="36"/>
        <v xml:space="preserve"> </v>
      </c>
      <c r="J344" s="1378"/>
      <c r="K344" s="1378"/>
      <c r="L344" s="1378"/>
      <c r="M344" s="1378"/>
      <c r="N344" s="1379"/>
      <c r="O344" s="1377" t="str">
        <f t="shared" si="40"/>
        <v xml:space="preserve"> </v>
      </c>
      <c r="P344" s="1378"/>
      <c r="Q344" s="1378"/>
      <c r="R344" s="1379"/>
      <c r="S344" s="1377" t="str">
        <f t="shared" si="41"/>
        <v xml:space="preserve"> </v>
      </c>
      <c r="T344" s="1378"/>
      <c r="U344" s="1378"/>
      <c r="V344" s="1378"/>
      <c r="W344" s="1379"/>
      <c r="X344" s="1377" t="str">
        <f t="shared" si="42"/>
        <v xml:space="preserve"> </v>
      </c>
      <c r="Y344" s="1378"/>
      <c r="Z344" s="1378"/>
      <c r="AA344" s="1378"/>
      <c r="AB344" s="1379"/>
    </row>
    <row r="345" spans="1:28" ht="13.9" hidden="1">
      <c r="A345" s="713"/>
      <c r="B345" s="856">
        <v>119</v>
      </c>
      <c r="C345" s="765"/>
      <c r="D345" s="784"/>
      <c r="E345" s="857"/>
      <c r="F345" s="858"/>
      <c r="G345" s="790"/>
      <c r="H345" s="859"/>
      <c r="I345" s="1377" t="str">
        <f t="shared" si="36"/>
        <v xml:space="preserve"> </v>
      </c>
      <c r="J345" s="1378"/>
      <c r="K345" s="1378"/>
      <c r="L345" s="1378"/>
      <c r="M345" s="1378"/>
      <c r="N345" s="1379"/>
      <c r="O345" s="1377" t="str">
        <f t="shared" si="40"/>
        <v xml:space="preserve"> </v>
      </c>
      <c r="P345" s="1378"/>
      <c r="Q345" s="1378"/>
      <c r="R345" s="1379"/>
      <c r="S345" s="1377" t="str">
        <f t="shared" si="41"/>
        <v xml:space="preserve"> </v>
      </c>
      <c r="T345" s="1378"/>
      <c r="U345" s="1378"/>
      <c r="V345" s="1378"/>
      <c r="W345" s="1379"/>
      <c r="X345" s="1377" t="str">
        <f t="shared" si="42"/>
        <v xml:space="preserve"> </v>
      </c>
      <c r="Y345" s="1378"/>
      <c r="Z345" s="1378"/>
      <c r="AA345" s="1378"/>
      <c r="AB345" s="1379"/>
    </row>
    <row r="346" spans="1:28" ht="13.9" hidden="1">
      <c r="A346" s="713"/>
      <c r="B346" s="856">
        <v>120</v>
      </c>
      <c r="C346" s="765"/>
      <c r="D346" s="784"/>
      <c r="E346" s="857"/>
      <c r="F346" s="858"/>
      <c r="G346" s="790"/>
      <c r="H346" s="859"/>
      <c r="I346" s="1377" t="str">
        <f t="shared" si="36"/>
        <v xml:space="preserve"> </v>
      </c>
      <c r="J346" s="1378"/>
      <c r="K346" s="1378"/>
      <c r="L346" s="1378"/>
      <c r="M346" s="1378"/>
      <c r="N346" s="1379"/>
      <c r="O346" s="1377" t="str">
        <f t="shared" si="40"/>
        <v xml:space="preserve"> </v>
      </c>
      <c r="P346" s="1378"/>
      <c r="Q346" s="1378"/>
      <c r="R346" s="1379"/>
      <c r="S346" s="1377" t="str">
        <f t="shared" si="41"/>
        <v xml:space="preserve"> </v>
      </c>
      <c r="T346" s="1378"/>
      <c r="U346" s="1378"/>
      <c r="V346" s="1378"/>
      <c r="W346" s="1379"/>
      <c r="X346" s="1377" t="str">
        <f t="shared" si="42"/>
        <v xml:space="preserve"> </v>
      </c>
      <c r="Y346" s="1378"/>
      <c r="Z346" s="1378"/>
      <c r="AA346" s="1378"/>
      <c r="AB346" s="1379"/>
    </row>
    <row r="347" spans="1:28" ht="13.9" hidden="1">
      <c r="A347" s="713"/>
      <c r="B347" s="856">
        <v>121</v>
      </c>
      <c r="C347" s="765"/>
      <c r="D347" s="784"/>
      <c r="E347" s="857"/>
      <c r="F347" s="858"/>
      <c r="G347" s="790"/>
      <c r="H347" s="859"/>
      <c r="I347" s="1377" t="str">
        <f t="shared" si="36"/>
        <v xml:space="preserve"> </v>
      </c>
      <c r="J347" s="1378"/>
      <c r="K347" s="1378"/>
      <c r="L347" s="1378"/>
      <c r="M347" s="1378"/>
      <c r="N347" s="1379"/>
      <c r="O347" s="1377" t="str">
        <f t="shared" si="40"/>
        <v xml:space="preserve"> </v>
      </c>
      <c r="P347" s="1378"/>
      <c r="Q347" s="1378"/>
      <c r="R347" s="1379"/>
      <c r="S347" s="1377" t="str">
        <f t="shared" si="41"/>
        <v xml:space="preserve"> </v>
      </c>
      <c r="T347" s="1378"/>
      <c r="U347" s="1378"/>
      <c r="V347" s="1378"/>
      <c r="W347" s="1379"/>
      <c r="X347" s="1377" t="str">
        <f t="shared" si="42"/>
        <v xml:space="preserve"> </v>
      </c>
      <c r="Y347" s="1378"/>
      <c r="Z347" s="1378"/>
      <c r="AA347" s="1378"/>
      <c r="AB347" s="1379"/>
    </row>
    <row r="348" spans="1:28" ht="13.9" hidden="1">
      <c r="A348" s="713"/>
      <c r="B348" s="856">
        <v>122</v>
      </c>
      <c r="C348" s="765"/>
      <c r="D348" s="784"/>
      <c r="E348" s="857"/>
      <c r="F348" s="858"/>
      <c r="G348" s="790"/>
      <c r="H348" s="859"/>
      <c r="I348" s="1377" t="str">
        <f t="shared" si="36"/>
        <v xml:space="preserve"> </v>
      </c>
      <c r="J348" s="1378"/>
      <c r="K348" s="1378"/>
      <c r="L348" s="1378"/>
      <c r="M348" s="1378"/>
      <c r="N348" s="1379"/>
      <c r="O348" s="1377" t="str">
        <f t="shared" si="40"/>
        <v xml:space="preserve"> </v>
      </c>
      <c r="P348" s="1378"/>
      <c r="Q348" s="1378"/>
      <c r="R348" s="1379"/>
      <c r="S348" s="1377" t="str">
        <f t="shared" si="41"/>
        <v xml:space="preserve"> </v>
      </c>
      <c r="T348" s="1378"/>
      <c r="U348" s="1378"/>
      <c r="V348" s="1378"/>
      <c r="W348" s="1379"/>
      <c r="X348" s="1377" t="str">
        <f t="shared" si="42"/>
        <v xml:space="preserve"> </v>
      </c>
      <c r="Y348" s="1378"/>
      <c r="Z348" s="1378"/>
      <c r="AA348" s="1378"/>
      <c r="AB348" s="1379"/>
    </row>
    <row r="349" spans="1:28" ht="13.9" hidden="1">
      <c r="A349" s="713"/>
      <c r="B349" s="856">
        <v>123</v>
      </c>
      <c r="C349" s="765"/>
      <c r="D349" s="784"/>
      <c r="E349" s="857"/>
      <c r="F349" s="858"/>
      <c r="G349" s="790"/>
      <c r="H349" s="859"/>
      <c r="I349" s="1377" t="str">
        <f t="shared" si="36"/>
        <v xml:space="preserve"> </v>
      </c>
      <c r="J349" s="1378"/>
      <c r="K349" s="1378"/>
      <c r="L349" s="1378"/>
      <c r="M349" s="1378"/>
      <c r="N349" s="1379"/>
      <c r="O349" s="1377" t="str">
        <f t="shared" si="40"/>
        <v xml:space="preserve"> </v>
      </c>
      <c r="P349" s="1378"/>
      <c r="Q349" s="1378"/>
      <c r="R349" s="1379"/>
      <c r="S349" s="1377" t="str">
        <f t="shared" si="41"/>
        <v xml:space="preserve"> </v>
      </c>
      <c r="T349" s="1378"/>
      <c r="U349" s="1378"/>
      <c r="V349" s="1378"/>
      <c r="W349" s="1379"/>
      <c r="X349" s="1377" t="str">
        <f t="shared" si="42"/>
        <v xml:space="preserve"> </v>
      </c>
      <c r="Y349" s="1378"/>
      <c r="Z349" s="1378"/>
      <c r="AA349" s="1378"/>
      <c r="AB349" s="1379"/>
    </row>
    <row r="350" spans="1:28" ht="13.9" hidden="1">
      <c r="A350" s="713"/>
      <c r="B350" s="856">
        <v>124</v>
      </c>
      <c r="C350" s="765"/>
      <c r="D350" s="784"/>
      <c r="E350" s="857"/>
      <c r="F350" s="858"/>
      <c r="G350" s="790"/>
      <c r="H350" s="859"/>
      <c r="I350" s="1377" t="str">
        <f t="shared" si="36"/>
        <v xml:space="preserve"> </v>
      </c>
      <c r="J350" s="1378"/>
      <c r="K350" s="1378"/>
      <c r="L350" s="1378"/>
      <c r="M350" s="1378"/>
      <c r="N350" s="1379"/>
      <c r="O350" s="1377" t="str">
        <f t="shared" si="40"/>
        <v xml:space="preserve"> </v>
      </c>
      <c r="P350" s="1378"/>
      <c r="Q350" s="1378"/>
      <c r="R350" s="1379"/>
      <c r="S350" s="1377" t="str">
        <f t="shared" si="41"/>
        <v xml:space="preserve"> </v>
      </c>
      <c r="T350" s="1378"/>
      <c r="U350" s="1378"/>
      <c r="V350" s="1378"/>
      <c r="W350" s="1379"/>
      <c r="X350" s="1377" t="str">
        <f t="shared" si="42"/>
        <v xml:space="preserve"> </v>
      </c>
      <c r="Y350" s="1378"/>
      <c r="Z350" s="1378"/>
      <c r="AA350" s="1378"/>
      <c r="AB350" s="1379"/>
    </row>
    <row r="351" spans="1:28" ht="13.9" hidden="1">
      <c r="A351" s="713"/>
      <c r="B351" s="856">
        <v>125</v>
      </c>
      <c r="C351" s="765"/>
      <c r="D351" s="784"/>
      <c r="E351" s="857"/>
      <c r="F351" s="858"/>
      <c r="G351" s="790"/>
      <c r="H351" s="859"/>
      <c r="I351" s="1377" t="str">
        <f t="shared" si="36"/>
        <v xml:space="preserve"> </v>
      </c>
      <c r="J351" s="1378"/>
      <c r="K351" s="1378"/>
      <c r="L351" s="1378"/>
      <c r="M351" s="1378"/>
      <c r="N351" s="1379"/>
      <c r="O351" s="1377" t="str">
        <f t="shared" si="40"/>
        <v xml:space="preserve"> </v>
      </c>
      <c r="P351" s="1378"/>
      <c r="Q351" s="1378"/>
      <c r="R351" s="1379"/>
      <c r="S351" s="1377" t="str">
        <f t="shared" si="41"/>
        <v xml:space="preserve"> </v>
      </c>
      <c r="T351" s="1378"/>
      <c r="U351" s="1378"/>
      <c r="V351" s="1378"/>
      <c r="W351" s="1379"/>
      <c r="X351" s="1377" t="str">
        <f t="shared" si="42"/>
        <v xml:space="preserve"> </v>
      </c>
      <c r="Y351" s="1378"/>
      <c r="Z351" s="1378"/>
      <c r="AA351" s="1378"/>
      <c r="AB351" s="1379"/>
    </row>
    <row r="352" spans="1:28" ht="13.9" hidden="1">
      <c r="A352" s="713"/>
      <c r="B352" s="856">
        <v>126</v>
      </c>
      <c r="C352" s="765"/>
      <c r="D352" s="784"/>
      <c r="E352" s="857"/>
      <c r="F352" s="858"/>
      <c r="G352" s="790"/>
      <c r="H352" s="859"/>
      <c r="I352" s="1377" t="str">
        <f t="shared" si="36"/>
        <v xml:space="preserve"> </v>
      </c>
      <c r="J352" s="1378"/>
      <c r="K352" s="1378"/>
      <c r="L352" s="1378"/>
      <c r="M352" s="1378"/>
      <c r="N352" s="1379"/>
      <c r="O352" s="1377" t="str">
        <f t="shared" si="40"/>
        <v xml:space="preserve"> </v>
      </c>
      <c r="P352" s="1378"/>
      <c r="Q352" s="1378"/>
      <c r="R352" s="1379"/>
      <c r="S352" s="1377" t="str">
        <f t="shared" si="41"/>
        <v xml:space="preserve"> </v>
      </c>
      <c r="T352" s="1378"/>
      <c r="U352" s="1378"/>
      <c r="V352" s="1378"/>
      <c r="W352" s="1379"/>
      <c r="X352" s="1377" t="str">
        <f t="shared" si="42"/>
        <v xml:space="preserve"> </v>
      </c>
      <c r="Y352" s="1378"/>
      <c r="Z352" s="1378"/>
      <c r="AA352" s="1378"/>
      <c r="AB352" s="1379"/>
    </row>
    <row r="353" spans="1:28" ht="13.9" hidden="1">
      <c r="A353" s="713"/>
      <c r="B353" s="856">
        <v>127</v>
      </c>
      <c r="C353" s="765"/>
      <c r="D353" s="784"/>
      <c r="E353" s="857"/>
      <c r="F353" s="858"/>
      <c r="G353" s="790"/>
      <c r="H353" s="859"/>
      <c r="I353" s="1377" t="str">
        <f t="shared" si="36"/>
        <v xml:space="preserve"> </v>
      </c>
      <c r="J353" s="1378"/>
      <c r="K353" s="1378"/>
      <c r="L353" s="1378"/>
      <c r="M353" s="1378"/>
      <c r="N353" s="1379"/>
      <c r="O353" s="1377" t="str">
        <f t="shared" si="40"/>
        <v xml:space="preserve"> </v>
      </c>
      <c r="P353" s="1378"/>
      <c r="Q353" s="1378"/>
      <c r="R353" s="1379"/>
      <c r="S353" s="1377" t="str">
        <f t="shared" si="41"/>
        <v xml:space="preserve"> </v>
      </c>
      <c r="T353" s="1378"/>
      <c r="U353" s="1378"/>
      <c r="V353" s="1378"/>
      <c r="W353" s="1379"/>
      <c r="X353" s="1377" t="str">
        <f t="shared" si="42"/>
        <v xml:space="preserve"> </v>
      </c>
      <c r="Y353" s="1378"/>
      <c r="Z353" s="1378"/>
      <c r="AA353" s="1378"/>
      <c r="AB353" s="1379"/>
    </row>
    <row r="354" spans="1:28" ht="13.9" hidden="1">
      <c r="A354" s="713"/>
      <c r="B354" s="856">
        <v>128</v>
      </c>
      <c r="C354" s="765"/>
      <c r="D354" s="784"/>
      <c r="E354" s="857"/>
      <c r="F354" s="858"/>
      <c r="G354" s="790"/>
      <c r="H354" s="859"/>
      <c r="I354" s="1377" t="str">
        <f t="shared" si="36"/>
        <v xml:space="preserve"> </v>
      </c>
      <c r="J354" s="1378"/>
      <c r="K354" s="1378"/>
      <c r="L354" s="1378"/>
      <c r="M354" s="1378"/>
      <c r="N354" s="1379"/>
      <c r="O354" s="1377" t="str">
        <f t="shared" si="40"/>
        <v xml:space="preserve"> </v>
      </c>
      <c r="P354" s="1378"/>
      <c r="Q354" s="1378"/>
      <c r="R354" s="1379"/>
      <c r="S354" s="1377" t="str">
        <f t="shared" si="41"/>
        <v xml:space="preserve"> </v>
      </c>
      <c r="T354" s="1378"/>
      <c r="U354" s="1378"/>
      <c r="V354" s="1378"/>
      <c r="W354" s="1379"/>
      <c r="X354" s="1377" t="str">
        <f t="shared" si="42"/>
        <v xml:space="preserve"> </v>
      </c>
      <c r="Y354" s="1378"/>
      <c r="Z354" s="1378"/>
      <c r="AA354" s="1378"/>
      <c r="AB354" s="1379"/>
    </row>
    <row r="355" spans="1:28" ht="13.9" hidden="1">
      <c r="A355" s="713"/>
      <c r="B355" s="856">
        <v>129</v>
      </c>
      <c r="C355" s="765"/>
      <c r="D355" s="784"/>
      <c r="E355" s="857"/>
      <c r="F355" s="858"/>
      <c r="G355" s="790"/>
      <c r="H355" s="859"/>
      <c r="I355" s="1377" t="str">
        <f t="shared" si="36"/>
        <v xml:space="preserve"> </v>
      </c>
      <c r="J355" s="1378"/>
      <c r="K355" s="1378"/>
      <c r="L355" s="1378"/>
      <c r="M355" s="1378"/>
      <c r="N355" s="1379"/>
      <c r="O355" s="1377" t="str">
        <f t="shared" si="40"/>
        <v xml:space="preserve"> </v>
      </c>
      <c r="P355" s="1378"/>
      <c r="Q355" s="1378"/>
      <c r="R355" s="1379"/>
      <c r="S355" s="1377" t="str">
        <f t="shared" si="41"/>
        <v xml:space="preserve"> </v>
      </c>
      <c r="T355" s="1378"/>
      <c r="U355" s="1378"/>
      <c r="V355" s="1378"/>
      <c r="W355" s="1379"/>
      <c r="X355" s="1377" t="str">
        <f t="shared" si="42"/>
        <v xml:space="preserve"> </v>
      </c>
      <c r="Y355" s="1378"/>
      <c r="Z355" s="1378"/>
      <c r="AA355" s="1378"/>
      <c r="AB355" s="1379"/>
    </row>
    <row r="356" spans="1:28" ht="13.9" hidden="1">
      <c r="A356" s="713"/>
      <c r="B356" s="856">
        <v>130</v>
      </c>
      <c r="C356" s="765"/>
      <c r="D356" s="784"/>
      <c r="E356" s="857"/>
      <c r="F356" s="858"/>
      <c r="G356" s="790"/>
      <c r="H356" s="859"/>
      <c r="I356" s="1377" t="str">
        <f t="shared" si="36"/>
        <v xml:space="preserve"> </v>
      </c>
      <c r="J356" s="1378"/>
      <c r="K356" s="1378"/>
      <c r="L356" s="1378"/>
      <c r="M356" s="1378"/>
      <c r="N356" s="1379"/>
      <c r="O356" s="1377" t="str">
        <f t="shared" si="40"/>
        <v xml:space="preserve"> </v>
      </c>
      <c r="P356" s="1378"/>
      <c r="Q356" s="1378"/>
      <c r="R356" s="1379"/>
      <c r="S356" s="1377" t="str">
        <f t="shared" si="41"/>
        <v xml:space="preserve"> </v>
      </c>
      <c r="T356" s="1378"/>
      <c r="U356" s="1378"/>
      <c r="V356" s="1378"/>
      <c r="W356" s="1379"/>
      <c r="X356" s="1377" t="str">
        <f t="shared" si="42"/>
        <v xml:space="preserve"> </v>
      </c>
      <c r="Y356" s="1378"/>
      <c r="Z356" s="1378"/>
      <c r="AA356" s="1378"/>
      <c r="AB356" s="1379"/>
    </row>
    <row r="357" spans="1:28" ht="13.9" hidden="1">
      <c r="A357" s="713"/>
      <c r="B357" s="856">
        <v>131</v>
      </c>
      <c r="C357" s="765"/>
      <c r="D357" s="784"/>
      <c r="E357" s="857"/>
      <c r="F357" s="858"/>
      <c r="G357" s="790"/>
      <c r="H357" s="859"/>
      <c r="I357" s="1377" t="str">
        <f t="shared" si="36"/>
        <v xml:space="preserve"> </v>
      </c>
      <c r="J357" s="1378"/>
      <c r="K357" s="1378"/>
      <c r="L357" s="1378"/>
      <c r="M357" s="1378"/>
      <c r="N357" s="1379"/>
      <c r="O357" s="1377" t="str">
        <f t="shared" si="40"/>
        <v xml:space="preserve"> </v>
      </c>
      <c r="P357" s="1378"/>
      <c r="Q357" s="1378"/>
      <c r="R357" s="1379"/>
      <c r="S357" s="1377" t="str">
        <f t="shared" si="41"/>
        <v xml:space="preserve"> </v>
      </c>
      <c r="T357" s="1378"/>
      <c r="U357" s="1378"/>
      <c r="V357" s="1378"/>
      <c r="W357" s="1379"/>
      <c r="X357" s="1377" t="str">
        <f t="shared" si="42"/>
        <v xml:space="preserve"> </v>
      </c>
      <c r="Y357" s="1378"/>
      <c r="Z357" s="1378"/>
      <c r="AA357" s="1378"/>
      <c r="AB357" s="1379"/>
    </row>
    <row r="358" spans="1:28" ht="13.9" hidden="1">
      <c r="A358" s="713"/>
      <c r="B358" s="856">
        <v>132</v>
      </c>
      <c r="C358" s="765"/>
      <c r="D358" s="784"/>
      <c r="E358" s="857"/>
      <c r="F358" s="858"/>
      <c r="G358" s="790"/>
      <c r="H358" s="859"/>
      <c r="I358" s="1377" t="str">
        <f t="shared" si="36"/>
        <v xml:space="preserve"> </v>
      </c>
      <c r="J358" s="1378"/>
      <c r="K358" s="1378"/>
      <c r="L358" s="1378"/>
      <c r="M358" s="1378"/>
      <c r="N358" s="1379"/>
      <c r="O358" s="1377" t="str">
        <f t="shared" si="40"/>
        <v xml:space="preserve"> </v>
      </c>
      <c r="P358" s="1378"/>
      <c r="Q358" s="1378"/>
      <c r="R358" s="1379"/>
      <c r="S358" s="1377" t="str">
        <f t="shared" si="41"/>
        <v xml:space="preserve"> </v>
      </c>
      <c r="T358" s="1378"/>
      <c r="U358" s="1378"/>
      <c r="V358" s="1378"/>
      <c r="W358" s="1379"/>
      <c r="X358" s="1377" t="str">
        <f t="shared" si="42"/>
        <v xml:space="preserve"> </v>
      </c>
      <c r="Y358" s="1378"/>
      <c r="Z358" s="1378"/>
      <c r="AA358" s="1378"/>
      <c r="AB358" s="1379"/>
    </row>
    <row r="359" spans="1:28" ht="13.9" hidden="1">
      <c r="A359" s="713"/>
      <c r="B359" s="856">
        <v>133</v>
      </c>
      <c r="C359" s="765"/>
      <c r="D359" s="784"/>
      <c r="E359" s="857"/>
      <c r="F359" s="858"/>
      <c r="G359" s="790"/>
      <c r="H359" s="859"/>
      <c r="I359" s="1377" t="str">
        <f t="shared" si="36"/>
        <v xml:space="preserve"> </v>
      </c>
      <c r="J359" s="1378"/>
      <c r="K359" s="1378"/>
      <c r="L359" s="1378"/>
      <c r="M359" s="1378"/>
      <c r="N359" s="1379"/>
      <c r="O359" s="1377" t="str">
        <f t="shared" si="40"/>
        <v xml:space="preserve"> </v>
      </c>
      <c r="P359" s="1378"/>
      <c r="Q359" s="1378"/>
      <c r="R359" s="1379"/>
      <c r="S359" s="1377" t="str">
        <f t="shared" si="41"/>
        <v xml:space="preserve"> </v>
      </c>
      <c r="T359" s="1378"/>
      <c r="U359" s="1378"/>
      <c r="V359" s="1378"/>
      <c r="W359" s="1379"/>
      <c r="X359" s="1377" t="str">
        <f t="shared" si="42"/>
        <v xml:space="preserve"> </v>
      </c>
      <c r="Y359" s="1378"/>
      <c r="Z359" s="1378"/>
      <c r="AA359" s="1378"/>
      <c r="AB359" s="1379"/>
    </row>
    <row r="360" spans="1:28" ht="13.9" hidden="1">
      <c r="A360" s="713"/>
      <c r="B360" s="856">
        <v>134</v>
      </c>
      <c r="C360" s="765"/>
      <c r="D360" s="784"/>
      <c r="E360" s="857"/>
      <c r="F360" s="858"/>
      <c r="G360" s="790"/>
      <c r="H360" s="859"/>
      <c r="I360" s="1377" t="str">
        <f t="shared" si="36"/>
        <v xml:space="preserve"> </v>
      </c>
      <c r="J360" s="1378"/>
      <c r="K360" s="1378"/>
      <c r="L360" s="1378"/>
      <c r="M360" s="1378"/>
      <c r="N360" s="1379"/>
      <c r="O360" s="1377" t="str">
        <f t="shared" si="40"/>
        <v xml:space="preserve"> </v>
      </c>
      <c r="P360" s="1378"/>
      <c r="Q360" s="1378"/>
      <c r="R360" s="1379"/>
      <c r="S360" s="1377" t="str">
        <f t="shared" si="41"/>
        <v xml:space="preserve"> </v>
      </c>
      <c r="T360" s="1378"/>
      <c r="U360" s="1378"/>
      <c r="V360" s="1378"/>
      <c r="W360" s="1379"/>
      <c r="X360" s="1377" t="str">
        <f t="shared" si="42"/>
        <v xml:space="preserve"> </v>
      </c>
      <c r="Y360" s="1378"/>
      <c r="Z360" s="1378"/>
      <c r="AA360" s="1378"/>
      <c r="AB360" s="1379"/>
    </row>
    <row r="361" spans="1:28" ht="13.9" hidden="1">
      <c r="A361" s="713"/>
      <c r="B361" s="856">
        <v>135</v>
      </c>
      <c r="C361" s="765"/>
      <c r="D361" s="784"/>
      <c r="E361" s="857"/>
      <c r="F361" s="858"/>
      <c r="G361" s="790"/>
      <c r="H361" s="859"/>
      <c r="I361" s="1377" t="str">
        <f t="shared" si="36"/>
        <v xml:space="preserve"> </v>
      </c>
      <c r="J361" s="1378"/>
      <c r="K361" s="1378"/>
      <c r="L361" s="1378"/>
      <c r="M361" s="1378"/>
      <c r="N361" s="1379"/>
      <c r="O361" s="1377" t="str">
        <f t="shared" si="40"/>
        <v xml:space="preserve"> </v>
      </c>
      <c r="P361" s="1378"/>
      <c r="Q361" s="1378"/>
      <c r="R361" s="1379"/>
      <c r="S361" s="1377" t="str">
        <f t="shared" si="41"/>
        <v xml:space="preserve"> </v>
      </c>
      <c r="T361" s="1378"/>
      <c r="U361" s="1378"/>
      <c r="V361" s="1378"/>
      <c r="W361" s="1379"/>
      <c r="X361" s="1377" t="str">
        <f t="shared" si="42"/>
        <v xml:space="preserve"> </v>
      </c>
      <c r="Y361" s="1378"/>
      <c r="Z361" s="1378"/>
      <c r="AA361" s="1378"/>
      <c r="AB361" s="1379"/>
    </row>
    <row r="362" spans="1:28" ht="13.9" hidden="1">
      <c r="A362" s="713"/>
      <c r="B362" s="856">
        <v>136</v>
      </c>
      <c r="C362" s="765"/>
      <c r="D362" s="784"/>
      <c r="E362" s="857"/>
      <c r="F362" s="858"/>
      <c r="G362" s="790"/>
      <c r="H362" s="859"/>
      <c r="I362" s="1377" t="str">
        <f t="shared" si="36"/>
        <v xml:space="preserve"> </v>
      </c>
      <c r="J362" s="1378"/>
      <c r="K362" s="1378"/>
      <c r="L362" s="1378"/>
      <c r="M362" s="1378"/>
      <c r="N362" s="1379"/>
      <c r="O362" s="1377" t="str">
        <f t="shared" si="40"/>
        <v xml:space="preserve"> </v>
      </c>
      <c r="P362" s="1378"/>
      <c r="Q362" s="1378"/>
      <c r="R362" s="1379"/>
      <c r="S362" s="1377" t="str">
        <f t="shared" si="41"/>
        <v xml:space="preserve"> </v>
      </c>
      <c r="T362" s="1378"/>
      <c r="U362" s="1378"/>
      <c r="V362" s="1378"/>
      <c r="W362" s="1379"/>
      <c r="X362" s="1377" t="str">
        <f t="shared" si="42"/>
        <v xml:space="preserve"> </v>
      </c>
      <c r="Y362" s="1378"/>
      <c r="Z362" s="1378"/>
      <c r="AA362" s="1378"/>
      <c r="AB362" s="1379"/>
    </row>
    <row r="363" spans="1:28" ht="13.9" hidden="1">
      <c r="A363" s="713"/>
      <c r="B363" s="856">
        <v>137</v>
      </c>
      <c r="C363" s="765"/>
      <c r="D363" s="784"/>
      <c r="E363" s="857"/>
      <c r="F363" s="858"/>
      <c r="G363" s="790"/>
      <c r="H363" s="859"/>
      <c r="I363" s="1377" t="str">
        <f t="shared" si="36"/>
        <v xml:space="preserve"> </v>
      </c>
      <c r="J363" s="1378"/>
      <c r="K363" s="1378"/>
      <c r="L363" s="1378"/>
      <c r="M363" s="1378"/>
      <c r="N363" s="1379"/>
      <c r="O363" s="1377" t="str">
        <f t="shared" si="40"/>
        <v xml:space="preserve"> </v>
      </c>
      <c r="P363" s="1378"/>
      <c r="Q363" s="1378"/>
      <c r="R363" s="1379"/>
      <c r="S363" s="1377" t="str">
        <f t="shared" si="41"/>
        <v xml:space="preserve"> </v>
      </c>
      <c r="T363" s="1378"/>
      <c r="U363" s="1378"/>
      <c r="V363" s="1378"/>
      <c r="W363" s="1379"/>
      <c r="X363" s="1377" t="str">
        <f t="shared" si="42"/>
        <v xml:space="preserve"> </v>
      </c>
      <c r="Y363" s="1378"/>
      <c r="Z363" s="1378"/>
      <c r="AA363" s="1378"/>
      <c r="AB363" s="1379"/>
    </row>
    <row r="364" spans="1:28" ht="13.9" hidden="1">
      <c r="A364" s="713"/>
      <c r="B364" s="856">
        <v>138</v>
      </c>
      <c r="C364" s="765"/>
      <c r="D364" s="784"/>
      <c r="E364" s="857"/>
      <c r="F364" s="858"/>
      <c r="G364" s="790"/>
      <c r="H364" s="859"/>
      <c r="I364" s="1377" t="str">
        <f t="shared" si="36"/>
        <v xml:space="preserve"> </v>
      </c>
      <c r="J364" s="1378"/>
      <c r="K364" s="1378"/>
      <c r="L364" s="1378"/>
      <c r="M364" s="1378"/>
      <c r="N364" s="1379"/>
      <c r="O364" s="1377" t="str">
        <f t="shared" si="40"/>
        <v xml:space="preserve"> </v>
      </c>
      <c r="P364" s="1378"/>
      <c r="Q364" s="1378"/>
      <c r="R364" s="1379"/>
      <c r="S364" s="1377" t="str">
        <f t="shared" si="41"/>
        <v xml:space="preserve"> </v>
      </c>
      <c r="T364" s="1378"/>
      <c r="U364" s="1378"/>
      <c r="V364" s="1378"/>
      <c r="W364" s="1379"/>
      <c r="X364" s="1377" t="str">
        <f t="shared" si="42"/>
        <v xml:space="preserve"> </v>
      </c>
      <c r="Y364" s="1378"/>
      <c r="Z364" s="1378"/>
      <c r="AA364" s="1378"/>
      <c r="AB364" s="1379"/>
    </row>
    <row r="365" spans="1:28" ht="13.9" hidden="1">
      <c r="A365" s="713"/>
      <c r="B365" s="856">
        <v>139</v>
      </c>
      <c r="C365" s="765"/>
      <c r="D365" s="784"/>
      <c r="E365" s="857"/>
      <c r="F365" s="858"/>
      <c r="G365" s="790"/>
      <c r="H365" s="859"/>
      <c r="I365" s="1377" t="str">
        <f t="shared" si="36"/>
        <v xml:space="preserve"> </v>
      </c>
      <c r="J365" s="1378"/>
      <c r="K365" s="1378"/>
      <c r="L365" s="1378"/>
      <c r="M365" s="1378"/>
      <c r="N365" s="1379"/>
      <c r="O365" s="1377" t="str">
        <f t="shared" si="40"/>
        <v xml:space="preserve"> </v>
      </c>
      <c r="P365" s="1378"/>
      <c r="Q365" s="1378"/>
      <c r="R365" s="1379"/>
      <c r="S365" s="1377" t="str">
        <f t="shared" si="41"/>
        <v xml:space="preserve"> </v>
      </c>
      <c r="T365" s="1378"/>
      <c r="U365" s="1378"/>
      <c r="V365" s="1378"/>
      <c r="W365" s="1379"/>
      <c r="X365" s="1377" t="str">
        <f t="shared" si="42"/>
        <v xml:space="preserve"> </v>
      </c>
      <c r="Y365" s="1378"/>
      <c r="Z365" s="1378"/>
      <c r="AA365" s="1378"/>
      <c r="AB365" s="1379"/>
    </row>
    <row r="366" spans="1:28" ht="13.9" hidden="1">
      <c r="A366" s="713"/>
      <c r="B366" s="856">
        <v>140</v>
      </c>
      <c r="C366" s="765"/>
      <c r="D366" s="784"/>
      <c r="E366" s="857"/>
      <c r="F366" s="858"/>
      <c r="G366" s="790"/>
      <c r="H366" s="859"/>
      <c r="I366" s="1377" t="str">
        <f t="shared" si="36"/>
        <v xml:space="preserve"> </v>
      </c>
      <c r="J366" s="1378"/>
      <c r="K366" s="1378"/>
      <c r="L366" s="1378"/>
      <c r="M366" s="1378"/>
      <c r="N366" s="1379"/>
      <c r="O366" s="1377" t="str">
        <f t="shared" si="40"/>
        <v xml:space="preserve"> </v>
      </c>
      <c r="P366" s="1378"/>
      <c r="Q366" s="1378"/>
      <c r="R366" s="1379"/>
      <c r="S366" s="1377" t="str">
        <f t="shared" si="41"/>
        <v xml:space="preserve"> </v>
      </c>
      <c r="T366" s="1378"/>
      <c r="U366" s="1378"/>
      <c r="V366" s="1378"/>
      <c r="W366" s="1379"/>
      <c r="X366" s="1377" t="str">
        <f t="shared" si="42"/>
        <v xml:space="preserve"> </v>
      </c>
      <c r="Y366" s="1378"/>
      <c r="Z366" s="1378"/>
      <c r="AA366" s="1378"/>
      <c r="AB366" s="1379"/>
    </row>
    <row r="367" spans="1:28" ht="13.9" hidden="1">
      <c r="A367" s="713"/>
      <c r="B367" s="856">
        <v>141</v>
      </c>
      <c r="C367" s="765"/>
      <c r="D367" s="784"/>
      <c r="E367" s="857"/>
      <c r="F367" s="858"/>
      <c r="G367" s="790"/>
      <c r="H367" s="859"/>
      <c r="I367" s="1377" t="str">
        <f t="shared" si="36"/>
        <v xml:space="preserve"> </v>
      </c>
      <c r="J367" s="1378"/>
      <c r="K367" s="1378"/>
      <c r="L367" s="1378"/>
      <c r="M367" s="1378"/>
      <c r="N367" s="1379"/>
      <c r="O367" s="1377" t="str">
        <f t="shared" si="40"/>
        <v xml:space="preserve"> </v>
      </c>
      <c r="P367" s="1378"/>
      <c r="Q367" s="1378"/>
      <c r="R367" s="1379"/>
      <c r="S367" s="1377" t="str">
        <f t="shared" si="41"/>
        <v xml:space="preserve"> </v>
      </c>
      <c r="T367" s="1378"/>
      <c r="U367" s="1378"/>
      <c r="V367" s="1378"/>
      <c r="W367" s="1379"/>
      <c r="X367" s="1377" t="str">
        <f t="shared" si="42"/>
        <v xml:space="preserve"> </v>
      </c>
      <c r="Y367" s="1378"/>
      <c r="Z367" s="1378"/>
      <c r="AA367" s="1378"/>
      <c r="AB367" s="1379"/>
    </row>
    <row r="368" spans="1:28" ht="13.9" hidden="1">
      <c r="A368" s="713"/>
      <c r="B368" s="856">
        <v>142</v>
      </c>
      <c r="C368" s="765"/>
      <c r="D368" s="784"/>
      <c r="E368" s="857"/>
      <c r="F368" s="858"/>
      <c r="G368" s="790"/>
      <c r="H368" s="859"/>
      <c r="I368" s="1377" t="str">
        <f t="shared" si="36"/>
        <v xml:space="preserve"> </v>
      </c>
      <c r="J368" s="1378"/>
      <c r="K368" s="1378"/>
      <c r="L368" s="1378"/>
      <c r="M368" s="1378"/>
      <c r="N368" s="1379"/>
      <c r="O368" s="1377" t="str">
        <f t="shared" si="40"/>
        <v xml:space="preserve"> </v>
      </c>
      <c r="P368" s="1378"/>
      <c r="Q368" s="1378"/>
      <c r="R368" s="1379"/>
      <c r="S368" s="1377" t="str">
        <f t="shared" si="41"/>
        <v xml:space="preserve"> </v>
      </c>
      <c r="T368" s="1378"/>
      <c r="U368" s="1378"/>
      <c r="V368" s="1378"/>
      <c r="W368" s="1379"/>
      <c r="X368" s="1377" t="str">
        <f t="shared" si="42"/>
        <v xml:space="preserve"> </v>
      </c>
      <c r="Y368" s="1378"/>
      <c r="Z368" s="1378"/>
      <c r="AA368" s="1378"/>
      <c r="AB368" s="1379"/>
    </row>
    <row r="369" spans="1:28" ht="13.9" hidden="1">
      <c r="A369" s="713"/>
      <c r="B369" s="856">
        <v>143</v>
      </c>
      <c r="C369" s="765"/>
      <c r="D369" s="784"/>
      <c r="E369" s="857"/>
      <c r="F369" s="858"/>
      <c r="G369" s="790"/>
      <c r="H369" s="859"/>
      <c r="I369" s="1377" t="str">
        <f t="shared" si="36"/>
        <v xml:space="preserve"> </v>
      </c>
      <c r="J369" s="1378"/>
      <c r="K369" s="1378"/>
      <c r="L369" s="1378"/>
      <c r="M369" s="1378"/>
      <c r="N369" s="1379"/>
      <c r="O369" s="1377" t="str">
        <f t="shared" si="40"/>
        <v xml:space="preserve"> </v>
      </c>
      <c r="P369" s="1378"/>
      <c r="Q369" s="1378"/>
      <c r="R369" s="1379"/>
      <c r="S369" s="1377" t="str">
        <f t="shared" si="41"/>
        <v xml:space="preserve"> </v>
      </c>
      <c r="T369" s="1378"/>
      <c r="U369" s="1378"/>
      <c r="V369" s="1378"/>
      <c r="W369" s="1379"/>
      <c r="X369" s="1377" t="str">
        <f t="shared" si="42"/>
        <v xml:space="preserve"> </v>
      </c>
      <c r="Y369" s="1378"/>
      <c r="Z369" s="1378"/>
      <c r="AA369" s="1378"/>
      <c r="AB369" s="1379"/>
    </row>
    <row r="370" spans="1:28" ht="13.9" hidden="1">
      <c r="A370" s="713"/>
      <c r="B370" s="856">
        <v>144</v>
      </c>
      <c r="C370" s="765"/>
      <c r="D370" s="784"/>
      <c r="E370" s="857"/>
      <c r="F370" s="858"/>
      <c r="G370" s="790"/>
      <c r="H370" s="859"/>
      <c r="I370" s="1377" t="str">
        <f t="shared" si="36"/>
        <v xml:space="preserve"> </v>
      </c>
      <c r="J370" s="1378"/>
      <c r="K370" s="1378"/>
      <c r="L370" s="1378"/>
      <c r="M370" s="1378"/>
      <c r="N370" s="1379"/>
      <c r="O370" s="1377" t="str">
        <f t="shared" si="40"/>
        <v xml:space="preserve"> </v>
      </c>
      <c r="P370" s="1378"/>
      <c r="Q370" s="1378"/>
      <c r="R370" s="1379"/>
      <c r="S370" s="1377" t="str">
        <f t="shared" si="41"/>
        <v xml:space="preserve"> </v>
      </c>
      <c r="T370" s="1378"/>
      <c r="U370" s="1378"/>
      <c r="V370" s="1378"/>
      <c r="W370" s="1379"/>
      <c r="X370" s="1377" t="str">
        <f t="shared" si="42"/>
        <v xml:space="preserve"> </v>
      </c>
      <c r="Y370" s="1378"/>
      <c r="Z370" s="1378"/>
      <c r="AA370" s="1378"/>
      <c r="AB370" s="1379"/>
    </row>
    <row r="371" spans="1:28" ht="13.9" hidden="1">
      <c r="A371" s="713"/>
      <c r="B371" s="856">
        <v>145</v>
      </c>
      <c r="C371" s="765"/>
      <c r="D371" s="784"/>
      <c r="E371" s="857"/>
      <c r="F371" s="858"/>
      <c r="G371" s="790"/>
      <c r="H371" s="859"/>
      <c r="I371" s="1377" t="str">
        <f t="shared" si="36"/>
        <v xml:space="preserve"> </v>
      </c>
      <c r="J371" s="1378"/>
      <c r="K371" s="1378"/>
      <c r="L371" s="1378"/>
      <c r="M371" s="1378"/>
      <c r="N371" s="1379"/>
      <c r="O371" s="1377" t="str">
        <f t="shared" si="40"/>
        <v xml:space="preserve"> </v>
      </c>
      <c r="P371" s="1378"/>
      <c r="Q371" s="1378"/>
      <c r="R371" s="1379"/>
      <c r="S371" s="1377" t="str">
        <f t="shared" si="41"/>
        <v xml:space="preserve"> </v>
      </c>
      <c r="T371" s="1378"/>
      <c r="U371" s="1378"/>
      <c r="V371" s="1378"/>
      <c r="W371" s="1379"/>
      <c r="X371" s="1377" t="str">
        <f t="shared" si="42"/>
        <v xml:space="preserve"> </v>
      </c>
      <c r="Y371" s="1378"/>
      <c r="Z371" s="1378"/>
      <c r="AA371" s="1378"/>
      <c r="AB371" s="1379"/>
    </row>
    <row r="372" spans="1:28" ht="13.9" hidden="1">
      <c r="A372" s="713"/>
      <c r="B372" s="856">
        <v>146</v>
      </c>
      <c r="C372" s="765"/>
      <c r="D372" s="784"/>
      <c r="E372" s="857"/>
      <c r="F372" s="858"/>
      <c r="G372" s="790"/>
      <c r="H372" s="859"/>
      <c r="I372" s="1377" t="str">
        <f t="shared" si="36"/>
        <v xml:space="preserve"> </v>
      </c>
      <c r="J372" s="1378"/>
      <c r="K372" s="1378"/>
      <c r="L372" s="1378"/>
      <c r="M372" s="1378"/>
      <c r="N372" s="1379"/>
      <c r="O372" s="1377" t="str">
        <f t="shared" si="40"/>
        <v xml:space="preserve"> </v>
      </c>
      <c r="P372" s="1378"/>
      <c r="Q372" s="1378"/>
      <c r="R372" s="1379"/>
      <c r="S372" s="1377" t="str">
        <f t="shared" si="41"/>
        <v xml:space="preserve"> </v>
      </c>
      <c r="T372" s="1378"/>
      <c r="U372" s="1378"/>
      <c r="V372" s="1378"/>
      <c r="W372" s="1379"/>
      <c r="X372" s="1377" t="str">
        <f t="shared" si="42"/>
        <v xml:space="preserve"> </v>
      </c>
      <c r="Y372" s="1378"/>
      <c r="Z372" s="1378"/>
      <c r="AA372" s="1378"/>
      <c r="AB372" s="1379"/>
    </row>
    <row r="373" spans="1:28" ht="13.9" hidden="1">
      <c r="A373" s="713"/>
      <c r="B373" s="856">
        <v>147</v>
      </c>
      <c r="C373" s="765"/>
      <c r="D373" s="784"/>
      <c r="E373" s="857"/>
      <c r="F373" s="858"/>
      <c r="G373" s="790"/>
      <c r="H373" s="859"/>
      <c r="I373" s="1377" t="str">
        <f t="shared" si="36"/>
        <v xml:space="preserve"> </v>
      </c>
      <c r="J373" s="1378"/>
      <c r="K373" s="1378"/>
      <c r="L373" s="1378"/>
      <c r="M373" s="1378"/>
      <c r="N373" s="1379"/>
      <c r="O373" s="1377" t="str">
        <f t="shared" si="40"/>
        <v xml:space="preserve"> </v>
      </c>
      <c r="P373" s="1378"/>
      <c r="Q373" s="1378"/>
      <c r="R373" s="1379"/>
      <c r="S373" s="1377" t="str">
        <f t="shared" si="41"/>
        <v xml:space="preserve"> </v>
      </c>
      <c r="T373" s="1378"/>
      <c r="U373" s="1378"/>
      <c r="V373" s="1378"/>
      <c r="W373" s="1379"/>
      <c r="X373" s="1377" t="str">
        <f t="shared" si="42"/>
        <v xml:space="preserve"> </v>
      </c>
      <c r="Y373" s="1378"/>
      <c r="Z373" s="1378"/>
      <c r="AA373" s="1378"/>
      <c r="AB373" s="1379"/>
    </row>
    <row r="374" spans="1:28" ht="13.9" hidden="1">
      <c r="A374" s="713"/>
      <c r="B374" s="856">
        <v>148</v>
      </c>
      <c r="C374" s="765"/>
      <c r="D374" s="784"/>
      <c r="E374" s="857"/>
      <c r="F374" s="858"/>
      <c r="G374" s="790"/>
      <c r="H374" s="859"/>
      <c r="I374" s="1377" t="str">
        <f t="shared" si="36"/>
        <v xml:space="preserve"> </v>
      </c>
      <c r="J374" s="1378"/>
      <c r="K374" s="1378"/>
      <c r="L374" s="1378"/>
      <c r="M374" s="1378"/>
      <c r="N374" s="1379"/>
      <c r="O374" s="1377" t="str">
        <f t="shared" si="40"/>
        <v xml:space="preserve"> </v>
      </c>
      <c r="P374" s="1378"/>
      <c r="Q374" s="1378"/>
      <c r="R374" s="1379"/>
      <c r="S374" s="1377" t="str">
        <f t="shared" si="41"/>
        <v xml:space="preserve"> </v>
      </c>
      <c r="T374" s="1378"/>
      <c r="U374" s="1378"/>
      <c r="V374" s="1378"/>
      <c r="W374" s="1379"/>
      <c r="X374" s="1377" t="str">
        <f t="shared" si="42"/>
        <v xml:space="preserve"> </v>
      </c>
      <c r="Y374" s="1378"/>
      <c r="Z374" s="1378"/>
      <c r="AA374" s="1378"/>
      <c r="AB374" s="1379"/>
    </row>
    <row r="375" spans="1:28" ht="13.9" hidden="1">
      <c r="A375" s="713"/>
      <c r="B375" s="856">
        <v>149</v>
      </c>
      <c r="C375" s="765"/>
      <c r="D375" s="784"/>
      <c r="E375" s="857"/>
      <c r="F375" s="858"/>
      <c r="G375" s="790"/>
      <c r="H375" s="859"/>
      <c r="I375" s="1377" t="str">
        <f t="shared" si="36"/>
        <v xml:space="preserve"> </v>
      </c>
      <c r="J375" s="1378"/>
      <c r="K375" s="1378"/>
      <c r="L375" s="1378"/>
      <c r="M375" s="1378"/>
      <c r="N375" s="1379"/>
      <c r="O375" s="1377" t="str">
        <f t="shared" si="40"/>
        <v xml:space="preserve"> </v>
      </c>
      <c r="P375" s="1378"/>
      <c r="Q375" s="1378"/>
      <c r="R375" s="1379"/>
      <c r="S375" s="1377" t="str">
        <f t="shared" si="41"/>
        <v xml:space="preserve"> </v>
      </c>
      <c r="T375" s="1378"/>
      <c r="U375" s="1378"/>
      <c r="V375" s="1378"/>
      <c r="W375" s="1379"/>
      <c r="X375" s="1377" t="str">
        <f t="shared" si="42"/>
        <v xml:space="preserve"> </v>
      </c>
      <c r="Y375" s="1378"/>
      <c r="Z375" s="1378"/>
      <c r="AA375" s="1378"/>
      <c r="AB375" s="1379"/>
    </row>
    <row r="376" spans="1:28" ht="13.9" hidden="1">
      <c r="A376" s="713"/>
      <c r="B376" s="856">
        <v>150</v>
      </c>
      <c r="C376" s="765"/>
      <c r="D376" s="784"/>
      <c r="E376" s="857"/>
      <c r="F376" s="858"/>
      <c r="G376" s="790"/>
      <c r="H376" s="859"/>
      <c r="I376" s="1377" t="str">
        <f t="shared" si="36"/>
        <v xml:space="preserve"> </v>
      </c>
      <c r="J376" s="1378"/>
      <c r="K376" s="1378"/>
      <c r="L376" s="1378"/>
      <c r="M376" s="1378"/>
      <c r="N376" s="1379"/>
      <c r="O376" s="1377" t="str">
        <f t="shared" si="40"/>
        <v xml:space="preserve"> </v>
      </c>
      <c r="P376" s="1378"/>
      <c r="Q376" s="1378"/>
      <c r="R376" s="1379"/>
      <c r="S376" s="1377" t="str">
        <f t="shared" si="41"/>
        <v xml:space="preserve"> </v>
      </c>
      <c r="T376" s="1378"/>
      <c r="U376" s="1378"/>
      <c r="V376" s="1378"/>
      <c r="W376" s="1379"/>
      <c r="X376" s="1377" t="str">
        <f t="shared" si="42"/>
        <v xml:space="preserve"> </v>
      </c>
      <c r="Y376" s="1378"/>
      <c r="Z376" s="1378"/>
      <c r="AA376" s="1378"/>
      <c r="AB376" s="1379"/>
    </row>
    <row r="377" spans="1:28" ht="13.9" hidden="1">
      <c r="A377" s="713"/>
      <c r="B377" s="856">
        <v>151</v>
      </c>
      <c r="C377" s="765"/>
      <c r="D377" s="784"/>
      <c r="E377" s="857"/>
      <c r="F377" s="858"/>
      <c r="G377" s="790"/>
      <c r="H377" s="859"/>
      <c r="I377" s="1377" t="str">
        <f t="shared" si="36"/>
        <v xml:space="preserve"> </v>
      </c>
      <c r="J377" s="1378"/>
      <c r="K377" s="1378"/>
      <c r="L377" s="1378"/>
      <c r="M377" s="1378"/>
      <c r="N377" s="1379"/>
      <c r="O377" s="1377" t="str">
        <f t="shared" si="40"/>
        <v xml:space="preserve"> </v>
      </c>
      <c r="P377" s="1378"/>
      <c r="Q377" s="1378"/>
      <c r="R377" s="1379"/>
      <c r="S377" s="1377" t="str">
        <f t="shared" si="41"/>
        <v xml:space="preserve"> </v>
      </c>
      <c r="T377" s="1378"/>
      <c r="U377" s="1378"/>
      <c r="V377" s="1378"/>
      <c r="W377" s="1379"/>
      <c r="X377" s="1377" t="str">
        <f t="shared" si="42"/>
        <v xml:space="preserve"> </v>
      </c>
      <c r="Y377" s="1378"/>
      <c r="Z377" s="1378"/>
      <c r="AA377" s="1378"/>
      <c r="AB377" s="1379"/>
    </row>
    <row r="378" spans="1:28" ht="13.9" hidden="1">
      <c r="A378" s="713"/>
      <c r="B378" s="856">
        <v>152</v>
      </c>
      <c r="C378" s="765"/>
      <c r="D378" s="784"/>
      <c r="E378" s="857"/>
      <c r="F378" s="858"/>
      <c r="G378" s="790"/>
      <c r="H378" s="859"/>
      <c r="I378" s="1377" t="str">
        <f t="shared" si="36"/>
        <v xml:space="preserve"> </v>
      </c>
      <c r="J378" s="1378"/>
      <c r="K378" s="1378"/>
      <c r="L378" s="1378"/>
      <c r="M378" s="1378"/>
      <c r="N378" s="1379"/>
      <c r="O378" s="1377" t="str">
        <f t="shared" si="40"/>
        <v xml:space="preserve"> </v>
      </c>
      <c r="P378" s="1378"/>
      <c r="Q378" s="1378"/>
      <c r="R378" s="1379"/>
      <c r="S378" s="1377" t="str">
        <f t="shared" si="41"/>
        <v xml:space="preserve"> </v>
      </c>
      <c r="T378" s="1378"/>
      <c r="U378" s="1378"/>
      <c r="V378" s="1378"/>
      <c r="W378" s="1379"/>
      <c r="X378" s="1377" t="str">
        <f t="shared" si="42"/>
        <v xml:space="preserve"> </v>
      </c>
      <c r="Y378" s="1378"/>
      <c r="Z378" s="1378"/>
      <c r="AA378" s="1378"/>
      <c r="AB378" s="1379"/>
    </row>
    <row r="379" spans="1:28" ht="13.9" hidden="1">
      <c r="A379" s="713"/>
      <c r="B379" s="856">
        <v>153</v>
      </c>
      <c r="C379" s="765"/>
      <c r="D379" s="784"/>
      <c r="E379" s="857"/>
      <c r="F379" s="858"/>
      <c r="G379" s="790"/>
      <c r="H379" s="859"/>
      <c r="I379" s="1377" t="str">
        <f t="shared" si="36"/>
        <v xml:space="preserve"> </v>
      </c>
      <c r="J379" s="1378"/>
      <c r="K379" s="1378"/>
      <c r="L379" s="1378"/>
      <c r="M379" s="1378"/>
      <c r="N379" s="1379"/>
      <c r="O379" s="1377" t="str">
        <f t="shared" si="40"/>
        <v xml:space="preserve"> </v>
      </c>
      <c r="P379" s="1378"/>
      <c r="Q379" s="1378"/>
      <c r="R379" s="1379"/>
      <c r="S379" s="1377" t="str">
        <f t="shared" si="41"/>
        <v xml:space="preserve"> </v>
      </c>
      <c r="T379" s="1378"/>
      <c r="U379" s="1378"/>
      <c r="V379" s="1378"/>
      <c r="W379" s="1379"/>
      <c r="X379" s="1377" t="str">
        <f t="shared" si="42"/>
        <v xml:space="preserve"> </v>
      </c>
      <c r="Y379" s="1378"/>
      <c r="Z379" s="1378"/>
      <c r="AA379" s="1378"/>
      <c r="AB379" s="1379"/>
    </row>
    <row r="380" spans="1:28" ht="13.9" hidden="1">
      <c r="A380" s="713"/>
      <c r="B380" s="856">
        <v>154</v>
      </c>
      <c r="C380" s="765"/>
      <c r="D380" s="784"/>
      <c r="E380" s="857"/>
      <c r="F380" s="858"/>
      <c r="G380" s="790"/>
      <c r="H380" s="859"/>
      <c r="I380" s="1377" t="str">
        <f t="shared" si="36"/>
        <v xml:space="preserve"> </v>
      </c>
      <c r="J380" s="1378"/>
      <c r="K380" s="1378"/>
      <c r="L380" s="1378"/>
      <c r="M380" s="1378"/>
      <c r="N380" s="1379"/>
      <c r="O380" s="1377" t="str">
        <f t="shared" si="40"/>
        <v xml:space="preserve"> </v>
      </c>
      <c r="P380" s="1378"/>
      <c r="Q380" s="1378"/>
      <c r="R380" s="1379"/>
      <c r="S380" s="1377" t="str">
        <f t="shared" si="41"/>
        <v xml:space="preserve"> </v>
      </c>
      <c r="T380" s="1378"/>
      <c r="U380" s="1378"/>
      <c r="V380" s="1378"/>
      <c r="W380" s="1379"/>
      <c r="X380" s="1377" t="str">
        <f t="shared" si="42"/>
        <v xml:space="preserve"> </v>
      </c>
      <c r="Y380" s="1378"/>
      <c r="Z380" s="1378"/>
      <c r="AA380" s="1378"/>
      <c r="AB380" s="1379"/>
    </row>
    <row r="381" spans="1:28" ht="13.9" hidden="1">
      <c r="A381" s="713"/>
      <c r="B381" s="856">
        <v>155</v>
      </c>
      <c r="C381" s="765"/>
      <c r="D381" s="784"/>
      <c r="E381" s="857"/>
      <c r="F381" s="858"/>
      <c r="G381" s="790"/>
      <c r="H381" s="859"/>
      <c r="I381" s="1377" t="str">
        <f t="shared" si="36"/>
        <v xml:space="preserve"> </v>
      </c>
      <c r="J381" s="1378"/>
      <c r="K381" s="1378"/>
      <c r="L381" s="1378"/>
      <c r="M381" s="1378"/>
      <c r="N381" s="1379"/>
      <c r="O381" s="1377" t="str">
        <f t="shared" si="40"/>
        <v xml:space="preserve"> </v>
      </c>
      <c r="P381" s="1378"/>
      <c r="Q381" s="1378"/>
      <c r="R381" s="1379"/>
      <c r="S381" s="1377" t="str">
        <f t="shared" si="41"/>
        <v xml:space="preserve"> </v>
      </c>
      <c r="T381" s="1378"/>
      <c r="U381" s="1378"/>
      <c r="V381" s="1378"/>
      <c r="W381" s="1379"/>
      <c r="X381" s="1377" t="str">
        <f t="shared" si="42"/>
        <v xml:space="preserve"> </v>
      </c>
      <c r="Y381" s="1378"/>
      <c r="Z381" s="1378"/>
      <c r="AA381" s="1378"/>
      <c r="AB381" s="1379"/>
    </row>
    <row r="382" spans="1:28" ht="13.9" hidden="1">
      <c r="A382" s="713"/>
      <c r="B382" s="856">
        <v>156</v>
      </c>
      <c r="C382" s="765"/>
      <c r="D382" s="784"/>
      <c r="E382" s="857"/>
      <c r="F382" s="858"/>
      <c r="G382" s="790"/>
      <c r="H382" s="859"/>
      <c r="I382" s="1377" t="str">
        <f t="shared" si="36"/>
        <v xml:space="preserve"> </v>
      </c>
      <c r="J382" s="1378"/>
      <c r="K382" s="1378"/>
      <c r="L382" s="1378"/>
      <c r="M382" s="1378"/>
      <c r="N382" s="1379"/>
      <c r="O382" s="1377" t="str">
        <f t="shared" si="40"/>
        <v xml:space="preserve"> </v>
      </c>
      <c r="P382" s="1378"/>
      <c r="Q382" s="1378"/>
      <c r="R382" s="1379"/>
      <c r="S382" s="1377" t="str">
        <f t="shared" si="41"/>
        <v xml:space="preserve"> </v>
      </c>
      <c r="T382" s="1378"/>
      <c r="U382" s="1378"/>
      <c r="V382" s="1378"/>
      <c r="W382" s="1379"/>
      <c r="X382" s="1377" t="str">
        <f t="shared" si="42"/>
        <v xml:space="preserve"> </v>
      </c>
      <c r="Y382" s="1378"/>
      <c r="Z382" s="1378"/>
      <c r="AA382" s="1378"/>
      <c r="AB382" s="1379"/>
    </row>
    <row r="383" spans="1:28" ht="13.9" hidden="1">
      <c r="A383" s="713"/>
      <c r="B383" s="856">
        <v>157</v>
      </c>
      <c r="C383" s="765"/>
      <c r="D383" s="784"/>
      <c r="E383" s="857"/>
      <c r="F383" s="858"/>
      <c r="G383" s="790"/>
      <c r="H383" s="859"/>
      <c r="I383" s="1377" t="str">
        <f t="shared" si="36"/>
        <v xml:space="preserve"> </v>
      </c>
      <c r="J383" s="1378"/>
      <c r="K383" s="1378"/>
      <c r="L383" s="1378"/>
      <c r="M383" s="1378"/>
      <c r="N383" s="1379"/>
      <c r="O383" s="1377" t="str">
        <f t="shared" si="40"/>
        <v xml:space="preserve"> </v>
      </c>
      <c r="P383" s="1378"/>
      <c r="Q383" s="1378"/>
      <c r="R383" s="1379"/>
      <c r="S383" s="1377" t="str">
        <f t="shared" si="41"/>
        <v xml:space="preserve"> </v>
      </c>
      <c r="T383" s="1378"/>
      <c r="U383" s="1378"/>
      <c r="V383" s="1378"/>
      <c r="W383" s="1379"/>
      <c r="X383" s="1377" t="str">
        <f t="shared" si="42"/>
        <v xml:space="preserve"> </v>
      </c>
      <c r="Y383" s="1378"/>
      <c r="Z383" s="1378"/>
      <c r="AA383" s="1378"/>
      <c r="AB383" s="1379"/>
    </row>
    <row r="384" spans="1:28" ht="13.9" hidden="1">
      <c r="A384" s="713"/>
      <c r="B384" s="856">
        <v>158</v>
      </c>
      <c r="C384" s="765"/>
      <c r="D384" s="784"/>
      <c r="E384" s="857"/>
      <c r="F384" s="858"/>
      <c r="G384" s="790"/>
      <c r="H384" s="859"/>
      <c r="I384" s="1377" t="str">
        <f t="shared" si="36"/>
        <v xml:space="preserve"> </v>
      </c>
      <c r="J384" s="1378"/>
      <c r="K384" s="1378"/>
      <c r="L384" s="1378"/>
      <c r="M384" s="1378"/>
      <c r="N384" s="1379"/>
      <c r="O384" s="1377" t="str">
        <f t="shared" si="40"/>
        <v xml:space="preserve"> </v>
      </c>
      <c r="P384" s="1378"/>
      <c r="Q384" s="1378"/>
      <c r="R384" s="1379"/>
      <c r="S384" s="1377" t="str">
        <f t="shared" si="41"/>
        <v xml:space="preserve"> </v>
      </c>
      <c r="T384" s="1378"/>
      <c r="U384" s="1378"/>
      <c r="V384" s="1378"/>
      <c r="W384" s="1379"/>
      <c r="X384" s="1377" t="str">
        <f t="shared" si="42"/>
        <v xml:space="preserve"> </v>
      </c>
      <c r="Y384" s="1378"/>
      <c r="Z384" s="1378"/>
      <c r="AA384" s="1378"/>
      <c r="AB384" s="1379"/>
    </row>
    <row r="385" spans="1:28" ht="13.9" hidden="1">
      <c r="A385" s="713"/>
      <c r="B385" s="856">
        <v>159</v>
      </c>
      <c r="C385" s="765"/>
      <c r="D385" s="784"/>
      <c r="E385" s="857"/>
      <c r="F385" s="858"/>
      <c r="G385" s="790"/>
      <c r="H385" s="859"/>
      <c r="I385" s="1377" t="str">
        <f t="shared" si="36"/>
        <v xml:space="preserve"> </v>
      </c>
      <c r="J385" s="1378"/>
      <c r="K385" s="1378"/>
      <c r="L385" s="1378"/>
      <c r="M385" s="1378"/>
      <c r="N385" s="1379"/>
      <c r="O385" s="1377" t="str">
        <f t="shared" si="40"/>
        <v xml:space="preserve"> </v>
      </c>
      <c r="P385" s="1378"/>
      <c r="Q385" s="1378"/>
      <c r="R385" s="1379"/>
      <c r="S385" s="1377" t="str">
        <f t="shared" si="41"/>
        <v xml:space="preserve"> </v>
      </c>
      <c r="T385" s="1378"/>
      <c r="U385" s="1378"/>
      <c r="V385" s="1378"/>
      <c r="W385" s="1379"/>
      <c r="X385" s="1377" t="str">
        <f t="shared" si="42"/>
        <v xml:space="preserve"> </v>
      </c>
      <c r="Y385" s="1378"/>
      <c r="Z385" s="1378"/>
      <c r="AA385" s="1378"/>
      <c r="AB385" s="1379"/>
    </row>
    <row r="386" spans="1:28" ht="13.9" hidden="1">
      <c r="A386" s="713"/>
      <c r="B386" s="856">
        <v>160</v>
      </c>
      <c r="C386" s="765"/>
      <c r="D386" s="784"/>
      <c r="E386" s="857"/>
      <c r="F386" s="858"/>
      <c r="G386" s="790"/>
      <c r="H386" s="859"/>
      <c r="I386" s="1377" t="str">
        <f t="shared" si="36"/>
        <v xml:space="preserve"> </v>
      </c>
      <c r="J386" s="1378"/>
      <c r="K386" s="1378"/>
      <c r="L386" s="1378"/>
      <c r="M386" s="1378"/>
      <c r="N386" s="1379"/>
      <c r="O386" s="1377" t="str">
        <f t="shared" si="40"/>
        <v xml:space="preserve"> </v>
      </c>
      <c r="P386" s="1378"/>
      <c r="Q386" s="1378"/>
      <c r="R386" s="1379"/>
      <c r="S386" s="1377" t="str">
        <f t="shared" si="41"/>
        <v xml:space="preserve"> </v>
      </c>
      <c r="T386" s="1378"/>
      <c r="U386" s="1378"/>
      <c r="V386" s="1378"/>
      <c r="W386" s="1379"/>
      <c r="X386" s="1377" t="str">
        <f t="shared" si="42"/>
        <v xml:space="preserve"> </v>
      </c>
      <c r="Y386" s="1378"/>
      <c r="Z386" s="1378"/>
      <c r="AA386" s="1378"/>
      <c r="AB386" s="1379"/>
    </row>
    <row r="387" spans="1:28" ht="13.9" hidden="1">
      <c r="A387" s="713"/>
      <c r="B387" s="856">
        <v>161</v>
      </c>
      <c r="C387" s="765"/>
      <c r="D387" s="784"/>
      <c r="E387" s="857"/>
      <c r="F387" s="858"/>
      <c r="G387" s="790"/>
      <c r="H387" s="859"/>
      <c r="I387" s="1377" t="str">
        <f t="shared" si="36"/>
        <v xml:space="preserve"> </v>
      </c>
      <c r="J387" s="1378"/>
      <c r="K387" s="1378"/>
      <c r="L387" s="1378"/>
      <c r="M387" s="1378"/>
      <c r="N387" s="1379"/>
      <c r="O387" s="1377" t="str">
        <f t="shared" si="40"/>
        <v xml:space="preserve"> </v>
      </c>
      <c r="P387" s="1378"/>
      <c r="Q387" s="1378"/>
      <c r="R387" s="1379"/>
      <c r="S387" s="1377" t="str">
        <f t="shared" si="41"/>
        <v xml:space="preserve"> </v>
      </c>
      <c r="T387" s="1378"/>
      <c r="U387" s="1378"/>
      <c r="V387" s="1378"/>
      <c r="W387" s="1379"/>
      <c r="X387" s="1377" t="str">
        <f t="shared" si="42"/>
        <v xml:space="preserve"> </v>
      </c>
      <c r="Y387" s="1378"/>
      <c r="Z387" s="1378"/>
      <c r="AA387" s="1378"/>
      <c r="AB387" s="1379"/>
    </row>
    <row r="388" spans="1:28" ht="13.9" hidden="1">
      <c r="A388" s="713"/>
      <c r="B388" s="856">
        <v>162</v>
      </c>
      <c r="C388" s="765"/>
      <c r="D388" s="784"/>
      <c r="E388" s="857"/>
      <c r="F388" s="858"/>
      <c r="G388" s="790"/>
      <c r="H388" s="859"/>
      <c r="I388" s="1377" t="str">
        <f t="shared" si="36"/>
        <v xml:space="preserve"> </v>
      </c>
      <c r="J388" s="1378"/>
      <c r="K388" s="1378"/>
      <c r="L388" s="1378"/>
      <c r="M388" s="1378"/>
      <c r="N388" s="1379"/>
      <c r="O388" s="1377" t="str">
        <f t="shared" si="40"/>
        <v xml:space="preserve"> </v>
      </c>
      <c r="P388" s="1378"/>
      <c r="Q388" s="1378"/>
      <c r="R388" s="1379"/>
      <c r="S388" s="1377" t="str">
        <f t="shared" si="41"/>
        <v xml:space="preserve"> </v>
      </c>
      <c r="T388" s="1378"/>
      <c r="U388" s="1378"/>
      <c r="V388" s="1378"/>
      <c r="W388" s="1379"/>
      <c r="X388" s="1377" t="str">
        <f t="shared" si="42"/>
        <v xml:space="preserve"> </v>
      </c>
      <c r="Y388" s="1378"/>
      <c r="Z388" s="1378"/>
      <c r="AA388" s="1378"/>
      <c r="AB388" s="1379"/>
    </row>
    <row r="389" spans="1:28" ht="13.9" hidden="1">
      <c r="A389" s="713"/>
      <c r="B389" s="856">
        <v>163</v>
      </c>
      <c r="C389" s="765"/>
      <c r="D389" s="784"/>
      <c r="E389" s="857"/>
      <c r="F389" s="858"/>
      <c r="G389" s="790"/>
      <c r="H389" s="859"/>
      <c r="I389" s="1377" t="str">
        <f t="shared" si="36"/>
        <v xml:space="preserve"> </v>
      </c>
      <c r="J389" s="1378"/>
      <c r="K389" s="1378"/>
      <c r="L389" s="1378"/>
      <c r="M389" s="1378"/>
      <c r="N389" s="1379"/>
      <c r="O389" s="1377" t="str">
        <f t="shared" si="40"/>
        <v xml:space="preserve"> </v>
      </c>
      <c r="P389" s="1378"/>
      <c r="Q389" s="1378"/>
      <c r="R389" s="1379"/>
      <c r="S389" s="1377" t="str">
        <f t="shared" si="41"/>
        <v xml:space="preserve"> </v>
      </c>
      <c r="T389" s="1378"/>
      <c r="U389" s="1378"/>
      <c r="V389" s="1378"/>
      <c r="W389" s="1379"/>
      <c r="X389" s="1377" t="str">
        <f t="shared" si="42"/>
        <v xml:space="preserve"> </v>
      </c>
      <c r="Y389" s="1378"/>
      <c r="Z389" s="1378"/>
      <c r="AA389" s="1378"/>
      <c r="AB389" s="1379"/>
    </row>
    <row r="390" spans="1:28" ht="13.9" hidden="1">
      <c r="A390" s="713"/>
      <c r="B390" s="856">
        <v>164</v>
      </c>
      <c r="C390" s="765"/>
      <c r="D390" s="784"/>
      <c r="E390" s="857"/>
      <c r="F390" s="858"/>
      <c r="G390" s="790"/>
      <c r="H390" s="859"/>
      <c r="I390" s="1377" t="str">
        <f t="shared" si="36"/>
        <v xml:space="preserve"> </v>
      </c>
      <c r="J390" s="1378"/>
      <c r="K390" s="1378"/>
      <c r="L390" s="1378"/>
      <c r="M390" s="1378"/>
      <c r="N390" s="1379"/>
      <c r="O390" s="1377" t="str">
        <f t="shared" si="40"/>
        <v xml:space="preserve"> </v>
      </c>
      <c r="P390" s="1378"/>
      <c r="Q390" s="1378"/>
      <c r="R390" s="1379"/>
      <c r="S390" s="1377" t="str">
        <f t="shared" si="41"/>
        <v xml:space="preserve"> </v>
      </c>
      <c r="T390" s="1378"/>
      <c r="U390" s="1378"/>
      <c r="V390" s="1378"/>
      <c r="W390" s="1379"/>
      <c r="X390" s="1377" t="str">
        <f t="shared" si="42"/>
        <v xml:space="preserve"> </v>
      </c>
      <c r="Y390" s="1378"/>
      <c r="Z390" s="1378"/>
      <c r="AA390" s="1378"/>
      <c r="AB390" s="1379"/>
    </row>
    <row r="391" spans="1:28" ht="13.9" hidden="1">
      <c r="A391" s="713"/>
      <c r="B391" s="856">
        <v>165</v>
      </c>
      <c r="C391" s="765"/>
      <c r="D391" s="784"/>
      <c r="E391" s="857"/>
      <c r="F391" s="858"/>
      <c r="G391" s="790"/>
      <c r="H391" s="859"/>
      <c r="I391" s="1377" t="str">
        <f t="shared" si="36"/>
        <v xml:space="preserve"> </v>
      </c>
      <c r="J391" s="1378"/>
      <c r="K391" s="1378"/>
      <c r="L391" s="1378"/>
      <c r="M391" s="1378"/>
      <c r="N391" s="1379"/>
      <c r="O391" s="1377" t="str">
        <f t="shared" si="40"/>
        <v xml:space="preserve"> </v>
      </c>
      <c r="P391" s="1378"/>
      <c r="Q391" s="1378"/>
      <c r="R391" s="1379"/>
      <c r="S391" s="1377" t="str">
        <f t="shared" si="41"/>
        <v xml:space="preserve"> </v>
      </c>
      <c r="T391" s="1378"/>
      <c r="U391" s="1378"/>
      <c r="V391" s="1378"/>
      <c r="W391" s="1379"/>
      <c r="X391" s="1377" t="str">
        <f t="shared" si="42"/>
        <v xml:space="preserve"> </v>
      </c>
      <c r="Y391" s="1378"/>
      <c r="Z391" s="1378"/>
      <c r="AA391" s="1378"/>
      <c r="AB391" s="1379"/>
    </row>
    <row r="392" spans="1:28" ht="13.9" hidden="1">
      <c r="A392" s="713"/>
      <c r="B392" s="856">
        <v>166</v>
      </c>
      <c r="C392" s="765"/>
      <c r="D392" s="784"/>
      <c r="E392" s="857"/>
      <c r="F392" s="858"/>
      <c r="G392" s="790"/>
      <c r="H392" s="859"/>
      <c r="I392" s="1377" t="str">
        <f t="shared" si="36"/>
        <v xml:space="preserve"> </v>
      </c>
      <c r="J392" s="1378"/>
      <c r="K392" s="1378"/>
      <c r="L392" s="1378"/>
      <c r="M392" s="1378"/>
      <c r="N392" s="1379"/>
      <c r="O392" s="1377" t="str">
        <f t="shared" si="40"/>
        <v xml:space="preserve"> </v>
      </c>
      <c r="P392" s="1378"/>
      <c r="Q392" s="1378"/>
      <c r="R392" s="1379"/>
      <c r="S392" s="1377" t="str">
        <f t="shared" si="41"/>
        <v xml:space="preserve"> </v>
      </c>
      <c r="T392" s="1378"/>
      <c r="U392" s="1378"/>
      <c r="V392" s="1378"/>
      <c r="W392" s="1379"/>
      <c r="X392" s="1377" t="str">
        <f t="shared" si="42"/>
        <v xml:space="preserve"> </v>
      </c>
      <c r="Y392" s="1378"/>
      <c r="Z392" s="1378"/>
      <c r="AA392" s="1378"/>
      <c r="AB392" s="1379"/>
    </row>
    <row r="393" spans="1:28" ht="13.9" hidden="1">
      <c r="A393" s="713"/>
      <c r="B393" s="856">
        <v>167</v>
      </c>
      <c r="C393" s="765"/>
      <c r="D393" s="784"/>
      <c r="E393" s="857"/>
      <c r="F393" s="858"/>
      <c r="G393" s="790"/>
      <c r="H393" s="859"/>
      <c r="I393" s="1377" t="str">
        <f t="shared" si="36"/>
        <v xml:space="preserve"> </v>
      </c>
      <c r="J393" s="1378"/>
      <c r="K393" s="1378"/>
      <c r="L393" s="1378"/>
      <c r="M393" s="1378"/>
      <c r="N393" s="1379"/>
      <c r="O393" s="1377" t="str">
        <f t="shared" si="40"/>
        <v xml:space="preserve"> </v>
      </c>
      <c r="P393" s="1378"/>
      <c r="Q393" s="1378"/>
      <c r="R393" s="1379"/>
      <c r="S393" s="1377" t="str">
        <f t="shared" si="41"/>
        <v xml:space="preserve"> </v>
      </c>
      <c r="T393" s="1378"/>
      <c r="U393" s="1378"/>
      <c r="V393" s="1378"/>
      <c r="W393" s="1379"/>
      <c r="X393" s="1377" t="str">
        <f t="shared" si="42"/>
        <v xml:space="preserve"> </v>
      </c>
      <c r="Y393" s="1378"/>
      <c r="Z393" s="1378"/>
      <c r="AA393" s="1378"/>
      <c r="AB393" s="1379"/>
    </row>
    <row r="394" spans="1:28" ht="13.9" hidden="1">
      <c r="A394" s="713"/>
      <c r="B394" s="856">
        <v>168</v>
      </c>
      <c r="C394" s="765"/>
      <c r="D394" s="784"/>
      <c r="E394" s="857"/>
      <c r="F394" s="858"/>
      <c r="G394" s="790"/>
      <c r="H394" s="859"/>
      <c r="I394" s="1377" t="str">
        <f t="shared" si="36"/>
        <v xml:space="preserve"> </v>
      </c>
      <c r="J394" s="1378"/>
      <c r="K394" s="1378"/>
      <c r="L394" s="1378"/>
      <c r="M394" s="1378"/>
      <c r="N394" s="1379"/>
      <c r="O394" s="1377" t="str">
        <f t="shared" si="40"/>
        <v xml:space="preserve"> </v>
      </c>
      <c r="P394" s="1378"/>
      <c r="Q394" s="1378"/>
      <c r="R394" s="1379"/>
      <c r="S394" s="1377" t="str">
        <f t="shared" si="41"/>
        <v xml:space="preserve"> </v>
      </c>
      <c r="T394" s="1378"/>
      <c r="U394" s="1378"/>
      <c r="V394" s="1378"/>
      <c r="W394" s="1379"/>
      <c r="X394" s="1377" t="str">
        <f t="shared" si="42"/>
        <v xml:space="preserve"> </v>
      </c>
      <c r="Y394" s="1378"/>
      <c r="Z394" s="1378"/>
      <c r="AA394" s="1378"/>
      <c r="AB394" s="1379"/>
    </row>
    <row r="395" spans="1:28" ht="13.9" hidden="1">
      <c r="A395" s="713"/>
      <c r="B395" s="856">
        <v>169</v>
      </c>
      <c r="C395" s="765"/>
      <c r="D395" s="784"/>
      <c r="E395" s="857"/>
      <c r="F395" s="858"/>
      <c r="G395" s="790"/>
      <c r="H395" s="859"/>
      <c r="I395" s="1377" t="str">
        <f t="shared" si="36"/>
        <v xml:space="preserve"> </v>
      </c>
      <c r="J395" s="1378"/>
      <c r="K395" s="1378"/>
      <c r="L395" s="1378"/>
      <c r="M395" s="1378"/>
      <c r="N395" s="1379"/>
      <c r="O395" s="1377" t="str">
        <f t="shared" si="40"/>
        <v xml:space="preserve"> </v>
      </c>
      <c r="P395" s="1378"/>
      <c r="Q395" s="1378"/>
      <c r="R395" s="1379"/>
      <c r="S395" s="1377" t="str">
        <f t="shared" si="41"/>
        <v xml:space="preserve"> </v>
      </c>
      <c r="T395" s="1378"/>
      <c r="U395" s="1378"/>
      <c r="V395" s="1378"/>
      <c r="W395" s="1379"/>
      <c r="X395" s="1377" t="str">
        <f t="shared" si="42"/>
        <v xml:space="preserve"> </v>
      </c>
      <c r="Y395" s="1378"/>
      <c r="Z395" s="1378"/>
      <c r="AA395" s="1378"/>
      <c r="AB395" s="1379"/>
    </row>
    <row r="396" spans="1:28" ht="13.9" hidden="1">
      <c r="A396" s="713"/>
      <c r="B396" s="856">
        <v>170</v>
      </c>
      <c r="C396" s="765"/>
      <c r="D396" s="784"/>
      <c r="E396" s="857"/>
      <c r="F396" s="858"/>
      <c r="G396" s="790"/>
      <c r="H396" s="859"/>
      <c r="I396" s="1377" t="str">
        <f t="shared" si="36"/>
        <v xml:space="preserve"> </v>
      </c>
      <c r="J396" s="1378"/>
      <c r="K396" s="1378"/>
      <c r="L396" s="1378"/>
      <c r="M396" s="1378"/>
      <c r="N396" s="1379"/>
      <c r="O396" s="1377" t="str">
        <f t="shared" si="40"/>
        <v xml:space="preserve"> </v>
      </c>
      <c r="P396" s="1378"/>
      <c r="Q396" s="1378"/>
      <c r="R396" s="1379"/>
      <c r="S396" s="1377" t="str">
        <f t="shared" si="41"/>
        <v xml:space="preserve"> </v>
      </c>
      <c r="T396" s="1378"/>
      <c r="U396" s="1378"/>
      <c r="V396" s="1378"/>
      <c r="W396" s="1379"/>
      <c r="X396" s="1377" t="str">
        <f t="shared" si="42"/>
        <v xml:space="preserve"> </v>
      </c>
      <c r="Y396" s="1378"/>
      <c r="Z396" s="1378"/>
      <c r="AA396" s="1378"/>
      <c r="AB396" s="1379"/>
    </row>
    <row r="397" spans="1:28" ht="13.9" hidden="1">
      <c r="A397" s="713"/>
      <c r="B397" s="856">
        <v>171</v>
      </c>
      <c r="C397" s="765"/>
      <c r="D397" s="784"/>
      <c r="E397" s="857"/>
      <c r="F397" s="858"/>
      <c r="G397" s="790"/>
      <c r="H397" s="859"/>
      <c r="I397" s="1377" t="str">
        <f t="shared" si="36"/>
        <v xml:space="preserve"> </v>
      </c>
      <c r="J397" s="1378"/>
      <c r="K397" s="1378"/>
      <c r="L397" s="1378"/>
      <c r="M397" s="1378"/>
      <c r="N397" s="1379"/>
      <c r="O397" s="1377" t="str">
        <f t="shared" si="40"/>
        <v xml:space="preserve"> </v>
      </c>
      <c r="P397" s="1378"/>
      <c r="Q397" s="1378"/>
      <c r="R397" s="1379"/>
      <c r="S397" s="1377" t="str">
        <f t="shared" si="41"/>
        <v xml:space="preserve"> </v>
      </c>
      <c r="T397" s="1378"/>
      <c r="U397" s="1378"/>
      <c r="V397" s="1378"/>
      <c r="W397" s="1379"/>
      <c r="X397" s="1377" t="str">
        <f t="shared" si="42"/>
        <v xml:space="preserve"> </v>
      </c>
      <c r="Y397" s="1378"/>
      <c r="Z397" s="1378"/>
      <c r="AA397" s="1378"/>
      <c r="AB397" s="1379"/>
    </row>
    <row r="398" spans="1:28" ht="13.9" hidden="1">
      <c r="A398" s="713"/>
      <c r="B398" s="856">
        <v>172</v>
      </c>
      <c r="C398" s="765"/>
      <c r="D398" s="784"/>
      <c r="E398" s="857"/>
      <c r="F398" s="858"/>
      <c r="G398" s="790"/>
      <c r="H398" s="859"/>
      <c r="I398" s="1377" t="str">
        <f t="shared" si="36"/>
        <v xml:space="preserve"> </v>
      </c>
      <c r="J398" s="1378"/>
      <c r="K398" s="1378"/>
      <c r="L398" s="1378"/>
      <c r="M398" s="1378"/>
      <c r="N398" s="1379"/>
      <c r="O398" s="1377" t="str">
        <f t="shared" si="40"/>
        <v xml:space="preserve"> </v>
      </c>
      <c r="P398" s="1378"/>
      <c r="Q398" s="1378"/>
      <c r="R398" s="1379"/>
      <c r="S398" s="1377" t="str">
        <f t="shared" si="41"/>
        <v xml:space="preserve"> </v>
      </c>
      <c r="T398" s="1378"/>
      <c r="U398" s="1378"/>
      <c r="V398" s="1378"/>
      <c r="W398" s="1379"/>
      <c r="X398" s="1377" t="str">
        <f t="shared" si="42"/>
        <v xml:space="preserve"> </v>
      </c>
      <c r="Y398" s="1378"/>
      <c r="Z398" s="1378"/>
      <c r="AA398" s="1378"/>
      <c r="AB398" s="1379"/>
    </row>
    <row r="399" spans="1:28" ht="13.9" hidden="1">
      <c r="A399" s="713"/>
      <c r="B399" s="856">
        <v>173</v>
      </c>
      <c r="C399" s="765"/>
      <c r="D399" s="784"/>
      <c r="E399" s="857"/>
      <c r="F399" s="858"/>
      <c r="G399" s="790"/>
      <c r="H399" s="859"/>
      <c r="I399" s="1377" t="str">
        <f t="shared" si="36"/>
        <v xml:space="preserve"> </v>
      </c>
      <c r="J399" s="1378"/>
      <c r="K399" s="1378"/>
      <c r="L399" s="1378"/>
      <c r="M399" s="1378"/>
      <c r="N399" s="1379"/>
      <c r="O399" s="1377" t="str">
        <f t="shared" si="40"/>
        <v xml:space="preserve"> </v>
      </c>
      <c r="P399" s="1378"/>
      <c r="Q399" s="1378"/>
      <c r="R399" s="1379"/>
      <c r="S399" s="1377" t="str">
        <f t="shared" si="41"/>
        <v xml:space="preserve"> </v>
      </c>
      <c r="T399" s="1378"/>
      <c r="U399" s="1378"/>
      <c r="V399" s="1378"/>
      <c r="W399" s="1379"/>
      <c r="X399" s="1377" t="str">
        <f t="shared" si="42"/>
        <v xml:space="preserve"> </v>
      </c>
      <c r="Y399" s="1378"/>
      <c r="Z399" s="1378"/>
      <c r="AA399" s="1378"/>
      <c r="AB399" s="1379"/>
    </row>
    <row r="400" spans="1:28" ht="13.9" hidden="1">
      <c r="A400" s="713"/>
      <c r="B400" s="856">
        <v>174</v>
      </c>
      <c r="C400" s="765"/>
      <c r="D400" s="784"/>
      <c r="E400" s="857"/>
      <c r="F400" s="858"/>
      <c r="G400" s="790"/>
      <c r="H400" s="859"/>
      <c r="I400" s="1377" t="str">
        <f t="shared" si="36"/>
        <v xml:space="preserve"> </v>
      </c>
      <c r="J400" s="1378"/>
      <c r="K400" s="1378"/>
      <c r="L400" s="1378"/>
      <c r="M400" s="1378"/>
      <c r="N400" s="1379"/>
      <c r="O400" s="1377" t="str">
        <f t="shared" si="40"/>
        <v xml:space="preserve"> </v>
      </c>
      <c r="P400" s="1378"/>
      <c r="Q400" s="1378"/>
      <c r="R400" s="1379"/>
      <c r="S400" s="1377" t="str">
        <f t="shared" si="41"/>
        <v xml:space="preserve"> </v>
      </c>
      <c r="T400" s="1378"/>
      <c r="U400" s="1378"/>
      <c r="V400" s="1378"/>
      <c r="W400" s="1379"/>
      <c r="X400" s="1377" t="str">
        <f t="shared" si="42"/>
        <v xml:space="preserve"> </v>
      </c>
      <c r="Y400" s="1378"/>
      <c r="Z400" s="1378"/>
      <c r="AA400" s="1378"/>
      <c r="AB400" s="1379"/>
    </row>
    <row r="401" spans="1:28" ht="13.9" hidden="1">
      <c r="A401" s="713"/>
      <c r="B401" s="856">
        <v>175</v>
      </c>
      <c r="C401" s="765"/>
      <c r="D401" s="784"/>
      <c r="E401" s="857"/>
      <c r="F401" s="858"/>
      <c r="G401" s="790"/>
      <c r="H401" s="859"/>
      <c r="I401" s="1377" t="str">
        <f t="shared" si="36"/>
        <v xml:space="preserve"> </v>
      </c>
      <c r="J401" s="1378"/>
      <c r="K401" s="1378"/>
      <c r="L401" s="1378"/>
      <c r="M401" s="1378"/>
      <c r="N401" s="1379"/>
      <c r="O401" s="1377" t="str">
        <f t="shared" si="40"/>
        <v xml:space="preserve"> </v>
      </c>
      <c r="P401" s="1378"/>
      <c r="Q401" s="1378"/>
      <c r="R401" s="1379"/>
      <c r="S401" s="1377" t="str">
        <f t="shared" si="41"/>
        <v xml:space="preserve"> </v>
      </c>
      <c r="T401" s="1378"/>
      <c r="U401" s="1378"/>
      <c r="V401" s="1378"/>
      <c r="W401" s="1379"/>
      <c r="X401" s="1377" t="str">
        <f t="shared" si="42"/>
        <v xml:space="preserve"> </v>
      </c>
      <c r="Y401" s="1378"/>
      <c r="Z401" s="1378"/>
      <c r="AA401" s="1378"/>
      <c r="AB401" s="1379"/>
    </row>
    <row r="402" spans="1:28" ht="13.9" hidden="1">
      <c r="A402" s="713"/>
      <c r="B402" s="856">
        <v>176</v>
      </c>
      <c r="C402" s="765"/>
      <c r="D402" s="784"/>
      <c r="E402" s="857"/>
      <c r="F402" s="858"/>
      <c r="G402" s="790"/>
      <c r="H402" s="859"/>
      <c r="I402" s="1377" t="str">
        <f t="shared" si="36"/>
        <v xml:space="preserve"> </v>
      </c>
      <c r="J402" s="1378"/>
      <c r="K402" s="1378"/>
      <c r="L402" s="1378"/>
      <c r="M402" s="1378"/>
      <c r="N402" s="1379"/>
      <c r="O402" s="1377" t="str">
        <f t="shared" si="40"/>
        <v xml:space="preserve"> </v>
      </c>
      <c r="P402" s="1378"/>
      <c r="Q402" s="1378"/>
      <c r="R402" s="1379"/>
      <c r="S402" s="1377" t="str">
        <f t="shared" si="41"/>
        <v xml:space="preserve"> </v>
      </c>
      <c r="T402" s="1378"/>
      <c r="U402" s="1378"/>
      <c r="V402" s="1378"/>
      <c r="W402" s="1379"/>
      <c r="X402" s="1377" t="str">
        <f t="shared" si="42"/>
        <v xml:space="preserve"> </v>
      </c>
      <c r="Y402" s="1378"/>
      <c r="Z402" s="1378"/>
      <c r="AA402" s="1378"/>
      <c r="AB402" s="1379"/>
    </row>
    <row r="403" spans="1:28" ht="13.9" hidden="1">
      <c r="A403" s="713"/>
      <c r="B403" s="856">
        <v>177</v>
      </c>
      <c r="C403" s="765"/>
      <c r="D403" s="784"/>
      <c r="E403" s="857"/>
      <c r="F403" s="858"/>
      <c r="G403" s="790"/>
      <c r="H403" s="859"/>
      <c r="I403" s="1377" t="str">
        <f t="shared" si="36"/>
        <v xml:space="preserve"> </v>
      </c>
      <c r="J403" s="1378"/>
      <c r="K403" s="1378"/>
      <c r="L403" s="1378"/>
      <c r="M403" s="1378"/>
      <c r="N403" s="1379"/>
      <c r="O403" s="1377" t="str">
        <f t="shared" si="40"/>
        <v xml:space="preserve"> </v>
      </c>
      <c r="P403" s="1378"/>
      <c r="Q403" s="1378"/>
      <c r="R403" s="1379"/>
      <c r="S403" s="1377" t="str">
        <f t="shared" si="41"/>
        <v xml:space="preserve"> </v>
      </c>
      <c r="T403" s="1378"/>
      <c r="U403" s="1378"/>
      <c r="V403" s="1378"/>
      <c r="W403" s="1379"/>
      <c r="X403" s="1377" t="str">
        <f t="shared" si="42"/>
        <v xml:space="preserve"> </v>
      </c>
      <c r="Y403" s="1378"/>
      <c r="Z403" s="1378"/>
      <c r="AA403" s="1378"/>
      <c r="AB403" s="1379"/>
    </row>
    <row r="404" spans="1:28" ht="13.9" hidden="1">
      <c r="A404" s="713"/>
      <c r="B404" s="856">
        <v>178</v>
      </c>
      <c r="C404" s="765"/>
      <c r="D404" s="784"/>
      <c r="E404" s="857"/>
      <c r="F404" s="858"/>
      <c r="G404" s="790"/>
      <c r="H404" s="859"/>
      <c r="I404" s="1377" t="str">
        <f t="shared" si="36"/>
        <v xml:space="preserve"> </v>
      </c>
      <c r="J404" s="1378"/>
      <c r="K404" s="1378"/>
      <c r="L404" s="1378"/>
      <c r="M404" s="1378"/>
      <c r="N404" s="1379"/>
      <c r="O404" s="1377" t="str">
        <f t="shared" si="40"/>
        <v xml:space="preserve"> </v>
      </c>
      <c r="P404" s="1378"/>
      <c r="Q404" s="1378"/>
      <c r="R404" s="1379"/>
      <c r="S404" s="1377" t="str">
        <f t="shared" si="41"/>
        <v xml:space="preserve"> </v>
      </c>
      <c r="T404" s="1378"/>
      <c r="U404" s="1378"/>
      <c r="V404" s="1378"/>
      <c r="W404" s="1379"/>
      <c r="X404" s="1377" t="str">
        <f t="shared" si="42"/>
        <v xml:space="preserve"> </v>
      </c>
      <c r="Y404" s="1378"/>
      <c r="Z404" s="1378"/>
      <c r="AA404" s="1378"/>
      <c r="AB404" s="1379"/>
    </row>
    <row r="405" spans="1:28" ht="13.9" hidden="1">
      <c r="A405" s="713"/>
      <c r="B405" s="856">
        <v>179</v>
      </c>
      <c r="C405" s="765"/>
      <c r="D405" s="784"/>
      <c r="E405" s="857"/>
      <c r="F405" s="858"/>
      <c r="G405" s="790"/>
      <c r="H405" s="859"/>
      <c r="I405" s="1377" t="str">
        <f t="shared" si="36"/>
        <v xml:space="preserve"> </v>
      </c>
      <c r="J405" s="1378"/>
      <c r="K405" s="1378"/>
      <c r="L405" s="1378"/>
      <c r="M405" s="1378"/>
      <c r="N405" s="1379"/>
      <c r="O405" s="1377" t="str">
        <f t="shared" si="40"/>
        <v xml:space="preserve"> </v>
      </c>
      <c r="P405" s="1378"/>
      <c r="Q405" s="1378"/>
      <c r="R405" s="1379"/>
      <c r="S405" s="1377" t="str">
        <f t="shared" si="41"/>
        <v xml:space="preserve"> </v>
      </c>
      <c r="T405" s="1378"/>
      <c r="U405" s="1378"/>
      <c r="V405" s="1378"/>
      <c r="W405" s="1379"/>
      <c r="X405" s="1377" t="str">
        <f t="shared" si="42"/>
        <v xml:space="preserve"> </v>
      </c>
      <c r="Y405" s="1378"/>
      <c r="Z405" s="1378"/>
      <c r="AA405" s="1378"/>
      <c r="AB405" s="1379"/>
    </row>
    <row r="406" spans="1:28" ht="13.9" hidden="1">
      <c r="A406" s="713"/>
      <c r="B406" s="856">
        <v>180</v>
      </c>
      <c r="C406" s="765"/>
      <c r="D406" s="784"/>
      <c r="E406" s="857"/>
      <c r="F406" s="858"/>
      <c r="G406" s="790"/>
      <c r="H406" s="859"/>
      <c r="I406" s="1377" t="str">
        <f t="shared" si="36"/>
        <v xml:space="preserve"> </v>
      </c>
      <c r="J406" s="1378"/>
      <c r="K406" s="1378"/>
      <c r="L406" s="1378"/>
      <c r="M406" s="1378"/>
      <c r="N406" s="1379"/>
      <c r="O406" s="1377" t="str">
        <f t="shared" si="40"/>
        <v xml:space="preserve"> </v>
      </c>
      <c r="P406" s="1378"/>
      <c r="Q406" s="1378"/>
      <c r="R406" s="1379"/>
      <c r="S406" s="1377" t="str">
        <f t="shared" si="41"/>
        <v xml:space="preserve"> </v>
      </c>
      <c r="T406" s="1378"/>
      <c r="U406" s="1378"/>
      <c r="V406" s="1378"/>
      <c r="W406" s="1379"/>
      <c r="X406" s="1377" t="str">
        <f t="shared" si="42"/>
        <v xml:space="preserve"> </v>
      </c>
      <c r="Y406" s="1378"/>
      <c r="Z406" s="1378"/>
      <c r="AA406" s="1378"/>
      <c r="AB406" s="1379"/>
    </row>
    <row r="407" spans="1:28" ht="13.9" hidden="1">
      <c r="A407" s="713"/>
      <c r="B407" s="856">
        <v>181</v>
      </c>
      <c r="C407" s="765"/>
      <c r="D407" s="784"/>
      <c r="E407" s="857"/>
      <c r="F407" s="858"/>
      <c r="G407" s="790"/>
      <c r="H407" s="859"/>
      <c r="I407" s="1377" t="str">
        <f t="shared" si="36"/>
        <v xml:space="preserve"> </v>
      </c>
      <c r="J407" s="1378"/>
      <c r="K407" s="1378"/>
      <c r="L407" s="1378"/>
      <c r="M407" s="1378"/>
      <c r="N407" s="1379"/>
      <c r="O407" s="1377" t="str">
        <f t="shared" si="40"/>
        <v xml:space="preserve"> </v>
      </c>
      <c r="P407" s="1378"/>
      <c r="Q407" s="1378"/>
      <c r="R407" s="1379"/>
      <c r="S407" s="1377" t="str">
        <f t="shared" si="41"/>
        <v xml:space="preserve"> </v>
      </c>
      <c r="T407" s="1378"/>
      <c r="U407" s="1378"/>
      <c r="V407" s="1378"/>
      <c r="W407" s="1379"/>
      <c r="X407" s="1377" t="str">
        <f t="shared" si="42"/>
        <v xml:space="preserve"> </v>
      </c>
      <c r="Y407" s="1378"/>
      <c r="Z407" s="1378"/>
      <c r="AA407" s="1378"/>
      <c r="AB407" s="1379"/>
    </row>
    <row r="408" spans="1:28" ht="13.9" hidden="1">
      <c r="A408" s="713"/>
      <c r="B408" s="856">
        <v>182</v>
      </c>
      <c r="C408" s="765"/>
      <c r="D408" s="784"/>
      <c r="E408" s="857"/>
      <c r="F408" s="858"/>
      <c r="G408" s="790"/>
      <c r="H408" s="859"/>
      <c r="I408" s="1377" t="str">
        <f t="shared" si="36"/>
        <v xml:space="preserve"> </v>
      </c>
      <c r="J408" s="1378"/>
      <c r="K408" s="1378"/>
      <c r="L408" s="1378"/>
      <c r="M408" s="1378"/>
      <c r="N408" s="1379"/>
      <c r="O408" s="1377" t="str">
        <f t="shared" si="40"/>
        <v xml:space="preserve"> </v>
      </c>
      <c r="P408" s="1378"/>
      <c r="Q408" s="1378"/>
      <c r="R408" s="1379"/>
      <c r="S408" s="1377" t="str">
        <f t="shared" si="41"/>
        <v xml:space="preserve"> </v>
      </c>
      <c r="T408" s="1378"/>
      <c r="U408" s="1378"/>
      <c r="V408" s="1378"/>
      <c r="W408" s="1379"/>
      <c r="X408" s="1377" t="str">
        <f t="shared" si="42"/>
        <v xml:space="preserve"> </v>
      </c>
      <c r="Y408" s="1378"/>
      <c r="Z408" s="1378"/>
      <c r="AA408" s="1378"/>
      <c r="AB408" s="1379"/>
    </row>
    <row r="409" spans="1:28" ht="13.9" hidden="1">
      <c r="A409" s="713"/>
      <c r="B409" s="856">
        <v>183</v>
      </c>
      <c r="C409" s="765"/>
      <c r="D409" s="784"/>
      <c r="E409" s="857"/>
      <c r="F409" s="858"/>
      <c r="G409" s="790"/>
      <c r="H409" s="859"/>
      <c r="I409" s="1377" t="str">
        <f t="shared" si="36"/>
        <v xml:space="preserve"> </v>
      </c>
      <c r="J409" s="1378"/>
      <c r="K409" s="1378"/>
      <c r="L409" s="1378"/>
      <c r="M409" s="1378"/>
      <c r="N409" s="1379"/>
      <c r="O409" s="1377" t="str">
        <f t="shared" si="40"/>
        <v xml:space="preserve"> </v>
      </c>
      <c r="P409" s="1378"/>
      <c r="Q409" s="1378"/>
      <c r="R409" s="1379"/>
      <c r="S409" s="1377" t="str">
        <f t="shared" si="41"/>
        <v xml:space="preserve"> </v>
      </c>
      <c r="T409" s="1378"/>
      <c r="U409" s="1378"/>
      <c r="V409" s="1378"/>
      <c r="W409" s="1379"/>
      <c r="X409" s="1377" t="str">
        <f t="shared" si="42"/>
        <v xml:space="preserve"> </v>
      </c>
      <c r="Y409" s="1378"/>
      <c r="Z409" s="1378"/>
      <c r="AA409" s="1378"/>
      <c r="AB409" s="1379"/>
    </row>
    <row r="410" spans="1:28" ht="13.9" hidden="1">
      <c r="A410" s="713"/>
      <c r="B410" s="856">
        <v>184</v>
      </c>
      <c r="C410" s="765"/>
      <c r="D410" s="784"/>
      <c r="E410" s="857"/>
      <c r="F410" s="858"/>
      <c r="G410" s="790"/>
      <c r="H410" s="859"/>
      <c r="I410" s="1377" t="str">
        <f t="shared" si="36"/>
        <v xml:space="preserve"> </v>
      </c>
      <c r="J410" s="1378"/>
      <c r="K410" s="1378"/>
      <c r="L410" s="1378"/>
      <c r="M410" s="1378"/>
      <c r="N410" s="1379"/>
      <c r="O410" s="1377" t="str">
        <f t="shared" si="40"/>
        <v xml:space="preserve"> </v>
      </c>
      <c r="P410" s="1378"/>
      <c r="Q410" s="1378"/>
      <c r="R410" s="1379"/>
      <c r="S410" s="1377" t="str">
        <f t="shared" si="41"/>
        <v xml:space="preserve"> </v>
      </c>
      <c r="T410" s="1378"/>
      <c r="U410" s="1378"/>
      <c r="V410" s="1378"/>
      <c r="W410" s="1379"/>
      <c r="X410" s="1377" t="str">
        <f t="shared" si="42"/>
        <v xml:space="preserve"> </v>
      </c>
      <c r="Y410" s="1378"/>
      <c r="Z410" s="1378"/>
      <c r="AA410" s="1378"/>
      <c r="AB410" s="1379"/>
    </row>
    <row r="411" spans="1:28" ht="13.9" hidden="1">
      <c r="A411" s="713"/>
      <c r="B411" s="856">
        <v>185</v>
      </c>
      <c r="C411" s="765"/>
      <c r="D411" s="784"/>
      <c r="E411" s="857"/>
      <c r="F411" s="858"/>
      <c r="G411" s="790"/>
      <c r="H411" s="859"/>
      <c r="I411" s="1377" t="str">
        <f t="shared" si="36"/>
        <v xml:space="preserve"> </v>
      </c>
      <c r="J411" s="1378"/>
      <c r="K411" s="1378"/>
      <c r="L411" s="1378"/>
      <c r="M411" s="1378"/>
      <c r="N411" s="1379"/>
      <c r="O411" s="1377" t="str">
        <f t="shared" si="40"/>
        <v xml:space="preserve"> </v>
      </c>
      <c r="P411" s="1378"/>
      <c r="Q411" s="1378"/>
      <c r="R411" s="1379"/>
      <c r="S411" s="1377" t="str">
        <f t="shared" si="41"/>
        <v xml:space="preserve"> </v>
      </c>
      <c r="T411" s="1378"/>
      <c r="U411" s="1378"/>
      <c r="V411" s="1378"/>
      <c r="W411" s="1379"/>
      <c r="X411" s="1377" t="str">
        <f t="shared" si="42"/>
        <v xml:space="preserve"> </v>
      </c>
      <c r="Y411" s="1378"/>
      <c r="Z411" s="1378"/>
      <c r="AA411" s="1378"/>
      <c r="AB411" s="1379"/>
    </row>
    <row r="412" spans="1:28" ht="13.9" hidden="1">
      <c r="A412" s="713"/>
      <c r="B412" s="856">
        <v>186</v>
      </c>
      <c r="C412" s="765"/>
      <c r="D412" s="784"/>
      <c r="E412" s="857"/>
      <c r="F412" s="858"/>
      <c r="G412" s="790"/>
      <c r="H412" s="859"/>
      <c r="I412" s="1377" t="str">
        <f t="shared" si="36"/>
        <v xml:space="preserve"> </v>
      </c>
      <c r="J412" s="1378"/>
      <c r="K412" s="1378"/>
      <c r="L412" s="1378"/>
      <c r="M412" s="1378"/>
      <c r="N412" s="1379"/>
      <c r="O412" s="1377" t="str">
        <f t="shared" si="40"/>
        <v xml:space="preserve"> </v>
      </c>
      <c r="P412" s="1378"/>
      <c r="Q412" s="1378"/>
      <c r="R412" s="1379"/>
      <c r="S412" s="1377" t="str">
        <f t="shared" si="41"/>
        <v xml:space="preserve"> </v>
      </c>
      <c r="T412" s="1378"/>
      <c r="U412" s="1378"/>
      <c r="V412" s="1378"/>
      <c r="W412" s="1379"/>
      <c r="X412" s="1377" t="str">
        <f t="shared" si="42"/>
        <v xml:space="preserve"> </v>
      </c>
      <c r="Y412" s="1378"/>
      <c r="Z412" s="1378"/>
      <c r="AA412" s="1378"/>
      <c r="AB412" s="1379"/>
    </row>
    <row r="413" spans="1:28" ht="13.9" hidden="1">
      <c r="A413" s="713"/>
      <c r="B413" s="856">
        <v>187</v>
      </c>
      <c r="C413" s="765"/>
      <c r="D413" s="784"/>
      <c r="E413" s="857"/>
      <c r="F413" s="858"/>
      <c r="G413" s="790"/>
      <c r="H413" s="859"/>
      <c r="I413" s="1377" t="str">
        <f t="shared" si="36"/>
        <v xml:space="preserve"> </v>
      </c>
      <c r="J413" s="1378"/>
      <c r="K413" s="1378"/>
      <c r="L413" s="1378"/>
      <c r="M413" s="1378"/>
      <c r="N413" s="1379"/>
      <c r="O413" s="1377" t="str">
        <f t="shared" si="40"/>
        <v xml:space="preserve"> </v>
      </c>
      <c r="P413" s="1378"/>
      <c r="Q413" s="1378"/>
      <c r="R413" s="1379"/>
      <c r="S413" s="1377" t="str">
        <f t="shared" si="41"/>
        <v xml:space="preserve"> </v>
      </c>
      <c r="T413" s="1378"/>
      <c r="U413" s="1378"/>
      <c r="V413" s="1378"/>
      <c r="W413" s="1379"/>
      <c r="X413" s="1377" t="str">
        <f t="shared" si="42"/>
        <v xml:space="preserve"> </v>
      </c>
      <c r="Y413" s="1378"/>
      <c r="Z413" s="1378"/>
      <c r="AA413" s="1378"/>
      <c r="AB413" s="1379"/>
    </row>
    <row r="414" spans="1:28" ht="13.9" hidden="1">
      <c r="A414" s="713"/>
      <c r="B414" s="856">
        <v>188</v>
      </c>
      <c r="C414" s="765"/>
      <c r="D414" s="784"/>
      <c r="E414" s="857"/>
      <c r="F414" s="858"/>
      <c r="G414" s="790"/>
      <c r="H414" s="859"/>
      <c r="I414" s="1377" t="str">
        <f t="shared" si="36"/>
        <v xml:space="preserve"> </v>
      </c>
      <c r="J414" s="1378"/>
      <c r="K414" s="1378"/>
      <c r="L414" s="1378"/>
      <c r="M414" s="1378"/>
      <c r="N414" s="1379"/>
      <c r="O414" s="1377" t="str">
        <f t="shared" si="40"/>
        <v xml:space="preserve"> </v>
      </c>
      <c r="P414" s="1378"/>
      <c r="Q414" s="1378"/>
      <c r="R414" s="1379"/>
      <c r="S414" s="1377" t="str">
        <f t="shared" si="41"/>
        <v xml:space="preserve"> </v>
      </c>
      <c r="T414" s="1378"/>
      <c r="U414" s="1378"/>
      <c r="V414" s="1378"/>
      <c r="W414" s="1379"/>
      <c r="X414" s="1377" t="str">
        <f t="shared" si="42"/>
        <v xml:space="preserve"> </v>
      </c>
      <c r="Y414" s="1378"/>
      <c r="Z414" s="1378"/>
      <c r="AA414" s="1378"/>
      <c r="AB414" s="1379"/>
    </row>
    <row r="415" spans="1:28" ht="13.9" hidden="1">
      <c r="A415" s="713"/>
      <c r="B415" s="856">
        <v>189</v>
      </c>
      <c r="C415" s="765"/>
      <c r="D415" s="784"/>
      <c r="E415" s="857"/>
      <c r="F415" s="858"/>
      <c r="G415" s="790"/>
      <c r="H415" s="859"/>
      <c r="I415" s="1377" t="str">
        <f t="shared" si="36"/>
        <v xml:space="preserve"> </v>
      </c>
      <c r="J415" s="1378"/>
      <c r="K415" s="1378"/>
      <c r="L415" s="1378"/>
      <c r="M415" s="1378"/>
      <c r="N415" s="1379"/>
      <c r="O415" s="1377" t="str">
        <f t="shared" si="40"/>
        <v xml:space="preserve"> </v>
      </c>
      <c r="P415" s="1378"/>
      <c r="Q415" s="1378"/>
      <c r="R415" s="1379"/>
      <c r="S415" s="1377" t="str">
        <f t="shared" si="41"/>
        <v xml:space="preserve"> </v>
      </c>
      <c r="T415" s="1378"/>
      <c r="U415" s="1378"/>
      <c r="V415" s="1378"/>
      <c r="W415" s="1379"/>
      <c r="X415" s="1377" t="str">
        <f t="shared" si="42"/>
        <v xml:space="preserve"> </v>
      </c>
      <c r="Y415" s="1378"/>
      <c r="Z415" s="1378"/>
      <c r="AA415" s="1378"/>
      <c r="AB415" s="1379"/>
    </row>
    <row r="416" spans="1:28" ht="13.9" hidden="1">
      <c r="A416" s="713"/>
      <c r="B416" s="856">
        <v>190</v>
      </c>
      <c r="C416" s="765"/>
      <c r="D416" s="784"/>
      <c r="E416" s="857"/>
      <c r="F416" s="858"/>
      <c r="G416" s="790"/>
      <c r="H416" s="859"/>
      <c r="I416" s="1377" t="str">
        <f t="shared" si="36"/>
        <v xml:space="preserve"> </v>
      </c>
      <c r="J416" s="1378"/>
      <c r="K416" s="1378"/>
      <c r="L416" s="1378"/>
      <c r="M416" s="1378"/>
      <c r="N416" s="1379"/>
      <c r="O416" s="1377" t="str">
        <f t="shared" si="40"/>
        <v xml:space="preserve"> </v>
      </c>
      <c r="P416" s="1378"/>
      <c r="Q416" s="1378"/>
      <c r="R416" s="1379"/>
      <c r="S416" s="1377" t="str">
        <f t="shared" si="41"/>
        <v xml:space="preserve"> </v>
      </c>
      <c r="T416" s="1378"/>
      <c r="U416" s="1378"/>
      <c r="V416" s="1378"/>
      <c r="W416" s="1379"/>
      <c r="X416" s="1377" t="str">
        <f t="shared" si="42"/>
        <v xml:space="preserve"> </v>
      </c>
      <c r="Y416" s="1378"/>
      <c r="Z416" s="1378"/>
      <c r="AA416" s="1378"/>
      <c r="AB416" s="1379"/>
    </row>
    <row r="417" spans="1:28" ht="13.9" hidden="1">
      <c r="A417" s="713"/>
      <c r="B417" s="856">
        <v>191</v>
      </c>
      <c r="C417" s="765"/>
      <c r="D417" s="784"/>
      <c r="E417" s="857"/>
      <c r="F417" s="858"/>
      <c r="G417" s="790"/>
      <c r="H417" s="859"/>
      <c r="I417" s="1377" t="str">
        <f t="shared" si="36"/>
        <v xml:space="preserve"> </v>
      </c>
      <c r="J417" s="1378"/>
      <c r="K417" s="1378"/>
      <c r="L417" s="1378"/>
      <c r="M417" s="1378"/>
      <c r="N417" s="1379"/>
      <c r="O417" s="1377" t="str">
        <f t="shared" si="40"/>
        <v xml:space="preserve"> </v>
      </c>
      <c r="P417" s="1378"/>
      <c r="Q417" s="1378"/>
      <c r="R417" s="1379"/>
      <c r="S417" s="1377" t="str">
        <f t="shared" si="41"/>
        <v xml:space="preserve"> </v>
      </c>
      <c r="T417" s="1378"/>
      <c r="U417" s="1378"/>
      <c r="V417" s="1378"/>
      <c r="W417" s="1379"/>
      <c r="X417" s="1377" t="str">
        <f t="shared" si="42"/>
        <v xml:space="preserve"> </v>
      </c>
      <c r="Y417" s="1378"/>
      <c r="Z417" s="1378"/>
      <c r="AA417" s="1378"/>
      <c r="AB417" s="1379"/>
    </row>
    <row r="418" spans="1:28" ht="13.9" hidden="1">
      <c r="A418" s="713"/>
      <c r="B418" s="856">
        <v>192</v>
      </c>
      <c r="C418" s="765"/>
      <c r="D418" s="784"/>
      <c r="E418" s="857"/>
      <c r="F418" s="858"/>
      <c r="G418" s="790"/>
      <c r="H418" s="859"/>
      <c r="I418" s="1377" t="str">
        <f t="shared" si="36"/>
        <v xml:space="preserve"> </v>
      </c>
      <c r="J418" s="1378"/>
      <c r="K418" s="1378"/>
      <c r="L418" s="1378"/>
      <c r="M418" s="1378"/>
      <c r="N418" s="1379"/>
      <c r="O418" s="1377" t="str">
        <f t="shared" si="40"/>
        <v xml:space="preserve"> </v>
      </c>
      <c r="P418" s="1378"/>
      <c r="Q418" s="1378"/>
      <c r="R418" s="1379"/>
      <c r="S418" s="1377" t="str">
        <f t="shared" si="41"/>
        <v xml:space="preserve"> </v>
      </c>
      <c r="T418" s="1378"/>
      <c r="U418" s="1378"/>
      <c r="V418" s="1378"/>
      <c r="W418" s="1379"/>
      <c r="X418" s="1377" t="str">
        <f t="shared" si="42"/>
        <v xml:space="preserve"> </v>
      </c>
      <c r="Y418" s="1378"/>
      <c r="Z418" s="1378"/>
      <c r="AA418" s="1378"/>
      <c r="AB418" s="1379"/>
    </row>
    <row r="419" spans="1:28" ht="13.9" hidden="1">
      <c r="A419" s="713"/>
      <c r="B419" s="856">
        <v>193</v>
      </c>
      <c r="C419" s="765"/>
      <c r="D419" s="784"/>
      <c r="E419" s="857"/>
      <c r="F419" s="858"/>
      <c r="G419" s="790"/>
      <c r="H419" s="859"/>
      <c r="I419" s="1377" t="str">
        <f t="shared" si="36"/>
        <v xml:space="preserve"> </v>
      </c>
      <c r="J419" s="1378"/>
      <c r="K419" s="1378"/>
      <c r="L419" s="1378"/>
      <c r="M419" s="1378"/>
      <c r="N419" s="1379"/>
      <c r="O419" s="1377" t="str">
        <f t="shared" si="40"/>
        <v xml:space="preserve"> </v>
      </c>
      <c r="P419" s="1378"/>
      <c r="Q419" s="1378"/>
      <c r="R419" s="1379"/>
      <c r="S419" s="1377" t="str">
        <f t="shared" si="41"/>
        <v xml:space="preserve"> </v>
      </c>
      <c r="T419" s="1378"/>
      <c r="U419" s="1378"/>
      <c r="V419" s="1378"/>
      <c r="W419" s="1379"/>
      <c r="X419" s="1377" t="str">
        <f t="shared" si="42"/>
        <v xml:space="preserve"> </v>
      </c>
      <c r="Y419" s="1378"/>
      <c r="Z419" s="1378"/>
      <c r="AA419" s="1378"/>
      <c r="AB419" s="1379"/>
    </row>
    <row r="420" spans="1:28" ht="13.9" hidden="1">
      <c r="A420" s="713"/>
      <c r="B420" s="856">
        <v>194</v>
      </c>
      <c r="C420" s="765"/>
      <c r="D420" s="784"/>
      <c r="E420" s="857"/>
      <c r="F420" s="858"/>
      <c r="G420" s="790"/>
      <c r="H420" s="859"/>
      <c r="I420" s="1377" t="str">
        <f t="shared" si="36"/>
        <v xml:space="preserve"> </v>
      </c>
      <c r="J420" s="1378"/>
      <c r="K420" s="1378"/>
      <c r="L420" s="1378"/>
      <c r="M420" s="1378"/>
      <c r="N420" s="1379"/>
      <c r="O420" s="1377" t="str">
        <f t="shared" si="40"/>
        <v xml:space="preserve"> </v>
      </c>
      <c r="P420" s="1378"/>
      <c r="Q420" s="1378"/>
      <c r="R420" s="1379"/>
      <c r="S420" s="1377" t="str">
        <f t="shared" si="41"/>
        <v xml:space="preserve"> </v>
      </c>
      <c r="T420" s="1378"/>
      <c r="U420" s="1378"/>
      <c r="V420" s="1378"/>
      <c r="W420" s="1379"/>
      <c r="X420" s="1377" t="str">
        <f t="shared" si="42"/>
        <v xml:space="preserve"> </v>
      </c>
      <c r="Y420" s="1378"/>
      <c r="Z420" s="1378"/>
      <c r="AA420" s="1378"/>
      <c r="AB420" s="1379"/>
    </row>
    <row r="421" spans="1:28" ht="13.9" hidden="1">
      <c r="A421" s="713"/>
      <c r="B421" s="856">
        <v>195</v>
      </c>
      <c r="C421" s="765"/>
      <c r="D421" s="784"/>
      <c r="E421" s="857"/>
      <c r="F421" s="858"/>
      <c r="G421" s="790"/>
      <c r="H421" s="859"/>
      <c r="I421" s="1377" t="str">
        <f t="shared" si="36"/>
        <v xml:space="preserve"> </v>
      </c>
      <c r="J421" s="1378"/>
      <c r="K421" s="1378"/>
      <c r="L421" s="1378"/>
      <c r="M421" s="1378"/>
      <c r="N421" s="1379"/>
      <c r="O421" s="1377" t="str">
        <f t="shared" si="40"/>
        <v xml:space="preserve"> </v>
      </c>
      <c r="P421" s="1378"/>
      <c r="Q421" s="1378"/>
      <c r="R421" s="1379"/>
      <c r="S421" s="1377" t="str">
        <f t="shared" si="41"/>
        <v xml:space="preserve"> </v>
      </c>
      <c r="T421" s="1378"/>
      <c r="U421" s="1378"/>
      <c r="V421" s="1378"/>
      <c r="W421" s="1379"/>
      <c r="X421" s="1377" t="str">
        <f t="shared" si="42"/>
        <v xml:space="preserve"> </v>
      </c>
      <c r="Y421" s="1378"/>
      <c r="Z421" s="1378"/>
      <c r="AA421" s="1378"/>
      <c r="AB421" s="1379"/>
    </row>
    <row r="422" spans="1:28" ht="13.9" hidden="1">
      <c r="A422" s="713"/>
      <c r="B422" s="856">
        <v>196</v>
      </c>
      <c r="C422" s="765"/>
      <c r="D422" s="784"/>
      <c r="E422" s="857"/>
      <c r="F422" s="858"/>
      <c r="G422" s="790"/>
      <c r="H422" s="859"/>
      <c r="I422" s="1377" t="str">
        <f t="shared" si="36"/>
        <v xml:space="preserve"> </v>
      </c>
      <c r="J422" s="1378"/>
      <c r="K422" s="1378"/>
      <c r="L422" s="1378"/>
      <c r="M422" s="1378"/>
      <c r="N422" s="1379"/>
      <c r="O422" s="1377" t="str">
        <f t="shared" si="40"/>
        <v xml:space="preserve"> </v>
      </c>
      <c r="P422" s="1378"/>
      <c r="Q422" s="1378"/>
      <c r="R422" s="1379"/>
      <c r="S422" s="1377" t="str">
        <f t="shared" si="41"/>
        <v xml:space="preserve"> </v>
      </c>
      <c r="T422" s="1378"/>
      <c r="U422" s="1378"/>
      <c r="V422" s="1378"/>
      <c r="W422" s="1379"/>
      <c r="X422" s="1377" t="str">
        <f t="shared" si="42"/>
        <v xml:space="preserve"> </v>
      </c>
      <c r="Y422" s="1378"/>
      <c r="Z422" s="1378"/>
      <c r="AA422" s="1378"/>
      <c r="AB422" s="1379"/>
    </row>
    <row r="423" spans="1:28" ht="13.9" hidden="1">
      <c r="A423" s="713"/>
      <c r="B423" s="856">
        <v>197</v>
      </c>
      <c r="C423" s="765"/>
      <c r="D423" s="784"/>
      <c r="E423" s="857"/>
      <c r="F423" s="858"/>
      <c r="G423" s="790"/>
      <c r="H423" s="859"/>
      <c r="I423" s="1377" t="str">
        <f t="shared" si="36"/>
        <v xml:space="preserve"> </v>
      </c>
      <c r="J423" s="1378"/>
      <c r="K423" s="1378"/>
      <c r="L423" s="1378"/>
      <c r="M423" s="1378"/>
      <c r="N423" s="1379"/>
      <c r="O423" s="1377" t="str">
        <f t="shared" si="40"/>
        <v xml:space="preserve"> </v>
      </c>
      <c r="P423" s="1378"/>
      <c r="Q423" s="1378"/>
      <c r="R423" s="1379"/>
      <c r="S423" s="1377" t="str">
        <f t="shared" si="41"/>
        <v xml:space="preserve"> </v>
      </c>
      <c r="T423" s="1378"/>
      <c r="U423" s="1378"/>
      <c r="V423" s="1378"/>
      <c r="W423" s="1379"/>
      <c r="X423" s="1377" t="str">
        <f t="shared" si="42"/>
        <v xml:space="preserve"> </v>
      </c>
      <c r="Y423" s="1378"/>
      <c r="Z423" s="1378"/>
      <c r="AA423" s="1378"/>
      <c r="AB423" s="1379"/>
    </row>
    <row r="424" spans="1:28" ht="13.9" hidden="1">
      <c r="A424" s="713"/>
      <c r="B424" s="856">
        <v>198</v>
      </c>
      <c r="C424" s="765"/>
      <c r="D424" s="784"/>
      <c r="E424" s="857"/>
      <c r="F424" s="858"/>
      <c r="G424" s="790"/>
      <c r="H424" s="859"/>
      <c r="I424" s="1377" t="str">
        <f t="shared" si="36"/>
        <v xml:space="preserve"> </v>
      </c>
      <c r="J424" s="1378"/>
      <c r="K424" s="1378"/>
      <c r="L424" s="1378"/>
      <c r="M424" s="1378"/>
      <c r="N424" s="1379"/>
      <c r="O424" s="1377" t="str">
        <f t="shared" si="40"/>
        <v xml:space="preserve"> </v>
      </c>
      <c r="P424" s="1378"/>
      <c r="Q424" s="1378"/>
      <c r="R424" s="1379"/>
      <c r="S424" s="1377" t="str">
        <f t="shared" si="41"/>
        <v xml:space="preserve"> </v>
      </c>
      <c r="T424" s="1378"/>
      <c r="U424" s="1378"/>
      <c r="V424" s="1378"/>
      <c r="W424" s="1379"/>
      <c r="X424" s="1377" t="str">
        <f t="shared" si="42"/>
        <v xml:space="preserve"> </v>
      </c>
      <c r="Y424" s="1378"/>
      <c r="Z424" s="1378"/>
      <c r="AA424" s="1378"/>
      <c r="AB424" s="1379"/>
    </row>
    <row r="425" spans="1:28" ht="13.9" hidden="1">
      <c r="A425" s="713"/>
      <c r="B425" s="856">
        <v>199</v>
      </c>
      <c r="C425" s="765"/>
      <c r="D425" s="784"/>
      <c r="E425" s="857"/>
      <c r="F425" s="858"/>
      <c r="G425" s="790"/>
      <c r="H425" s="859"/>
      <c r="I425" s="1377" t="str">
        <f t="shared" si="36"/>
        <v xml:space="preserve"> </v>
      </c>
      <c r="J425" s="1378"/>
      <c r="K425" s="1378"/>
      <c r="L425" s="1378"/>
      <c r="M425" s="1378"/>
      <c r="N425" s="1379"/>
      <c r="O425" s="1377" t="str">
        <f t="shared" si="40"/>
        <v xml:space="preserve"> </v>
      </c>
      <c r="P425" s="1378"/>
      <c r="Q425" s="1378"/>
      <c r="R425" s="1379"/>
      <c r="S425" s="1377" t="str">
        <f t="shared" si="41"/>
        <v xml:space="preserve"> </v>
      </c>
      <c r="T425" s="1378"/>
      <c r="U425" s="1378"/>
      <c r="V425" s="1378"/>
      <c r="W425" s="1379"/>
      <c r="X425" s="1377" t="str">
        <f t="shared" si="42"/>
        <v xml:space="preserve"> </v>
      </c>
      <c r="Y425" s="1378"/>
      <c r="Z425" s="1378"/>
      <c r="AA425" s="1378"/>
      <c r="AB425" s="1379"/>
    </row>
    <row r="426" spans="1:28" ht="14.45" hidden="1" thickBot="1">
      <c r="A426" s="713"/>
      <c r="B426" s="860">
        <v>200</v>
      </c>
      <c r="C426" s="861"/>
      <c r="D426" s="862"/>
      <c r="E426" s="863"/>
      <c r="F426" s="864"/>
      <c r="G426" s="865"/>
      <c r="H426" s="866"/>
      <c r="I426" s="1382" t="str">
        <f t="shared" si="36"/>
        <v xml:space="preserve"> </v>
      </c>
      <c r="J426" s="1383"/>
      <c r="K426" s="1383"/>
      <c r="L426" s="1383"/>
      <c r="M426" s="1383"/>
      <c r="N426" s="1384"/>
      <c r="O426" s="1382" t="str">
        <f t="shared" si="40"/>
        <v xml:space="preserve"> </v>
      </c>
      <c r="P426" s="1383"/>
      <c r="Q426" s="1383"/>
      <c r="R426" s="1384"/>
      <c r="S426" s="1382" t="str">
        <f t="shared" si="41"/>
        <v xml:space="preserve"> </v>
      </c>
      <c r="T426" s="1383"/>
      <c r="U426" s="1383"/>
      <c r="V426" s="1383"/>
      <c r="W426" s="1384"/>
      <c r="X426" s="1382" t="str">
        <f t="shared" si="42"/>
        <v xml:space="preserve"> </v>
      </c>
      <c r="Y426" s="1383"/>
      <c r="Z426" s="1383"/>
      <c r="AA426" s="1383"/>
      <c r="AB426" s="1384"/>
    </row>
    <row r="427" spans="1:28" ht="15.6" hidden="1">
      <c r="A427" s="713"/>
      <c r="B427" s="1380" t="s">
        <v>788</v>
      </c>
      <c r="C427" s="1380"/>
      <c r="D427" s="1380"/>
      <c r="E427" s="1380"/>
      <c r="F427" s="1380"/>
      <c r="G427" s="1380"/>
      <c r="H427" s="1380"/>
      <c r="I427" s="1381" t="s">
        <v>634</v>
      </c>
      <c r="J427" s="1381"/>
      <c r="K427" s="1381"/>
      <c r="L427" s="1381"/>
      <c r="M427" s="1381"/>
      <c r="N427" s="1381"/>
      <c r="O427" s="1381" t="s">
        <v>634</v>
      </c>
      <c r="P427" s="1381"/>
      <c r="Q427" s="1381"/>
      <c r="R427" s="1381"/>
      <c r="S427" s="1381" t="s">
        <v>634</v>
      </c>
      <c r="T427" s="1381"/>
      <c r="U427" s="1381"/>
      <c r="V427" s="1381"/>
      <c r="W427" s="1381"/>
      <c r="X427" s="1381" t="s">
        <v>634</v>
      </c>
      <c r="Y427" s="1381"/>
      <c r="Z427" s="1381"/>
      <c r="AA427" s="1381"/>
      <c r="AB427" s="1381"/>
    </row>
    <row r="428" spans="1:28" ht="12.75" hidden="1" customHeight="1">
      <c r="A428" s="713"/>
      <c r="B428" s="856">
        <v>1</v>
      </c>
      <c r="C428" s="765"/>
      <c r="D428" s="784"/>
      <c r="E428" s="784"/>
      <c r="F428" s="784"/>
      <c r="G428" s="784"/>
      <c r="H428" s="857"/>
      <c r="I428" s="1377" t="str">
        <f t="shared" si="36"/>
        <v xml:space="preserve"> </v>
      </c>
      <c r="J428" s="1378"/>
      <c r="K428" s="1378"/>
      <c r="L428" s="1378"/>
      <c r="M428" s="1378"/>
      <c r="N428" s="1379"/>
      <c r="O428" s="1377" t="str">
        <f t="shared" si="40"/>
        <v xml:space="preserve"> </v>
      </c>
      <c r="P428" s="1378"/>
      <c r="Q428" s="1378"/>
      <c r="R428" s="1379"/>
      <c r="S428" s="1377" t="str">
        <f t="shared" si="41"/>
        <v xml:space="preserve"> </v>
      </c>
      <c r="T428" s="1378"/>
      <c r="U428" s="1378"/>
      <c r="V428" s="1378"/>
      <c r="W428" s="1379"/>
      <c r="X428" s="1377" t="str">
        <f t="shared" si="42"/>
        <v xml:space="preserve"> </v>
      </c>
      <c r="Y428" s="1378"/>
      <c r="Z428" s="1378"/>
      <c r="AA428" s="1378"/>
      <c r="AB428" s="1379"/>
    </row>
    <row r="429" spans="1:28" ht="13.9" hidden="1">
      <c r="A429" s="713"/>
      <c r="B429" s="856">
        <v>2</v>
      </c>
      <c r="C429" s="765"/>
      <c r="D429" s="784"/>
      <c r="E429" s="784"/>
      <c r="F429" s="784"/>
      <c r="G429" s="784"/>
      <c r="H429" s="857"/>
      <c r="I429" s="1377" t="str">
        <f t="shared" ref="I429:I432" si="43">+IF(I$13="No Bid","No Bid"," ")</f>
        <v xml:space="preserve"> </v>
      </c>
      <c r="J429" s="1378"/>
      <c r="K429" s="1378"/>
      <c r="L429" s="1378"/>
      <c r="M429" s="1378"/>
      <c r="N429" s="1379"/>
      <c r="O429" s="1377" t="str">
        <f t="shared" si="40"/>
        <v xml:space="preserve"> </v>
      </c>
      <c r="P429" s="1378"/>
      <c r="Q429" s="1378"/>
      <c r="R429" s="1379"/>
      <c r="S429" s="1377" t="str">
        <f t="shared" si="41"/>
        <v xml:space="preserve"> </v>
      </c>
      <c r="T429" s="1378"/>
      <c r="U429" s="1378"/>
      <c r="V429" s="1378"/>
      <c r="W429" s="1379"/>
      <c r="X429" s="1377" t="str">
        <f t="shared" si="42"/>
        <v xml:space="preserve"> </v>
      </c>
      <c r="Y429" s="1378"/>
      <c r="Z429" s="1378"/>
      <c r="AA429" s="1378"/>
      <c r="AB429" s="1379"/>
    </row>
    <row r="430" spans="1:28" ht="13.9" hidden="1">
      <c r="A430" s="713"/>
      <c r="B430" s="856">
        <v>3</v>
      </c>
      <c r="C430" s="765"/>
      <c r="D430" s="784"/>
      <c r="E430" s="784"/>
      <c r="F430" s="784"/>
      <c r="G430" s="784"/>
      <c r="H430" s="857"/>
      <c r="I430" s="1377" t="str">
        <f t="shared" si="43"/>
        <v xml:space="preserve"> </v>
      </c>
      <c r="J430" s="1378"/>
      <c r="K430" s="1378"/>
      <c r="L430" s="1378"/>
      <c r="M430" s="1378"/>
      <c r="N430" s="1379"/>
      <c r="O430" s="1377" t="str">
        <f t="shared" si="40"/>
        <v xml:space="preserve"> </v>
      </c>
      <c r="P430" s="1378"/>
      <c r="Q430" s="1378"/>
      <c r="R430" s="1379"/>
      <c r="S430" s="1377" t="str">
        <f t="shared" si="41"/>
        <v xml:space="preserve"> </v>
      </c>
      <c r="T430" s="1378"/>
      <c r="U430" s="1378"/>
      <c r="V430" s="1378"/>
      <c r="W430" s="1379"/>
      <c r="X430" s="1377" t="str">
        <f t="shared" si="42"/>
        <v xml:space="preserve"> </v>
      </c>
      <c r="Y430" s="1378"/>
      <c r="Z430" s="1378"/>
      <c r="AA430" s="1378"/>
      <c r="AB430" s="1379"/>
    </row>
    <row r="431" spans="1:28" ht="13.9" hidden="1">
      <c r="A431" s="713"/>
      <c r="B431" s="856">
        <v>4</v>
      </c>
      <c r="C431" s="765"/>
      <c r="D431" s="784"/>
      <c r="E431" s="784"/>
      <c r="F431" s="784"/>
      <c r="G431" s="784"/>
      <c r="H431" s="857"/>
      <c r="I431" s="1377" t="str">
        <f t="shared" si="43"/>
        <v xml:space="preserve"> </v>
      </c>
      <c r="J431" s="1378"/>
      <c r="K431" s="1378"/>
      <c r="L431" s="1378"/>
      <c r="M431" s="1378"/>
      <c r="N431" s="1379"/>
      <c r="O431" s="1377" t="str">
        <f t="shared" si="40"/>
        <v xml:space="preserve"> </v>
      </c>
      <c r="P431" s="1378"/>
      <c r="Q431" s="1378"/>
      <c r="R431" s="1379"/>
      <c r="S431" s="1377" t="str">
        <f t="shared" si="41"/>
        <v xml:space="preserve"> </v>
      </c>
      <c r="T431" s="1378"/>
      <c r="U431" s="1378"/>
      <c r="V431" s="1378"/>
      <c r="W431" s="1379"/>
      <c r="X431" s="1377" t="str">
        <f t="shared" si="42"/>
        <v xml:space="preserve"> </v>
      </c>
      <c r="Y431" s="1378"/>
      <c r="Z431" s="1378"/>
      <c r="AA431" s="1378"/>
      <c r="AB431" s="1379"/>
    </row>
    <row r="432" spans="1:28" ht="14.45" hidden="1" thickBot="1">
      <c r="A432" s="713"/>
      <c r="B432" s="856">
        <v>5</v>
      </c>
      <c r="C432" s="867"/>
      <c r="D432" s="868"/>
      <c r="E432" s="868"/>
      <c r="F432" s="868"/>
      <c r="G432" s="868"/>
      <c r="H432" s="869"/>
      <c r="I432" s="1377" t="str">
        <f t="shared" si="43"/>
        <v xml:space="preserve"> </v>
      </c>
      <c r="J432" s="1378"/>
      <c r="K432" s="1378"/>
      <c r="L432" s="1378"/>
      <c r="M432" s="1378"/>
      <c r="N432" s="1379"/>
      <c r="O432" s="1377" t="str">
        <f t="shared" si="40"/>
        <v xml:space="preserve"> </v>
      </c>
      <c r="P432" s="1378"/>
      <c r="Q432" s="1378"/>
      <c r="R432" s="1379"/>
      <c r="S432" s="1377" t="str">
        <f t="shared" si="41"/>
        <v xml:space="preserve"> </v>
      </c>
      <c r="T432" s="1378"/>
      <c r="U432" s="1378"/>
      <c r="V432" s="1378"/>
      <c r="W432" s="1379"/>
      <c r="X432" s="1377" t="str">
        <f t="shared" si="42"/>
        <v xml:space="preserve"> </v>
      </c>
      <c r="Y432" s="1378"/>
      <c r="Z432" s="1378"/>
      <c r="AA432" s="1378"/>
      <c r="AB432" s="1379"/>
    </row>
    <row r="433" spans="1:28" ht="16.149999999999999" thickTop="1">
      <c r="A433" s="713"/>
      <c r="B433" s="1376" t="s">
        <v>881</v>
      </c>
      <c r="C433" s="1376"/>
      <c r="D433" s="1376"/>
      <c r="E433" s="1376"/>
      <c r="F433" s="1376"/>
      <c r="G433" s="1376"/>
      <c r="H433" s="1376"/>
      <c r="I433" s="1362" t="s">
        <v>634</v>
      </c>
      <c r="J433" s="1363"/>
      <c r="K433" s="1363"/>
      <c r="L433" s="1363"/>
      <c r="M433" s="1363"/>
      <c r="N433" s="1364"/>
      <c r="O433" s="1362" t="s">
        <v>634</v>
      </c>
      <c r="P433" s="1363"/>
      <c r="Q433" s="1363"/>
      <c r="R433" s="1364"/>
      <c r="S433" s="1362" t="s">
        <v>634</v>
      </c>
      <c r="T433" s="1363"/>
      <c r="U433" s="1363"/>
      <c r="V433" s="1363"/>
      <c r="W433" s="1364"/>
      <c r="X433" s="1362" t="s">
        <v>634</v>
      </c>
      <c r="Y433" s="1363"/>
      <c r="Z433" s="1363"/>
      <c r="AA433" s="1363"/>
      <c r="AB433" s="1364"/>
    </row>
    <row r="434" spans="1:28" ht="13.9">
      <c r="A434" s="713"/>
      <c r="B434" s="870">
        <v>1</v>
      </c>
      <c r="C434" s="1003"/>
      <c r="D434" s="1003"/>
      <c r="E434" s="1003"/>
      <c r="F434" s="1003"/>
      <c r="G434" s="1003"/>
      <c r="H434" s="871" t="s">
        <v>795</v>
      </c>
      <c r="I434" s="872"/>
      <c r="J434" s="872"/>
      <c r="K434" s="872"/>
      <c r="L434" s="872"/>
      <c r="M434" s="872"/>
      <c r="N434" s="873" t="str">
        <f>IF(N$159=0, "", IFERROR(N$159-MIN($R$159:$AG$159),""))</f>
        <v/>
      </c>
      <c r="O434" s="872"/>
      <c r="P434" s="872"/>
      <c r="Q434" s="872"/>
      <c r="R434" s="873" t="str">
        <f>IF(R$159=0, "", IFERROR(R$159-MIN($R$159:$AG$159),""))</f>
        <v/>
      </c>
      <c r="S434" s="872"/>
      <c r="T434" s="874"/>
      <c r="U434" s="872"/>
      <c r="V434" s="872"/>
      <c r="W434" s="873" t="str">
        <f>IF(W$159=0, "", IFERROR(W$159-MIN($R$159:$AG$159),""))</f>
        <v/>
      </c>
      <c r="X434" s="872"/>
      <c r="Y434" s="874"/>
      <c r="Z434" s="872"/>
      <c r="AA434" s="872"/>
      <c r="AB434" s="873" t="str">
        <f>IF(AB$159=0, "", IFERROR(AB$159-MIN($R$159:$AG$159),""))</f>
        <v/>
      </c>
    </row>
    <row r="435" spans="1:28" ht="14.45" thickBot="1">
      <c r="A435" s="713"/>
      <c r="B435" s="875">
        <v>2</v>
      </c>
      <c r="C435" s="876"/>
      <c r="D435" s="876"/>
      <c r="E435" s="876"/>
      <c r="F435" s="876"/>
      <c r="G435" s="876"/>
      <c r="H435" s="877" t="s">
        <v>796</v>
      </c>
      <c r="I435" s="878"/>
      <c r="J435" s="878"/>
      <c r="K435" s="878"/>
      <c r="L435" s="878"/>
      <c r="M435" s="878"/>
      <c r="N435" s="879" t="str">
        <f>IF(N434="","",IFERROR(N$159/MIN($R$159:$AG$159)-1,""))</f>
        <v/>
      </c>
      <c r="O435" s="878"/>
      <c r="P435" s="878"/>
      <c r="Q435" s="878"/>
      <c r="R435" s="879" t="str">
        <f>IF(R434="","",IFERROR(R$159/MIN($R$159:$AG$159)-1,""))</f>
        <v/>
      </c>
      <c r="S435" s="878"/>
      <c r="T435" s="876"/>
      <c r="U435" s="878"/>
      <c r="V435" s="878"/>
      <c r="W435" s="879" t="str">
        <f>IF(W434="","",IFERROR(W$159/MIN($R$159:$AG$159)-1,""))</f>
        <v/>
      </c>
      <c r="X435" s="878"/>
      <c r="Y435" s="876"/>
      <c r="Z435" s="878"/>
      <c r="AA435" s="878"/>
      <c r="AB435" s="879" t="str">
        <f>IF(AB434="","",IFERROR(AB$159/MIN($R$159:$AG$159)-1,""))</f>
        <v/>
      </c>
    </row>
    <row r="436" spans="1:28" ht="16.149999999999999" thickTop="1">
      <c r="A436" s="713"/>
      <c r="B436" s="1376" t="s">
        <v>789</v>
      </c>
      <c r="C436" s="1376"/>
      <c r="D436" s="1376"/>
      <c r="E436" s="1376"/>
      <c r="F436" s="1376"/>
      <c r="G436" s="1376"/>
      <c r="H436" s="1376"/>
      <c r="I436" s="1362" t="s">
        <v>634</v>
      </c>
      <c r="J436" s="1363"/>
      <c r="K436" s="1363"/>
      <c r="L436" s="1363"/>
      <c r="M436" s="1363"/>
      <c r="N436" s="1364"/>
      <c r="O436" s="1362" t="s">
        <v>634</v>
      </c>
      <c r="P436" s="1363"/>
      <c r="Q436" s="1363"/>
      <c r="R436" s="1364"/>
      <c r="S436" s="1362" t="s">
        <v>634</v>
      </c>
      <c r="T436" s="1363"/>
      <c r="U436" s="1363"/>
      <c r="V436" s="1363"/>
      <c r="W436" s="1364"/>
      <c r="X436" s="1362" t="s">
        <v>634</v>
      </c>
      <c r="Y436" s="1363"/>
      <c r="Z436" s="1363"/>
      <c r="AA436" s="1363"/>
      <c r="AB436" s="1364"/>
    </row>
    <row r="437" spans="1:28" ht="13.9">
      <c r="A437" s="713"/>
      <c r="B437" s="1368">
        <v>1</v>
      </c>
      <c r="C437" s="1370" t="s">
        <v>882</v>
      </c>
      <c r="D437" s="1371"/>
      <c r="E437" s="1371"/>
      <c r="F437" s="1371"/>
      <c r="G437" s="1371"/>
      <c r="H437" s="1372"/>
      <c r="I437" s="880" t="s">
        <v>790</v>
      </c>
      <c r="J437" s="880" t="s">
        <v>790</v>
      </c>
      <c r="K437" s="880" t="s">
        <v>790</v>
      </c>
      <c r="L437" s="880" t="s">
        <v>790</v>
      </c>
      <c r="M437" s="880" t="s">
        <v>790</v>
      </c>
      <c r="N437" s="881" t="s">
        <v>792</v>
      </c>
      <c r="O437" s="880" t="s">
        <v>790</v>
      </c>
      <c r="P437" s="880" t="s">
        <v>790</v>
      </c>
      <c r="Q437" s="880" t="s">
        <v>790</v>
      </c>
      <c r="R437" s="881" t="s">
        <v>792</v>
      </c>
      <c r="S437" s="880" t="s">
        <v>790</v>
      </c>
      <c r="T437" s="882" t="s">
        <v>791</v>
      </c>
      <c r="U437" s="880" t="s">
        <v>790</v>
      </c>
      <c r="V437" s="880" t="s">
        <v>790</v>
      </c>
      <c r="W437" s="881" t="s">
        <v>792</v>
      </c>
      <c r="X437" s="880" t="s">
        <v>790</v>
      </c>
      <c r="Y437" s="882" t="s">
        <v>791</v>
      </c>
      <c r="Z437" s="880" t="s">
        <v>790</v>
      </c>
      <c r="AA437" s="880" t="s">
        <v>790</v>
      </c>
      <c r="AB437" s="881" t="s">
        <v>792</v>
      </c>
    </row>
    <row r="438" spans="1:28" ht="14.45" thickBot="1">
      <c r="A438" s="713"/>
      <c r="B438" s="1369"/>
      <c r="C438" s="1373"/>
      <c r="D438" s="1374"/>
      <c r="E438" s="1374"/>
      <c r="F438" s="1374"/>
      <c r="G438" s="1374"/>
      <c r="H438" s="1375"/>
      <c r="I438" s="883" t="e">
        <f>SUMIF(#REF!,"PLUG",N21:N158)</f>
        <v>#REF!</v>
      </c>
      <c r="J438" s="883">
        <f>SUMIF(K21:K158,"PLUG",O21:O158)</f>
        <v>0</v>
      </c>
      <c r="K438" s="883" t="e">
        <f>SUMIF(L21:L158,"PLUG",#REF!)</f>
        <v>#REF!</v>
      </c>
      <c r="L438" s="883" t="e">
        <f>SUMIF(#REF!,"PLUG",#REF!)</f>
        <v>#REF!</v>
      </c>
      <c r="M438" s="883" t="e">
        <f>SUMIF(N21:N158,"PLUG",#REF!)</f>
        <v>#REF!</v>
      </c>
      <c r="N438" s="884">
        <f>+N159</f>
        <v>1707259.8232917693</v>
      </c>
      <c r="O438" s="883" t="e">
        <f>SUMIF(#REF!,"PLUG",R21:R158)</f>
        <v>#REF!</v>
      </c>
      <c r="P438" s="883" t="e">
        <f>SUMIF(R21:R158,"PLUG",#REF!)</f>
        <v>#REF!</v>
      </c>
      <c r="Q438" s="883" t="e">
        <f>SUMIF(#REF!,"PLUG",#REF!)</f>
        <v>#REF!</v>
      </c>
      <c r="R438" s="884">
        <f>+R159</f>
        <v>0</v>
      </c>
      <c r="S438" s="883">
        <f>SUMIF(T21:T158,"PLUG",W21:W158)</f>
        <v>0</v>
      </c>
      <c r="T438" s="885" t="str">
        <f>IFERROR(S438/W438,"")</f>
        <v/>
      </c>
      <c r="U438" s="883" t="e">
        <f>SUMIF(W21:W158,"PLUG",#REF!)</f>
        <v>#REF!</v>
      </c>
      <c r="V438" s="883" t="e">
        <f>SUMIF(#REF!,"PLUG",#REF!)</f>
        <v>#REF!</v>
      </c>
      <c r="W438" s="884">
        <f>+W159</f>
        <v>0</v>
      </c>
      <c r="X438" s="883">
        <f>SUMIF(Y21:Y158,"PLUG",AB21:AB158)</f>
        <v>0</v>
      </c>
      <c r="Y438" s="885" t="str">
        <f>IFERROR(X438/AB438,"")</f>
        <v/>
      </c>
      <c r="Z438" s="883" t="e">
        <f>SUMIF(AB21:AB158,"PLUG",#REF!)</f>
        <v>#REF!</v>
      </c>
      <c r="AA438" s="883" t="e">
        <f>SUMIF(#REF!,"PLUG",#REF!)</f>
        <v>#REF!</v>
      </c>
      <c r="AB438" s="884">
        <f>+AB159</f>
        <v>0</v>
      </c>
    </row>
    <row r="439" spans="1:28" ht="16.149999999999999" thickTop="1">
      <c r="A439" s="713"/>
      <c r="B439" s="1376" t="s">
        <v>797</v>
      </c>
      <c r="C439" s="1376"/>
      <c r="D439" s="1376"/>
      <c r="E439" s="1376"/>
      <c r="F439" s="1376"/>
      <c r="G439" s="1376"/>
      <c r="H439" s="1376"/>
      <c r="I439" s="1362" t="s">
        <v>634</v>
      </c>
      <c r="J439" s="1363"/>
      <c r="K439" s="1363"/>
      <c r="L439" s="1363"/>
      <c r="M439" s="1363"/>
      <c r="N439" s="1364"/>
      <c r="O439" s="1362" t="s">
        <v>634</v>
      </c>
      <c r="P439" s="1363"/>
      <c r="Q439" s="1363"/>
      <c r="R439" s="1364"/>
      <c r="S439" s="1362" t="s">
        <v>634</v>
      </c>
      <c r="T439" s="1363"/>
      <c r="U439" s="1363"/>
      <c r="V439" s="1363"/>
      <c r="W439" s="1364"/>
      <c r="X439" s="1362" t="s">
        <v>634</v>
      </c>
      <c r="Y439" s="1363"/>
      <c r="Z439" s="1363"/>
      <c r="AA439" s="1363"/>
      <c r="AB439" s="1364"/>
    </row>
    <row r="440" spans="1:28" ht="13.9">
      <c r="A440" s="713"/>
      <c r="B440" s="764">
        <v>1</v>
      </c>
      <c r="C440" s="1365" t="s">
        <v>799</v>
      </c>
      <c r="D440" s="1366"/>
      <c r="E440" s="1366"/>
      <c r="F440" s="1366"/>
      <c r="G440" s="1366"/>
      <c r="H440" s="1367"/>
      <c r="I440" s="1353"/>
      <c r="J440" s="1354"/>
      <c r="K440" s="1354"/>
      <c r="L440" s="1354"/>
      <c r="M440" s="1354"/>
      <c r="N440" s="1355"/>
      <c r="O440" s="1353" t="s">
        <v>803</v>
      </c>
      <c r="P440" s="1354"/>
      <c r="Q440" s="1354"/>
      <c r="R440" s="1355"/>
      <c r="S440" s="1353" t="s">
        <v>803</v>
      </c>
      <c r="T440" s="1354"/>
      <c r="U440" s="1354"/>
      <c r="V440" s="1354"/>
      <c r="W440" s="1355"/>
      <c r="X440" s="1353" t="s">
        <v>803</v>
      </c>
      <c r="Y440" s="1354"/>
      <c r="Z440" s="1354"/>
      <c r="AA440" s="1354"/>
      <c r="AB440" s="1355"/>
    </row>
    <row r="441" spans="1:28" ht="13.9">
      <c r="A441" s="713"/>
      <c r="B441" s="994">
        <v>2</v>
      </c>
      <c r="C441" s="1338" t="s">
        <v>800</v>
      </c>
      <c r="D441" s="1339"/>
      <c r="E441" s="1339"/>
      <c r="F441" s="1339"/>
      <c r="G441" s="1339"/>
      <c r="H441" s="1340"/>
      <c r="I441" s="1341"/>
      <c r="J441" s="1342"/>
      <c r="K441" s="1342"/>
      <c r="L441" s="1342"/>
      <c r="M441" s="1342"/>
      <c r="N441" s="1343"/>
      <c r="O441" s="1341"/>
      <c r="P441" s="1342"/>
      <c r="Q441" s="1342"/>
      <c r="R441" s="1343"/>
      <c r="S441" s="1341"/>
      <c r="T441" s="1342"/>
      <c r="U441" s="1342"/>
      <c r="V441" s="1342"/>
      <c r="W441" s="1343"/>
      <c r="X441" s="1341"/>
      <c r="Y441" s="1342"/>
      <c r="Z441" s="1342"/>
      <c r="AA441" s="1342"/>
      <c r="AB441" s="1343"/>
    </row>
    <row r="442" spans="1:28" ht="13.9">
      <c r="A442" s="713"/>
      <c r="B442" s="764">
        <v>3</v>
      </c>
      <c r="C442" s="1356" t="s">
        <v>801</v>
      </c>
      <c r="D442" s="1357"/>
      <c r="E442" s="1357"/>
      <c r="F442" s="1357"/>
      <c r="G442" s="1357"/>
      <c r="H442" s="1358"/>
      <c r="I442" s="1359"/>
      <c r="J442" s="1360"/>
      <c r="K442" s="1360"/>
      <c r="L442" s="1360"/>
      <c r="M442" s="1360"/>
      <c r="N442" s="1361"/>
      <c r="O442" s="1359" t="s">
        <v>803</v>
      </c>
      <c r="P442" s="1360"/>
      <c r="Q442" s="1360"/>
      <c r="R442" s="1361"/>
      <c r="S442" s="1359" t="s">
        <v>803</v>
      </c>
      <c r="T442" s="1360"/>
      <c r="U442" s="1360"/>
      <c r="V442" s="1360"/>
      <c r="W442" s="1361"/>
      <c r="X442" s="1359" t="s">
        <v>803</v>
      </c>
      <c r="Y442" s="1360"/>
      <c r="Z442" s="1360"/>
      <c r="AA442" s="1360"/>
      <c r="AB442" s="1361"/>
    </row>
    <row r="443" spans="1:28" ht="13.9">
      <c r="A443" s="713"/>
      <c r="B443" s="994">
        <v>4</v>
      </c>
      <c r="C443" s="1338" t="s">
        <v>800</v>
      </c>
      <c r="D443" s="1339"/>
      <c r="E443" s="1339"/>
      <c r="F443" s="1339"/>
      <c r="G443" s="1339"/>
      <c r="H443" s="1340"/>
      <c r="I443" s="1341"/>
      <c r="J443" s="1342"/>
      <c r="K443" s="1342"/>
      <c r="L443" s="1342"/>
      <c r="M443" s="1342"/>
      <c r="N443" s="1343"/>
      <c r="O443" s="1341"/>
      <c r="P443" s="1342"/>
      <c r="Q443" s="1342"/>
      <c r="R443" s="1343"/>
      <c r="S443" s="1341"/>
      <c r="T443" s="1342"/>
      <c r="U443" s="1342"/>
      <c r="V443" s="1342"/>
      <c r="W443" s="1343"/>
      <c r="X443" s="1341"/>
      <c r="Y443" s="1342"/>
      <c r="Z443" s="1342"/>
      <c r="AA443" s="1342"/>
      <c r="AB443" s="1343"/>
    </row>
    <row r="444" spans="1:28" ht="13.9">
      <c r="A444" s="713"/>
      <c r="B444" s="764">
        <v>5</v>
      </c>
      <c r="C444" s="1350" t="s">
        <v>804</v>
      </c>
      <c r="D444" s="1351"/>
      <c r="E444" s="1351"/>
      <c r="F444" s="1351"/>
      <c r="G444" s="1351"/>
      <c r="H444" s="1352"/>
      <c r="I444" s="1353"/>
      <c r="J444" s="1354"/>
      <c r="K444" s="1354"/>
      <c r="L444" s="1354"/>
      <c r="M444" s="1354"/>
      <c r="N444" s="1355"/>
      <c r="O444" s="1353"/>
      <c r="P444" s="1354"/>
      <c r="Q444" s="1354"/>
      <c r="R444" s="1355"/>
      <c r="S444" s="1353"/>
      <c r="T444" s="1354"/>
      <c r="U444" s="1354"/>
      <c r="V444" s="1354"/>
      <c r="W444" s="1355"/>
      <c r="X444" s="1353"/>
      <c r="Y444" s="1354"/>
      <c r="Z444" s="1354"/>
      <c r="AA444" s="1354"/>
      <c r="AB444" s="1355"/>
    </row>
    <row r="445" spans="1:28" ht="13.9">
      <c r="A445" s="713"/>
      <c r="B445" s="994">
        <v>6</v>
      </c>
      <c r="C445" s="1338" t="s">
        <v>805</v>
      </c>
      <c r="D445" s="1339"/>
      <c r="E445" s="1339"/>
      <c r="F445" s="1339"/>
      <c r="G445" s="1339"/>
      <c r="H445" s="1340"/>
      <c r="I445" s="1341"/>
      <c r="J445" s="1342"/>
      <c r="K445" s="1342"/>
      <c r="L445" s="1342"/>
      <c r="M445" s="1342"/>
      <c r="N445" s="1343"/>
      <c r="O445" s="1341"/>
      <c r="P445" s="1342"/>
      <c r="Q445" s="1342"/>
      <c r="R445" s="1343"/>
      <c r="S445" s="1341"/>
      <c r="T445" s="1342"/>
      <c r="U445" s="1342"/>
      <c r="V445" s="1342"/>
      <c r="W445" s="1343"/>
      <c r="X445" s="1341"/>
      <c r="Y445" s="1342"/>
      <c r="Z445" s="1342"/>
      <c r="AA445" s="1342"/>
      <c r="AB445" s="1343"/>
    </row>
    <row r="446" spans="1:28" ht="13.9">
      <c r="A446" s="713"/>
      <c r="B446" s="764">
        <v>7</v>
      </c>
      <c r="C446" s="1350" t="s">
        <v>806</v>
      </c>
      <c r="D446" s="1351"/>
      <c r="E446" s="1351"/>
      <c r="F446" s="1351"/>
      <c r="G446" s="1351"/>
      <c r="H446" s="1352"/>
      <c r="I446" s="1353"/>
      <c r="J446" s="1354"/>
      <c r="K446" s="1354"/>
      <c r="L446" s="1354"/>
      <c r="M446" s="1354"/>
      <c r="N446" s="1355"/>
      <c r="O446" s="1353"/>
      <c r="P446" s="1354"/>
      <c r="Q446" s="1354"/>
      <c r="R446" s="1355"/>
      <c r="S446" s="1353"/>
      <c r="T446" s="1354"/>
      <c r="U446" s="1354"/>
      <c r="V446" s="1354"/>
      <c r="W446" s="1355"/>
      <c r="X446" s="1353"/>
      <c r="Y446" s="1354"/>
      <c r="Z446" s="1354"/>
      <c r="AA446" s="1354"/>
      <c r="AB446" s="1355"/>
    </row>
    <row r="447" spans="1:28" ht="13.9">
      <c r="A447" s="713"/>
      <c r="B447" s="994">
        <v>8</v>
      </c>
      <c r="C447" s="1338" t="s">
        <v>807</v>
      </c>
      <c r="D447" s="1339"/>
      <c r="E447" s="1339"/>
      <c r="F447" s="1339"/>
      <c r="G447" s="1339"/>
      <c r="H447" s="1340"/>
      <c r="I447" s="1341"/>
      <c r="J447" s="1342"/>
      <c r="K447" s="1342"/>
      <c r="L447" s="1342"/>
      <c r="M447" s="1342"/>
      <c r="N447" s="1343"/>
      <c r="O447" s="1341"/>
      <c r="P447" s="1342"/>
      <c r="Q447" s="1342"/>
      <c r="R447" s="1343"/>
      <c r="S447" s="1341"/>
      <c r="T447" s="1342"/>
      <c r="U447" s="1342"/>
      <c r="V447" s="1342"/>
      <c r="W447" s="1343"/>
      <c r="X447" s="1341"/>
      <c r="Y447" s="1342"/>
      <c r="Z447" s="1342"/>
      <c r="AA447" s="1342"/>
      <c r="AB447" s="1343"/>
    </row>
    <row r="448" spans="1:28" ht="14.45" thickBot="1">
      <c r="A448" s="713"/>
      <c r="B448" s="886">
        <v>9</v>
      </c>
      <c r="C448" s="1344" t="s">
        <v>883</v>
      </c>
      <c r="D448" s="1345"/>
      <c r="E448" s="1345"/>
      <c r="F448" s="1345"/>
      <c r="G448" s="1345"/>
      <c r="H448" s="1346"/>
      <c r="I448" s="1347"/>
      <c r="J448" s="1348"/>
      <c r="K448" s="1348"/>
      <c r="L448" s="1348"/>
      <c r="M448" s="1348"/>
      <c r="N448" s="1349"/>
      <c r="O448" s="1347"/>
      <c r="P448" s="1348"/>
      <c r="Q448" s="1348"/>
      <c r="R448" s="1349"/>
      <c r="S448" s="1347"/>
      <c r="T448" s="1348"/>
      <c r="U448" s="1348"/>
      <c r="V448" s="1348"/>
      <c r="W448" s="1349"/>
      <c r="X448" s="1347"/>
      <c r="Y448" s="1348"/>
      <c r="Z448" s="1348"/>
      <c r="AA448" s="1348"/>
      <c r="AB448" s="1349"/>
    </row>
    <row r="449" ht="13.9" thickTop="1"/>
  </sheetData>
  <mergeCells count="1168">
    <mergeCell ref="I4:N4"/>
    <mergeCell ref="O4:R4"/>
    <mergeCell ref="S4:W4"/>
    <mergeCell ref="X4:AB4"/>
    <mergeCell ref="I5:N5"/>
    <mergeCell ref="I6:N6"/>
    <mergeCell ref="O6:R6"/>
    <mergeCell ref="S6:W6"/>
    <mergeCell ref="X6:AB6"/>
    <mergeCell ref="I2:N2"/>
    <mergeCell ref="O2:R2"/>
    <mergeCell ref="S2:W2"/>
    <mergeCell ref="X2:AB2"/>
    <mergeCell ref="I3:N3"/>
    <mergeCell ref="O3:R3"/>
    <mergeCell ref="S3:W3"/>
    <mergeCell ref="X3:AB3"/>
    <mergeCell ref="I11:N11"/>
    <mergeCell ref="O11:R11"/>
    <mergeCell ref="S11:W11"/>
    <mergeCell ref="X11:AB11"/>
    <mergeCell ref="I12:N12"/>
    <mergeCell ref="O12:R12"/>
    <mergeCell ref="S12:W12"/>
    <mergeCell ref="X12:AB12"/>
    <mergeCell ref="I9:N9"/>
    <mergeCell ref="O9:R9"/>
    <mergeCell ref="S9:W9"/>
    <mergeCell ref="X9:AB9"/>
    <mergeCell ref="I10:N10"/>
    <mergeCell ref="O10:R10"/>
    <mergeCell ref="S10:W10"/>
    <mergeCell ref="X10:AB10"/>
    <mergeCell ref="I7:N7"/>
    <mergeCell ref="O7:R7"/>
    <mergeCell ref="S7:W7"/>
    <mergeCell ref="X7:AB7"/>
    <mergeCell ref="I8:N8"/>
    <mergeCell ref="O8:R8"/>
    <mergeCell ref="S8:W8"/>
    <mergeCell ref="X8:AB8"/>
    <mergeCell ref="I17:N17"/>
    <mergeCell ref="O17:R17"/>
    <mergeCell ref="S17:W17"/>
    <mergeCell ref="X17:AB17"/>
    <mergeCell ref="B18:F18"/>
    <mergeCell ref="B19:F19"/>
    <mergeCell ref="I15:N15"/>
    <mergeCell ref="O15:R15"/>
    <mergeCell ref="S15:W15"/>
    <mergeCell ref="X15:AB15"/>
    <mergeCell ref="I16:N16"/>
    <mergeCell ref="O16:R16"/>
    <mergeCell ref="S16:W16"/>
    <mergeCell ref="X16:AB16"/>
    <mergeCell ref="I13:N13"/>
    <mergeCell ref="O13:R13"/>
    <mergeCell ref="S13:W13"/>
    <mergeCell ref="X13:AB13"/>
    <mergeCell ref="I14:N14"/>
    <mergeCell ref="O14:R14"/>
    <mergeCell ref="S14:W14"/>
    <mergeCell ref="X14:AB14"/>
    <mergeCell ref="B176:H176"/>
    <mergeCell ref="I176:N176"/>
    <mergeCell ref="O176:R176"/>
    <mergeCell ref="S176:W176"/>
    <mergeCell ref="X176:AB176"/>
    <mergeCell ref="B177:H177"/>
    <mergeCell ref="I177:N177"/>
    <mergeCell ref="O177:R177"/>
    <mergeCell ref="S177:W177"/>
    <mergeCell ref="X177:AB177"/>
    <mergeCell ref="B160:F160"/>
    <mergeCell ref="B161:F161"/>
    <mergeCell ref="B162:F162"/>
    <mergeCell ref="B163:F163"/>
    <mergeCell ref="B169:F169"/>
    <mergeCell ref="B170:F170"/>
    <mergeCell ref="B20:F20"/>
    <mergeCell ref="B122:F122"/>
    <mergeCell ref="B133:E133"/>
    <mergeCell ref="B147:F147"/>
    <mergeCell ref="B153:F153"/>
    <mergeCell ref="B159:F159"/>
    <mergeCell ref="C180:H180"/>
    <mergeCell ref="I180:N180"/>
    <mergeCell ref="O180:R180"/>
    <mergeCell ref="S180:W180"/>
    <mergeCell ref="X180:AB180"/>
    <mergeCell ref="C181:H181"/>
    <mergeCell ref="I181:N181"/>
    <mergeCell ref="O181:R181"/>
    <mergeCell ref="S181:W181"/>
    <mergeCell ref="X181:AB181"/>
    <mergeCell ref="C178:H178"/>
    <mergeCell ref="I178:N178"/>
    <mergeCell ref="O178:R178"/>
    <mergeCell ref="S178:W178"/>
    <mergeCell ref="X178:AB178"/>
    <mergeCell ref="I179:N179"/>
    <mergeCell ref="O179:R179"/>
    <mergeCell ref="S179:W179"/>
    <mergeCell ref="X179:AB179"/>
    <mergeCell ref="I184:N185"/>
    <mergeCell ref="O184:R185"/>
    <mergeCell ref="S184:W185"/>
    <mergeCell ref="X184:AB185"/>
    <mergeCell ref="B186:H186"/>
    <mergeCell ref="I186:N186"/>
    <mergeCell ref="O186:R186"/>
    <mergeCell ref="S186:W186"/>
    <mergeCell ref="X186:AB186"/>
    <mergeCell ref="B182:H182"/>
    <mergeCell ref="I182:N182"/>
    <mergeCell ref="O182:R182"/>
    <mergeCell ref="S182:W182"/>
    <mergeCell ref="X182:AB182"/>
    <mergeCell ref="C183:H183"/>
    <mergeCell ref="I183:N183"/>
    <mergeCell ref="O183:R183"/>
    <mergeCell ref="S183:W183"/>
    <mergeCell ref="X183:AB183"/>
    <mergeCell ref="C189:H189"/>
    <mergeCell ref="I189:N189"/>
    <mergeCell ref="O189:R189"/>
    <mergeCell ref="S189:W189"/>
    <mergeCell ref="X189:AB189"/>
    <mergeCell ref="I190:N190"/>
    <mergeCell ref="O190:R190"/>
    <mergeCell ref="S190:W190"/>
    <mergeCell ref="X190:AB190"/>
    <mergeCell ref="C187:H187"/>
    <mergeCell ref="I187:N187"/>
    <mergeCell ref="O187:R187"/>
    <mergeCell ref="S187:W187"/>
    <mergeCell ref="X187:AB187"/>
    <mergeCell ref="C188:H188"/>
    <mergeCell ref="I188:N188"/>
    <mergeCell ref="O188:R188"/>
    <mergeCell ref="S188:W188"/>
    <mergeCell ref="X188:AB188"/>
    <mergeCell ref="C193:H193"/>
    <mergeCell ref="I193:N193"/>
    <mergeCell ref="O193:R193"/>
    <mergeCell ref="S193:W193"/>
    <mergeCell ref="X193:AB193"/>
    <mergeCell ref="C194:H194"/>
    <mergeCell ref="I194:N194"/>
    <mergeCell ref="O194:R194"/>
    <mergeCell ref="S194:W194"/>
    <mergeCell ref="X194:AB194"/>
    <mergeCell ref="I191:N191"/>
    <mergeCell ref="O191:R191"/>
    <mergeCell ref="S191:W191"/>
    <mergeCell ref="X191:AB191"/>
    <mergeCell ref="B192:H192"/>
    <mergeCell ref="I192:N192"/>
    <mergeCell ref="O192:R192"/>
    <mergeCell ref="S192:W192"/>
    <mergeCell ref="X192:AB192"/>
    <mergeCell ref="I199:N199"/>
    <mergeCell ref="O199:R199"/>
    <mergeCell ref="S199:W199"/>
    <mergeCell ref="X199:AB199"/>
    <mergeCell ref="I200:N200"/>
    <mergeCell ref="O200:R200"/>
    <mergeCell ref="S200:W200"/>
    <mergeCell ref="X200:AB200"/>
    <mergeCell ref="I197:N197"/>
    <mergeCell ref="O197:R197"/>
    <mergeCell ref="S197:W197"/>
    <mergeCell ref="X197:AB197"/>
    <mergeCell ref="I198:N198"/>
    <mergeCell ref="O198:R198"/>
    <mergeCell ref="S198:W198"/>
    <mergeCell ref="X198:AB198"/>
    <mergeCell ref="C195:H195"/>
    <mergeCell ref="I195:N195"/>
    <mergeCell ref="O195:R195"/>
    <mergeCell ref="S195:W195"/>
    <mergeCell ref="X195:AB195"/>
    <mergeCell ref="I196:N196"/>
    <mergeCell ref="O196:R196"/>
    <mergeCell ref="S196:W196"/>
    <mergeCell ref="X196:AB196"/>
    <mergeCell ref="C203:H203"/>
    <mergeCell ref="I203:N203"/>
    <mergeCell ref="O203:R203"/>
    <mergeCell ref="S203:W203"/>
    <mergeCell ref="X203:AB203"/>
    <mergeCell ref="B204:H204"/>
    <mergeCell ref="I204:N204"/>
    <mergeCell ref="O204:R204"/>
    <mergeCell ref="S204:W204"/>
    <mergeCell ref="X204:AB204"/>
    <mergeCell ref="B201:H201"/>
    <mergeCell ref="I201:N201"/>
    <mergeCell ref="O201:R201"/>
    <mergeCell ref="S201:W201"/>
    <mergeCell ref="X201:AB201"/>
    <mergeCell ref="C202:H202"/>
    <mergeCell ref="I202:N202"/>
    <mergeCell ref="O202:R202"/>
    <mergeCell ref="S202:W202"/>
    <mergeCell ref="X202:AB202"/>
    <mergeCell ref="C211:H211"/>
    <mergeCell ref="I211:N211"/>
    <mergeCell ref="O211:R211"/>
    <mergeCell ref="S211:W211"/>
    <mergeCell ref="X211:AB211"/>
    <mergeCell ref="C212:H212"/>
    <mergeCell ref="I212:N212"/>
    <mergeCell ref="O212:R212"/>
    <mergeCell ref="S212:W212"/>
    <mergeCell ref="X212:AB212"/>
    <mergeCell ref="C207:H207"/>
    <mergeCell ref="I207:N207"/>
    <mergeCell ref="O207:R207"/>
    <mergeCell ref="S207:W207"/>
    <mergeCell ref="X207:AB207"/>
    <mergeCell ref="C208:H208"/>
    <mergeCell ref="C205:H205"/>
    <mergeCell ref="I205:N205"/>
    <mergeCell ref="O205:R205"/>
    <mergeCell ref="S205:W205"/>
    <mergeCell ref="X205:AB205"/>
    <mergeCell ref="C206:H206"/>
    <mergeCell ref="I206:N206"/>
    <mergeCell ref="O206:R206"/>
    <mergeCell ref="S206:W206"/>
    <mergeCell ref="X206:AB206"/>
    <mergeCell ref="C217:H217"/>
    <mergeCell ref="S217:T217"/>
    <mergeCell ref="X217:Y217"/>
    <mergeCell ref="C218:H218"/>
    <mergeCell ref="S218:T218"/>
    <mergeCell ref="X218:Y218"/>
    <mergeCell ref="B215:H215"/>
    <mergeCell ref="S215:T215"/>
    <mergeCell ref="X215:Y215"/>
    <mergeCell ref="C216:H216"/>
    <mergeCell ref="S216:T216"/>
    <mergeCell ref="X216:Y216"/>
    <mergeCell ref="B213:H213"/>
    <mergeCell ref="I213:N213"/>
    <mergeCell ref="O213:R213"/>
    <mergeCell ref="S213:W213"/>
    <mergeCell ref="X213:AB213"/>
    <mergeCell ref="C214:H214"/>
    <mergeCell ref="I214:N214"/>
    <mergeCell ref="O214:R214"/>
    <mergeCell ref="S214:W214"/>
    <mergeCell ref="X214:AB214"/>
    <mergeCell ref="C223:H223"/>
    <mergeCell ref="S223:T223"/>
    <mergeCell ref="X223:Y223"/>
    <mergeCell ref="C224:H224"/>
    <mergeCell ref="S224:T224"/>
    <mergeCell ref="X224:Y224"/>
    <mergeCell ref="C221:H221"/>
    <mergeCell ref="S221:T221"/>
    <mergeCell ref="X221:Y221"/>
    <mergeCell ref="C222:H222"/>
    <mergeCell ref="S222:T222"/>
    <mergeCell ref="X222:Y222"/>
    <mergeCell ref="C219:H219"/>
    <mergeCell ref="S219:T219"/>
    <mergeCell ref="X219:Y219"/>
    <mergeCell ref="C220:H220"/>
    <mergeCell ref="S220:T220"/>
    <mergeCell ref="X220:Y220"/>
    <mergeCell ref="I227:N227"/>
    <mergeCell ref="O227:R227"/>
    <mergeCell ref="S227:W227"/>
    <mergeCell ref="X227:AB227"/>
    <mergeCell ref="I228:N228"/>
    <mergeCell ref="O228:R228"/>
    <mergeCell ref="S228:W228"/>
    <mergeCell ref="X228:AB228"/>
    <mergeCell ref="C225:H225"/>
    <mergeCell ref="S225:T225"/>
    <mergeCell ref="X225:Y225"/>
    <mergeCell ref="B226:E226"/>
    <mergeCell ref="F226:H226"/>
    <mergeCell ref="I226:N226"/>
    <mergeCell ref="O226:R226"/>
    <mergeCell ref="S226:W226"/>
    <mergeCell ref="X226:AB226"/>
    <mergeCell ref="I233:N233"/>
    <mergeCell ref="O233:R233"/>
    <mergeCell ref="S233:W233"/>
    <mergeCell ref="X233:AB233"/>
    <mergeCell ref="I234:N234"/>
    <mergeCell ref="O234:R234"/>
    <mergeCell ref="S234:W234"/>
    <mergeCell ref="X234:AB234"/>
    <mergeCell ref="I231:N231"/>
    <mergeCell ref="O231:R231"/>
    <mergeCell ref="S231:W231"/>
    <mergeCell ref="X231:AB231"/>
    <mergeCell ref="I232:N232"/>
    <mergeCell ref="O232:R232"/>
    <mergeCell ref="S232:W232"/>
    <mergeCell ref="X232:AB232"/>
    <mergeCell ref="I229:N229"/>
    <mergeCell ref="O229:R229"/>
    <mergeCell ref="S229:W229"/>
    <mergeCell ref="X229:AB229"/>
    <mergeCell ref="I230:N230"/>
    <mergeCell ref="O230:R230"/>
    <mergeCell ref="S230:W230"/>
    <mergeCell ref="X230:AB230"/>
    <mergeCell ref="I239:N239"/>
    <mergeCell ref="O239:R239"/>
    <mergeCell ref="S239:W239"/>
    <mergeCell ref="X239:AB239"/>
    <mergeCell ref="I240:N240"/>
    <mergeCell ref="O240:R240"/>
    <mergeCell ref="S240:W240"/>
    <mergeCell ref="X240:AB240"/>
    <mergeCell ref="I237:N237"/>
    <mergeCell ref="O237:R237"/>
    <mergeCell ref="S237:W237"/>
    <mergeCell ref="X237:AB237"/>
    <mergeCell ref="I238:N238"/>
    <mergeCell ref="O238:R238"/>
    <mergeCell ref="S238:W238"/>
    <mergeCell ref="X238:AB238"/>
    <mergeCell ref="I235:N235"/>
    <mergeCell ref="O235:R235"/>
    <mergeCell ref="S235:W235"/>
    <mergeCell ref="X235:AB235"/>
    <mergeCell ref="I236:N236"/>
    <mergeCell ref="O236:R236"/>
    <mergeCell ref="S236:W236"/>
    <mergeCell ref="X236:AB236"/>
    <mergeCell ref="I245:N245"/>
    <mergeCell ref="O245:R245"/>
    <mergeCell ref="S245:W245"/>
    <mergeCell ref="X245:AB245"/>
    <mergeCell ref="I246:N246"/>
    <mergeCell ref="O246:R246"/>
    <mergeCell ref="S246:W246"/>
    <mergeCell ref="X246:AB246"/>
    <mergeCell ref="I243:N243"/>
    <mergeCell ref="O243:R243"/>
    <mergeCell ref="S243:W243"/>
    <mergeCell ref="X243:AB243"/>
    <mergeCell ref="I244:N244"/>
    <mergeCell ref="O244:R244"/>
    <mergeCell ref="S244:W244"/>
    <mergeCell ref="X244:AB244"/>
    <mergeCell ref="I241:N241"/>
    <mergeCell ref="O241:R241"/>
    <mergeCell ref="S241:W241"/>
    <mergeCell ref="X241:AB241"/>
    <mergeCell ref="I242:N242"/>
    <mergeCell ref="O242:R242"/>
    <mergeCell ref="S242:W242"/>
    <mergeCell ref="X242:AB242"/>
    <mergeCell ref="I251:N251"/>
    <mergeCell ref="O251:R251"/>
    <mergeCell ref="S251:W251"/>
    <mergeCell ref="X251:AB251"/>
    <mergeCell ref="I252:N252"/>
    <mergeCell ref="O252:R252"/>
    <mergeCell ref="S252:W252"/>
    <mergeCell ref="X252:AB252"/>
    <mergeCell ref="I249:N249"/>
    <mergeCell ref="O249:R249"/>
    <mergeCell ref="S249:W249"/>
    <mergeCell ref="X249:AB249"/>
    <mergeCell ref="I250:N250"/>
    <mergeCell ref="O250:R250"/>
    <mergeCell ref="S250:W250"/>
    <mergeCell ref="X250:AB250"/>
    <mergeCell ref="I247:N247"/>
    <mergeCell ref="O247:R247"/>
    <mergeCell ref="S247:W247"/>
    <mergeCell ref="X247:AB247"/>
    <mergeCell ref="I248:N248"/>
    <mergeCell ref="O248:R248"/>
    <mergeCell ref="S248:W248"/>
    <mergeCell ref="X248:AB248"/>
    <mergeCell ref="I257:N257"/>
    <mergeCell ref="O257:R257"/>
    <mergeCell ref="S257:W257"/>
    <mergeCell ref="X257:AB257"/>
    <mergeCell ref="I258:N258"/>
    <mergeCell ref="O258:R258"/>
    <mergeCell ref="S258:W258"/>
    <mergeCell ref="X258:AB258"/>
    <mergeCell ref="I255:N255"/>
    <mergeCell ref="O255:R255"/>
    <mergeCell ref="S255:W255"/>
    <mergeCell ref="X255:AB255"/>
    <mergeCell ref="I256:N256"/>
    <mergeCell ref="O256:R256"/>
    <mergeCell ref="S256:W256"/>
    <mergeCell ref="X256:AB256"/>
    <mergeCell ref="I253:N253"/>
    <mergeCell ref="O253:R253"/>
    <mergeCell ref="S253:W253"/>
    <mergeCell ref="X253:AB253"/>
    <mergeCell ref="I254:N254"/>
    <mergeCell ref="O254:R254"/>
    <mergeCell ref="S254:W254"/>
    <mergeCell ref="X254:AB254"/>
    <mergeCell ref="I263:N263"/>
    <mergeCell ref="O263:R263"/>
    <mergeCell ref="S263:W263"/>
    <mergeCell ref="X263:AB263"/>
    <mergeCell ref="I264:N264"/>
    <mergeCell ref="O264:R264"/>
    <mergeCell ref="S264:W264"/>
    <mergeCell ref="X264:AB264"/>
    <mergeCell ref="I261:N261"/>
    <mergeCell ref="O261:R261"/>
    <mergeCell ref="S261:W261"/>
    <mergeCell ref="X261:AB261"/>
    <mergeCell ref="I262:N262"/>
    <mergeCell ref="O262:R262"/>
    <mergeCell ref="S262:W262"/>
    <mergeCell ref="X262:AB262"/>
    <mergeCell ref="I259:N259"/>
    <mergeCell ref="O259:R259"/>
    <mergeCell ref="S259:W259"/>
    <mergeCell ref="X259:AB259"/>
    <mergeCell ref="I260:N260"/>
    <mergeCell ref="O260:R260"/>
    <mergeCell ref="S260:W260"/>
    <mergeCell ref="X260:AB260"/>
    <mergeCell ref="I269:N269"/>
    <mergeCell ref="O269:R269"/>
    <mergeCell ref="S269:W269"/>
    <mergeCell ref="X269:AB269"/>
    <mergeCell ref="I270:N270"/>
    <mergeCell ref="O270:R270"/>
    <mergeCell ref="S270:W270"/>
    <mergeCell ref="X270:AB270"/>
    <mergeCell ref="I267:N267"/>
    <mergeCell ref="O267:R267"/>
    <mergeCell ref="S267:W267"/>
    <mergeCell ref="X267:AB267"/>
    <mergeCell ref="I268:N268"/>
    <mergeCell ref="O268:R268"/>
    <mergeCell ref="S268:W268"/>
    <mergeCell ref="X268:AB268"/>
    <mergeCell ref="I265:N265"/>
    <mergeCell ref="O265:R265"/>
    <mergeCell ref="S265:W265"/>
    <mergeCell ref="X265:AB265"/>
    <mergeCell ref="I266:N266"/>
    <mergeCell ref="O266:R266"/>
    <mergeCell ref="S266:W266"/>
    <mergeCell ref="X266:AB266"/>
    <mergeCell ref="I275:N275"/>
    <mergeCell ref="O275:R275"/>
    <mergeCell ref="S275:W275"/>
    <mergeCell ref="X275:AB275"/>
    <mergeCell ref="I276:N276"/>
    <mergeCell ref="O276:R276"/>
    <mergeCell ref="S276:W276"/>
    <mergeCell ref="X276:AB276"/>
    <mergeCell ref="I273:N273"/>
    <mergeCell ref="O273:R273"/>
    <mergeCell ref="S273:W273"/>
    <mergeCell ref="X273:AB273"/>
    <mergeCell ref="I274:N274"/>
    <mergeCell ref="O274:R274"/>
    <mergeCell ref="S274:W274"/>
    <mergeCell ref="X274:AB274"/>
    <mergeCell ref="I271:N271"/>
    <mergeCell ref="O271:R271"/>
    <mergeCell ref="S271:W271"/>
    <mergeCell ref="X271:AB271"/>
    <mergeCell ref="I272:N272"/>
    <mergeCell ref="O272:R272"/>
    <mergeCell ref="S272:W272"/>
    <mergeCell ref="X272:AB272"/>
    <mergeCell ref="I281:N281"/>
    <mergeCell ref="O281:R281"/>
    <mergeCell ref="S281:W281"/>
    <mergeCell ref="X281:AB281"/>
    <mergeCell ref="I282:N282"/>
    <mergeCell ref="O282:R282"/>
    <mergeCell ref="S282:W282"/>
    <mergeCell ref="X282:AB282"/>
    <mergeCell ref="I279:N279"/>
    <mergeCell ref="O279:R279"/>
    <mergeCell ref="S279:W279"/>
    <mergeCell ref="X279:AB279"/>
    <mergeCell ref="I280:N280"/>
    <mergeCell ref="O280:R280"/>
    <mergeCell ref="S280:W280"/>
    <mergeCell ref="X280:AB280"/>
    <mergeCell ref="I277:N277"/>
    <mergeCell ref="O277:R277"/>
    <mergeCell ref="S277:W277"/>
    <mergeCell ref="X277:AB277"/>
    <mergeCell ref="I278:N278"/>
    <mergeCell ref="O278:R278"/>
    <mergeCell ref="S278:W278"/>
    <mergeCell ref="X278:AB278"/>
    <mergeCell ref="I287:N287"/>
    <mergeCell ref="O287:R287"/>
    <mergeCell ref="S287:W287"/>
    <mergeCell ref="X287:AB287"/>
    <mergeCell ref="I288:N288"/>
    <mergeCell ref="O288:R288"/>
    <mergeCell ref="S288:W288"/>
    <mergeCell ref="X288:AB288"/>
    <mergeCell ref="I285:N285"/>
    <mergeCell ref="O285:R285"/>
    <mergeCell ref="S285:W285"/>
    <mergeCell ref="X285:AB285"/>
    <mergeCell ref="I286:N286"/>
    <mergeCell ref="O286:R286"/>
    <mergeCell ref="S286:W286"/>
    <mergeCell ref="X286:AB286"/>
    <mergeCell ref="I283:N283"/>
    <mergeCell ref="O283:R283"/>
    <mergeCell ref="S283:W283"/>
    <mergeCell ref="X283:AB283"/>
    <mergeCell ref="I284:N284"/>
    <mergeCell ref="O284:R284"/>
    <mergeCell ref="S284:W284"/>
    <mergeCell ref="X284:AB284"/>
    <mergeCell ref="I293:N293"/>
    <mergeCell ref="O293:R293"/>
    <mergeCell ref="S293:W293"/>
    <mergeCell ref="X293:AB293"/>
    <mergeCell ref="I294:N294"/>
    <mergeCell ref="O294:R294"/>
    <mergeCell ref="S294:W294"/>
    <mergeCell ref="X294:AB294"/>
    <mergeCell ref="I291:N291"/>
    <mergeCell ref="O291:R291"/>
    <mergeCell ref="S291:W291"/>
    <mergeCell ref="X291:AB291"/>
    <mergeCell ref="I292:N292"/>
    <mergeCell ref="O292:R292"/>
    <mergeCell ref="S292:W292"/>
    <mergeCell ref="X292:AB292"/>
    <mergeCell ref="I289:N289"/>
    <mergeCell ref="O289:R289"/>
    <mergeCell ref="S289:W289"/>
    <mergeCell ref="X289:AB289"/>
    <mergeCell ref="I290:N290"/>
    <mergeCell ref="O290:R290"/>
    <mergeCell ref="S290:W290"/>
    <mergeCell ref="X290:AB290"/>
    <mergeCell ref="I299:N299"/>
    <mergeCell ref="O299:R299"/>
    <mergeCell ref="S299:W299"/>
    <mergeCell ref="X299:AB299"/>
    <mergeCell ref="I300:N300"/>
    <mergeCell ref="O300:R300"/>
    <mergeCell ref="S300:W300"/>
    <mergeCell ref="X300:AB300"/>
    <mergeCell ref="I297:N297"/>
    <mergeCell ref="O297:R297"/>
    <mergeCell ref="S297:W297"/>
    <mergeCell ref="X297:AB297"/>
    <mergeCell ref="I298:N298"/>
    <mergeCell ref="O298:R298"/>
    <mergeCell ref="S298:W298"/>
    <mergeCell ref="X298:AB298"/>
    <mergeCell ref="I295:N295"/>
    <mergeCell ref="O295:R295"/>
    <mergeCell ref="S295:W295"/>
    <mergeCell ref="X295:AB295"/>
    <mergeCell ref="I296:N296"/>
    <mergeCell ref="O296:R296"/>
    <mergeCell ref="S296:W296"/>
    <mergeCell ref="X296:AB296"/>
    <mergeCell ref="I305:N305"/>
    <mergeCell ref="O305:R305"/>
    <mergeCell ref="S305:W305"/>
    <mergeCell ref="X305:AB305"/>
    <mergeCell ref="I306:N306"/>
    <mergeCell ref="O306:R306"/>
    <mergeCell ref="S306:W306"/>
    <mergeCell ref="X306:AB306"/>
    <mergeCell ref="I303:N303"/>
    <mergeCell ref="O303:R303"/>
    <mergeCell ref="S303:W303"/>
    <mergeCell ref="X303:AB303"/>
    <mergeCell ref="I304:N304"/>
    <mergeCell ref="O304:R304"/>
    <mergeCell ref="S304:W304"/>
    <mergeCell ref="X304:AB304"/>
    <mergeCell ref="I301:N301"/>
    <mergeCell ref="O301:R301"/>
    <mergeCell ref="S301:W301"/>
    <mergeCell ref="X301:AB301"/>
    <mergeCell ref="I302:N302"/>
    <mergeCell ref="O302:R302"/>
    <mergeCell ref="S302:W302"/>
    <mergeCell ref="X302:AB302"/>
    <mergeCell ref="I311:N311"/>
    <mergeCell ref="O311:R311"/>
    <mergeCell ref="S311:W311"/>
    <mergeCell ref="X311:AB311"/>
    <mergeCell ref="I312:N312"/>
    <mergeCell ref="O312:R312"/>
    <mergeCell ref="S312:W312"/>
    <mergeCell ref="X312:AB312"/>
    <mergeCell ref="I309:N309"/>
    <mergeCell ref="O309:R309"/>
    <mergeCell ref="S309:W309"/>
    <mergeCell ref="X309:AB309"/>
    <mergeCell ref="I310:N310"/>
    <mergeCell ref="O310:R310"/>
    <mergeCell ref="S310:W310"/>
    <mergeCell ref="X310:AB310"/>
    <mergeCell ref="I307:N307"/>
    <mergeCell ref="O307:R307"/>
    <mergeCell ref="S307:W307"/>
    <mergeCell ref="X307:AB307"/>
    <mergeCell ref="I308:N308"/>
    <mergeCell ref="O308:R308"/>
    <mergeCell ref="S308:W308"/>
    <mergeCell ref="X308:AB308"/>
    <mergeCell ref="I317:N317"/>
    <mergeCell ref="O317:R317"/>
    <mergeCell ref="S317:W317"/>
    <mergeCell ref="X317:AB317"/>
    <mergeCell ref="I318:N318"/>
    <mergeCell ref="O318:R318"/>
    <mergeCell ref="S318:W318"/>
    <mergeCell ref="X318:AB318"/>
    <mergeCell ref="I315:N315"/>
    <mergeCell ref="O315:R315"/>
    <mergeCell ref="S315:W315"/>
    <mergeCell ref="X315:AB315"/>
    <mergeCell ref="I316:N316"/>
    <mergeCell ref="O316:R316"/>
    <mergeCell ref="S316:W316"/>
    <mergeCell ref="X316:AB316"/>
    <mergeCell ref="I313:N313"/>
    <mergeCell ref="O313:R313"/>
    <mergeCell ref="S313:W313"/>
    <mergeCell ref="X313:AB313"/>
    <mergeCell ref="I314:N314"/>
    <mergeCell ref="O314:R314"/>
    <mergeCell ref="S314:W314"/>
    <mergeCell ref="X314:AB314"/>
    <mergeCell ref="I323:N323"/>
    <mergeCell ref="O323:R323"/>
    <mergeCell ref="S323:W323"/>
    <mergeCell ref="X323:AB323"/>
    <mergeCell ref="I324:N324"/>
    <mergeCell ref="O324:R324"/>
    <mergeCell ref="S324:W324"/>
    <mergeCell ref="X324:AB324"/>
    <mergeCell ref="I321:N321"/>
    <mergeCell ref="O321:R321"/>
    <mergeCell ref="S321:W321"/>
    <mergeCell ref="X321:AB321"/>
    <mergeCell ref="I322:N322"/>
    <mergeCell ref="O322:R322"/>
    <mergeCell ref="S322:W322"/>
    <mergeCell ref="X322:AB322"/>
    <mergeCell ref="I319:N319"/>
    <mergeCell ref="O319:R319"/>
    <mergeCell ref="S319:W319"/>
    <mergeCell ref="X319:AB319"/>
    <mergeCell ref="I320:N320"/>
    <mergeCell ref="O320:R320"/>
    <mergeCell ref="S320:W320"/>
    <mergeCell ref="X320:AB320"/>
    <mergeCell ref="I329:N329"/>
    <mergeCell ref="O329:R329"/>
    <mergeCell ref="S329:W329"/>
    <mergeCell ref="X329:AB329"/>
    <mergeCell ref="I330:N330"/>
    <mergeCell ref="O330:R330"/>
    <mergeCell ref="S330:W330"/>
    <mergeCell ref="X330:AB330"/>
    <mergeCell ref="I327:N327"/>
    <mergeCell ref="O327:R327"/>
    <mergeCell ref="S327:W327"/>
    <mergeCell ref="X327:AB327"/>
    <mergeCell ref="I328:N328"/>
    <mergeCell ref="O328:R328"/>
    <mergeCell ref="S328:W328"/>
    <mergeCell ref="X328:AB328"/>
    <mergeCell ref="I325:N325"/>
    <mergeCell ref="O325:R325"/>
    <mergeCell ref="S325:W325"/>
    <mergeCell ref="X325:AB325"/>
    <mergeCell ref="I326:N326"/>
    <mergeCell ref="O326:R326"/>
    <mergeCell ref="S326:W326"/>
    <mergeCell ref="X326:AB326"/>
    <mergeCell ref="I335:N335"/>
    <mergeCell ref="O335:R335"/>
    <mergeCell ref="S335:W335"/>
    <mergeCell ref="X335:AB335"/>
    <mergeCell ref="I336:N336"/>
    <mergeCell ref="O336:R336"/>
    <mergeCell ref="S336:W336"/>
    <mergeCell ref="X336:AB336"/>
    <mergeCell ref="I333:N333"/>
    <mergeCell ref="O333:R333"/>
    <mergeCell ref="S333:W333"/>
    <mergeCell ref="X333:AB333"/>
    <mergeCell ref="I334:N334"/>
    <mergeCell ref="O334:R334"/>
    <mergeCell ref="S334:W334"/>
    <mergeCell ref="X334:AB334"/>
    <mergeCell ref="I331:N331"/>
    <mergeCell ref="O331:R331"/>
    <mergeCell ref="S331:W331"/>
    <mergeCell ref="X331:AB331"/>
    <mergeCell ref="I332:N332"/>
    <mergeCell ref="O332:R332"/>
    <mergeCell ref="S332:W332"/>
    <mergeCell ref="X332:AB332"/>
    <mergeCell ref="I341:N341"/>
    <mergeCell ref="O341:R341"/>
    <mergeCell ref="S341:W341"/>
    <mergeCell ref="X341:AB341"/>
    <mergeCell ref="I342:N342"/>
    <mergeCell ref="O342:R342"/>
    <mergeCell ref="S342:W342"/>
    <mergeCell ref="X342:AB342"/>
    <mergeCell ref="I339:N339"/>
    <mergeCell ref="O339:R339"/>
    <mergeCell ref="S339:W339"/>
    <mergeCell ref="X339:AB339"/>
    <mergeCell ref="I340:N340"/>
    <mergeCell ref="O340:R340"/>
    <mergeCell ref="S340:W340"/>
    <mergeCell ref="X340:AB340"/>
    <mergeCell ref="I337:N337"/>
    <mergeCell ref="O337:R337"/>
    <mergeCell ref="S337:W337"/>
    <mergeCell ref="X337:AB337"/>
    <mergeCell ref="I338:N338"/>
    <mergeCell ref="O338:R338"/>
    <mergeCell ref="S338:W338"/>
    <mergeCell ref="X338:AB338"/>
    <mergeCell ref="I347:N347"/>
    <mergeCell ref="O347:R347"/>
    <mergeCell ref="S347:W347"/>
    <mergeCell ref="X347:AB347"/>
    <mergeCell ref="I348:N348"/>
    <mergeCell ref="O348:R348"/>
    <mergeCell ref="S348:W348"/>
    <mergeCell ref="X348:AB348"/>
    <mergeCell ref="I345:N345"/>
    <mergeCell ref="O345:R345"/>
    <mergeCell ref="S345:W345"/>
    <mergeCell ref="X345:AB345"/>
    <mergeCell ref="I346:N346"/>
    <mergeCell ref="O346:R346"/>
    <mergeCell ref="S346:W346"/>
    <mergeCell ref="X346:AB346"/>
    <mergeCell ref="I343:N343"/>
    <mergeCell ref="O343:R343"/>
    <mergeCell ref="S343:W343"/>
    <mergeCell ref="X343:AB343"/>
    <mergeCell ref="I344:N344"/>
    <mergeCell ref="O344:R344"/>
    <mergeCell ref="S344:W344"/>
    <mergeCell ref="X344:AB344"/>
    <mergeCell ref="I353:N353"/>
    <mergeCell ref="O353:R353"/>
    <mergeCell ref="S353:W353"/>
    <mergeCell ref="X353:AB353"/>
    <mergeCell ref="I354:N354"/>
    <mergeCell ref="O354:R354"/>
    <mergeCell ref="S354:W354"/>
    <mergeCell ref="X354:AB354"/>
    <mergeCell ref="I351:N351"/>
    <mergeCell ref="O351:R351"/>
    <mergeCell ref="S351:W351"/>
    <mergeCell ref="X351:AB351"/>
    <mergeCell ref="I352:N352"/>
    <mergeCell ref="O352:R352"/>
    <mergeCell ref="S352:W352"/>
    <mergeCell ref="X352:AB352"/>
    <mergeCell ref="I349:N349"/>
    <mergeCell ref="O349:R349"/>
    <mergeCell ref="S349:W349"/>
    <mergeCell ref="X349:AB349"/>
    <mergeCell ref="I350:N350"/>
    <mergeCell ref="O350:R350"/>
    <mergeCell ref="S350:W350"/>
    <mergeCell ref="X350:AB350"/>
    <mergeCell ref="I359:N359"/>
    <mergeCell ref="O359:R359"/>
    <mergeCell ref="S359:W359"/>
    <mergeCell ref="X359:AB359"/>
    <mergeCell ref="I360:N360"/>
    <mergeCell ref="O360:R360"/>
    <mergeCell ref="S360:W360"/>
    <mergeCell ref="X360:AB360"/>
    <mergeCell ref="I357:N357"/>
    <mergeCell ref="O357:R357"/>
    <mergeCell ref="S357:W357"/>
    <mergeCell ref="X357:AB357"/>
    <mergeCell ref="I358:N358"/>
    <mergeCell ref="O358:R358"/>
    <mergeCell ref="S358:W358"/>
    <mergeCell ref="X358:AB358"/>
    <mergeCell ref="I355:N355"/>
    <mergeCell ref="O355:R355"/>
    <mergeCell ref="S355:W355"/>
    <mergeCell ref="X355:AB355"/>
    <mergeCell ref="I356:N356"/>
    <mergeCell ref="O356:R356"/>
    <mergeCell ref="S356:W356"/>
    <mergeCell ref="X356:AB356"/>
    <mergeCell ref="I365:N365"/>
    <mergeCell ref="O365:R365"/>
    <mergeCell ref="S365:W365"/>
    <mergeCell ref="X365:AB365"/>
    <mergeCell ref="I366:N366"/>
    <mergeCell ref="O366:R366"/>
    <mergeCell ref="S366:W366"/>
    <mergeCell ref="X366:AB366"/>
    <mergeCell ref="I363:N363"/>
    <mergeCell ref="O363:R363"/>
    <mergeCell ref="S363:W363"/>
    <mergeCell ref="X363:AB363"/>
    <mergeCell ref="I364:N364"/>
    <mergeCell ref="O364:R364"/>
    <mergeCell ref="S364:W364"/>
    <mergeCell ref="X364:AB364"/>
    <mergeCell ref="I361:N361"/>
    <mergeCell ref="O361:R361"/>
    <mergeCell ref="S361:W361"/>
    <mergeCell ref="X361:AB361"/>
    <mergeCell ref="I362:N362"/>
    <mergeCell ref="O362:R362"/>
    <mergeCell ref="S362:W362"/>
    <mergeCell ref="X362:AB362"/>
    <mergeCell ref="I371:N371"/>
    <mergeCell ref="O371:R371"/>
    <mergeCell ref="S371:W371"/>
    <mergeCell ref="X371:AB371"/>
    <mergeCell ref="I372:N372"/>
    <mergeCell ref="O372:R372"/>
    <mergeCell ref="S372:W372"/>
    <mergeCell ref="X372:AB372"/>
    <mergeCell ref="I369:N369"/>
    <mergeCell ref="O369:R369"/>
    <mergeCell ref="S369:W369"/>
    <mergeCell ref="X369:AB369"/>
    <mergeCell ref="I370:N370"/>
    <mergeCell ref="O370:R370"/>
    <mergeCell ref="S370:W370"/>
    <mergeCell ref="X370:AB370"/>
    <mergeCell ref="I367:N367"/>
    <mergeCell ref="O367:R367"/>
    <mergeCell ref="S367:W367"/>
    <mergeCell ref="X367:AB367"/>
    <mergeCell ref="I368:N368"/>
    <mergeCell ref="O368:R368"/>
    <mergeCell ref="S368:W368"/>
    <mergeCell ref="X368:AB368"/>
    <mergeCell ref="I377:N377"/>
    <mergeCell ref="O377:R377"/>
    <mergeCell ref="S377:W377"/>
    <mergeCell ref="X377:AB377"/>
    <mergeCell ref="I378:N378"/>
    <mergeCell ref="O378:R378"/>
    <mergeCell ref="S378:W378"/>
    <mergeCell ref="X378:AB378"/>
    <mergeCell ref="I375:N375"/>
    <mergeCell ref="O375:R375"/>
    <mergeCell ref="S375:W375"/>
    <mergeCell ref="X375:AB375"/>
    <mergeCell ref="I376:N376"/>
    <mergeCell ref="O376:R376"/>
    <mergeCell ref="S376:W376"/>
    <mergeCell ref="X376:AB376"/>
    <mergeCell ref="I373:N373"/>
    <mergeCell ref="O373:R373"/>
    <mergeCell ref="S373:W373"/>
    <mergeCell ref="X373:AB373"/>
    <mergeCell ref="I374:N374"/>
    <mergeCell ref="O374:R374"/>
    <mergeCell ref="S374:W374"/>
    <mergeCell ref="X374:AB374"/>
    <mergeCell ref="I383:N383"/>
    <mergeCell ref="O383:R383"/>
    <mergeCell ref="S383:W383"/>
    <mergeCell ref="X383:AB383"/>
    <mergeCell ref="I384:N384"/>
    <mergeCell ref="O384:R384"/>
    <mergeCell ref="S384:W384"/>
    <mergeCell ref="X384:AB384"/>
    <mergeCell ref="I381:N381"/>
    <mergeCell ref="O381:R381"/>
    <mergeCell ref="S381:W381"/>
    <mergeCell ref="X381:AB381"/>
    <mergeCell ref="I382:N382"/>
    <mergeCell ref="O382:R382"/>
    <mergeCell ref="S382:W382"/>
    <mergeCell ref="X382:AB382"/>
    <mergeCell ref="I379:N379"/>
    <mergeCell ref="O379:R379"/>
    <mergeCell ref="S379:W379"/>
    <mergeCell ref="X379:AB379"/>
    <mergeCell ref="I380:N380"/>
    <mergeCell ref="O380:R380"/>
    <mergeCell ref="S380:W380"/>
    <mergeCell ref="X380:AB380"/>
    <mergeCell ref="I389:N389"/>
    <mergeCell ref="O389:R389"/>
    <mergeCell ref="S389:W389"/>
    <mergeCell ref="X389:AB389"/>
    <mergeCell ref="I390:N390"/>
    <mergeCell ref="O390:R390"/>
    <mergeCell ref="S390:W390"/>
    <mergeCell ref="X390:AB390"/>
    <mergeCell ref="I387:N387"/>
    <mergeCell ref="O387:R387"/>
    <mergeCell ref="S387:W387"/>
    <mergeCell ref="X387:AB387"/>
    <mergeCell ref="I388:N388"/>
    <mergeCell ref="O388:R388"/>
    <mergeCell ref="S388:W388"/>
    <mergeCell ref="X388:AB388"/>
    <mergeCell ref="I385:N385"/>
    <mergeCell ref="O385:R385"/>
    <mergeCell ref="S385:W385"/>
    <mergeCell ref="X385:AB385"/>
    <mergeCell ref="I386:N386"/>
    <mergeCell ref="O386:R386"/>
    <mergeCell ref="S386:W386"/>
    <mergeCell ref="X386:AB386"/>
    <mergeCell ref="I395:N395"/>
    <mergeCell ref="O395:R395"/>
    <mergeCell ref="S395:W395"/>
    <mergeCell ref="X395:AB395"/>
    <mergeCell ref="I396:N396"/>
    <mergeCell ref="O396:R396"/>
    <mergeCell ref="S396:W396"/>
    <mergeCell ref="X396:AB396"/>
    <mergeCell ref="I393:N393"/>
    <mergeCell ref="O393:R393"/>
    <mergeCell ref="S393:W393"/>
    <mergeCell ref="X393:AB393"/>
    <mergeCell ref="I394:N394"/>
    <mergeCell ref="O394:R394"/>
    <mergeCell ref="S394:W394"/>
    <mergeCell ref="X394:AB394"/>
    <mergeCell ref="I391:N391"/>
    <mergeCell ref="O391:R391"/>
    <mergeCell ref="S391:W391"/>
    <mergeCell ref="X391:AB391"/>
    <mergeCell ref="I392:N392"/>
    <mergeCell ref="O392:R392"/>
    <mergeCell ref="S392:W392"/>
    <mergeCell ref="X392:AB392"/>
    <mergeCell ref="I401:N401"/>
    <mergeCell ref="O401:R401"/>
    <mergeCell ref="S401:W401"/>
    <mergeCell ref="X401:AB401"/>
    <mergeCell ref="I402:N402"/>
    <mergeCell ref="O402:R402"/>
    <mergeCell ref="S402:W402"/>
    <mergeCell ref="X402:AB402"/>
    <mergeCell ref="I399:N399"/>
    <mergeCell ref="O399:R399"/>
    <mergeCell ref="S399:W399"/>
    <mergeCell ref="X399:AB399"/>
    <mergeCell ref="I400:N400"/>
    <mergeCell ref="O400:R400"/>
    <mergeCell ref="S400:W400"/>
    <mergeCell ref="X400:AB400"/>
    <mergeCell ref="I397:N397"/>
    <mergeCell ref="O397:R397"/>
    <mergeCell ref="S397:W397"/>
    <mergeCell ref="X397:AB397"/>
    <mergeCell ref="I398:N398"/>
    <mergeCell ref="O398:R398"/>
    <mergeCell ref="S398:W398"/>
    <mergeCell ref="X398:AB398"/>
    <mergeCell ref="I407:N407"/>
    <mergeCell ref="O407:R407"/>
    <mergeCell ref="S407:W407"/>
    <mergeCell ref="X407:AB407"/>
    <mergeCell ref="I408:N408"/>
    <mergeCell ref="O408:R408"/>
    <mergeCell ref="S408:W408"/>
    <mergeCell ref="X408:AB408"/>
    <mergeCell ref="I405:N405"/>
    <mergeCell ref="O405:R405"/>
    <mergeCell ref="S405:W405"/>
    <mergeCell ref="X405:AB405"/>
    <mergeCell ref="I406:N406"/>
    <mergeCell ref="O406:R406"/>
    <mergeCell ref="S406:W406"/>
    <mergeCell ref="X406:AB406"/>
    <mergeCell ref="I403:N403"/>
    <mergeCell ref="O403:R403"/>
    <mergeCell ref="S403:W403"/>
    <mergeCell ref="X403:AB403"/>
    <mergeCell ref="I404:N404"/>
    <mergeCell ref="O404:R404"/>
    <mergeCell ref="S404:W404"/>
    <mergeCell ref="X404:AB404"/>
    <mergeCell ref="I413:N413"/>
    <mergeCell ref="O413:R413"/>
    <mergeCell ref="S413:W413"/>
    <mergeCell ref="X413:AB413"/>
    <mergeCell ref="I414:N414"/>
    <mergeCell ref="O414:R414"/>
    <mergeCell ref="S414:W414"/>
    <mergeCell ref="X414:AB414"/>
    <mergeCell ref="I411:N411"/>
    <mergeCell ref="O411:R411"/>
    <mergeCell ref="S411:W411"/>
    <mergeCell ref="X411:AB411"/>
    <mergeCell ref="I412:N412"/>
    <mergeCell ref="O412:R412"/>
    <mergeCell ref="S412:W412"/>
    <mergeCell ref="X412:AB412"/>
    <mergeCell ref="I409:N409"/>
    <mergeCell ref="O409:R409"/>
    <mergeCell ref="S409:W409"/>
    <mergeCell ref="X409:AB409"/>
    <mergeCell ref="I410:N410"/>
    <mergeCell ref="O410:R410"/>
    <mergeCell ref="S410:W410"/>
    <mergeCell ref="X410:AB410"/>
    <mergeCell ref="I419:N419"/>
    <mergeCell ref="O419:R419"/>
    <mergeCell ref="S419:W419"/>
    <mergeCell ref="X419:AB419"/>
    <mergeCell ref="I420:N420"/>
    <mergeCell ref="O420:R420"/>
    <mergeCell ref="S420:W420"/>
    <mergeCell ref="X420:AB420"/>
    <mergeCell ref="I417:N417"/>
    <mergeCell ref="O417:R417"/>
    <mergeCell ref="S417:W417"/>
    <mergeCell ref="X417:AB417"/>
    <mergeCell ref="I418:N418"/>
    <mergeCell ref="O418:R418"/>
    <mergeCell ref="S418:W418"/>
    <mergeCell ref="X418:AB418"/>
    <mergeCell ref="I415:N415"/>
    <mergeCell ref="O415:R415"/>
    <mergeCell ref="S415:W415"/>
    <mergeCell ref="X415:AB415"/>
    <mergeCell ref="I416:N416"/>
    <mergeCell ref="O416:R416"/>
    <mergeCell ref="S416:W416"/>
    <mergeCell ref="X416:AB416"/>
    <mergeCell ref="I425:N425"/>
    <mergeCell ref="O425:R425"/>
    <mergeCell ref="S425:W425"/>
    <mergeCell ref="X425:AB425"/>
    <mergeCell ref="I426:N426"/>
    <mergeCell ref="O426:R426"/>
    <mergeCell ref="S426:W426"/>
    <mergeCell ref="X426:AB426"/>
    <mergeCell ref="I423:N423"/>
    <mergeCell ref="O423:R423"/>
    <mergeCell ref="S423:W423"/>
    <mergeCell ref="X423:AB423"/>
    <mergeCell ref="I424:N424"/>
    <mergeCell ref="O424:R424"/>
    <mergeCell ref="S424:W424"/>
    <mergeCell ref="X424:AB424"/>
    <mergeCell ref="I421:N421"/>
    <mergeCell ref="O421:R421"/>
    <mergeCell ref="S421:W421"/>
    <mergeCell ref="X421:AB421"/>
    <mergeCell ref="I422:N422"/>
    <mergeCell ref="O422:R422"/>
    <mergeCell ref="S422:W422"/>
    <mergeCell ref="X422:AB422"/>
    <mergeCell ref="I431:N431"/>
    <mergeCell ref="O431:R431"/>
    <mergeCell ref="S431:W431"/>
    <mergeCell ref="X431:AB431"/>
    <mergeCell ref="I432:N432"/>
    <mergeCell ref="O432:R432"/>
    <mergeCell ref="S432:W432"/>
    <mergeCell ref="X432:AB432"/>
    <mergeCell ref="I429:N429"/>
    <mergeCell ref="O429:R429"/>
    <mergeCell ref="S429:W429"/>
    <mergeCell ref="X429:AB429"/>
    <mergeCell ref="I430:N430"/>
    <mergeCell ref="O430:R430"/>
    <mergeCell ref="S430:W430"/>
    <mergeCell ref="X430:AB430"/>
    <mergeCell ref="B427:H427"/>
    <mergeCell ref="I427:N427"/>
    <mergeCell ref="O427:R427"/>
    <mergeCell ref="S427:W427"/>
    <mergeCell ref="X427:AB427"/>
    <mergeCell ref="I428:N428"/>
    <mergeCell ref="O428:R428"/>
    <mergeCell ref="S428:W428"/>
    <mergeCell ref="X428:AB428"/>
    <mergeCell ref="X439:AB439"/>
    <mergeCell ref="C440:H440"/>
    <mergeCell ref="I440:N440"/>
    <mergeCell ref="O440:R440"/>
    <mergeCell ref="S440:W440"/>
    <mergeCell ref="X440:AB440"/>
    <mergeCell ref="B437:B438"/>
    <mergeCell ref="C437:H438"/>
    <mergeCell ref="B439:H439"/>
    <mergeCell ref="I439:N439"/>
    <mergeCell ref="O439:R439"/>
    <mergeCell ref="S439:W439"/>
    <mergeCell ref="B433:H433"/>
    <mergeCell ref="I433:N433"/>
    <mergeCell ref="O433:R433"/>
    <mergeCell ref="S433:W433"/>
    <mergeCell ref="X433:AB433"/>
    <mergeCell ref="B436:H436"/>
    <mergeCell ref="I436:N436"/>
    <mergeCell ref="O436:R436"/>
    <mergeCell ref="S436:W436"/>
    <mergeCell ref="X436:AB436"/>
    <mergeCell ref="C443:H443"/>
    <mergeCell ref="I443:N443"/>
    <mergeCell ref="O443:R443"/>
    <mergeCell ref="S443:W443"/>
    <mergeCell ref="X443:AB443"/>
    <mergeCell ref="C444:H444"/>
    <mergeCell ref="I444:N444"/>
    <mergeCell ref="O444:R444"/>
    <mergeCell ref="S444:W444"/>
    <mergeCell ref="X444:AB444"/>
    <mergeCell ref="C441:H441"/>
    <mergeCell ref="I441:N441"/>
    <mergeCell ref="O441:R441"/>
    <mergeCell ref="S441:W441"/>
    <mergeCell ref="X441:AB441"/>
    <mergeCell ref="C442:H442"/>
    <mergeCell ref="I442:N442"/>
    <mergeCell ref="O442:R442"/>
    <mergeCell ref="S442:W442"/>
    <mergeCell ref="X442:AB442"/>
    <mergeCell ref="C447:H447"/>
    <mergeCell ref="I447:N447"/>
    <mergeCell ref="O447:R447"/>
    <mergeCell ref="S447:W447"/>
    <mergeCell ref="X447:AB447"/>
    <mergeCell ref="C448:H448"/>
    <mergeCell ref="I448:N448"/>
    <mergeCell ref="O448:R448"/>
    <mergeCell ref="S448:W448"/>
    <mergeCell ref="X448:AB448"/>
    <mergeCell ref="C445:H445"/>
    <mergeCell ref="I445:N445"/>
    <mergeCell ref="O445:R445"/>
    <mergeCell ref="S445:W445"/>
    <mergeCell ref="X445:AB445"/>
    <mergeCell ref="C446:H446"/>
    <mergeCell ref="I446:N446"/>
    <mergeCell ref="O446:R446"/>
    <mergeCell ref="S446:W446"/>
    <mergeCell ref="X446:AB446"/>
  </mergeCells>
  <conditionalFormatting sqref="R7:R8 W7:W8 AB7:AB8 I7:I8 N7:O8 L7:L8">
    <cfRule type="expression" dxfId="301" priority="276">
      <formula>I$442="NO"</formula>
    </cfRule>
    <cfRule type="expression" dxfId="300" priority="277">
      <formula>I$440="NO"</formula>
    </cfRule>
    <cfRule type="expression" dxfId="299" priority="278">
      <formula>IF(I$444="YES", IF(I$446="YES",1,0),0)</formula>
    </cfRule>
    <cfRule type="expression" dxfId="298" priority="279">
      <formula>I$444="YES"</formula>
    </cfRule>
    <cfRule type="expression" dxfId="297" priority="280">
      <formula>I$446="YES"</formula>
    </cfRule>
  </conditionalFormatting>
  <conditionalFormatting sqref="N216:N225">
    <cfRule type="expression" dxfId="296" priority="275">
      <formula>SUM(N216:N225)&gt;100%</formula>
    </cfRule>
  </conditionalFormatting>
  <conditionalFormatting sqref="R216:R225">
    <cfRule type="expression" dxfId="295" priority="274">
      <formula>SUM(R216:R225)&gt;100%</formula>
    </cfRule>
  </conditionalFormatting>
  <conditionalFormatting sqref="K7:K8">
    <cfRule type="expression" dxfId="294" priority="269">
      <formula>K$442="NO"</formula>
    </cfRule>
    <cfRule type="expression" dxfId="293" priority="270">
      <formula>K$440="NO"</formula>
    </cfRule>
    <cfRule type="expression" dxfId="292" priority="271">
      <formula>IF(K$444="YES", IF(K$446="YES",1,0),0)</formula>
    </cfRule>
    <cfRule type="expression" dxfId="291" priority="272">
      <formula>K$444="YES"</formula>
    </cfRule>
    <cfRule type="expression" dxfId="290" priority="273">
      <formula>K$446="YES"</formula>
    </cfRule>
  </conditionalFormatting>
  <conditionalFormatting sqref="K18">
    <cfRule type="expression" dxfId="289" priority="245">
      <formula>L18="EXCL"</formula>
    </cfRule>
    <cfRule type="expression" dxfId="288" priority="246">
      <formula>L18="PLUG"</formula>
    </cfRule>
  </conditionalFormatting>
  <conditionalFormatting sqref="K169">
    <cfRule type="expression" dxfId="287" priority="261">
      <formula>L169="EXCL"</formula>
    </cfRule>
    <cfRule type="expression" dxfId="286" priority="262">
      <formula>L169="PLUG"</formula>
    </cfRule>
  </conditionalFormatting>
  <conditionalFormatting sqref="K77:K94">
    <cfRule type="expression" dxfId="285" priority="253">
      <formula>L77="EXCL"</formula>
    </cfRule>
    <cfRule type="expression" dxfId="284" priority="254">
      <formula>L77="PLUG"</formula>
    </cfRule>
  </conditionalFormatting>
  <conditionalFormatting sqref="K95:K98 K100:K112">
    <cfRule type="expression" dxfId="283" priority="251">
      <formula>L95="EXCL"</formula>
    </cfRule>
    <cfRule type="expression" dxfId="282" priority="252">
      <formula>L95="PLUG"</formula>
    </cfRule>
  </conditionalFormatting>
  <conditionalFormatting sqref="K159">
    <cfRule type="expression" dxfId="281" priority="247">
      <formula>L159="EXCL"</formula>
    </cfRule>
    <cfRule type="expression" dxfId="280" priority="248">
      <formula>L159="PLUG"</formula>
    </cfRule>
  </conditionalFormatting>
  <conditionalFormatting sqref="K99">
    <cfRule type="expression" dxfId="279" priority="243">
      <formula>L99="EXCL"</formula>
    </cfRule>
    <cfRule type="expression" dxfId="278" priority="244">
      <formula>L99="PLUG"</formula>
    </cfRule>
  </conditionalFormatting>
  <conditionalFormatting sqref="K162">
    <cfRule type="expression" dxfId="277" priority="259">
      <formula>L162="EXCL"</formula>
    </cfRule>
    <cfRule type="expression" dxfId="276" priority="260">
      <formula>L162="PLUG"</formula>
    </cfRule>
  </conditionalFormatting>
  <conditionalFormatting sqref="K41:K58">
    <cfRule type="expression" dxfId="275" priority="257">
      <formula>L41="EXCL"</formula>
    </cfRule>
    <cfRule type="expression" dxfId="274" priority="258">
      <formula>L41="PLUG"</formula>
    </cfRule>
  </conditionalFormatting>
  <conditionalFormatting sqref="K59:K76">
    <cfRule type="expression" dxfId="273" priority="255">
      <formula>L59="EXCL"</formula>
    </cfRule>
    <cfRule type="expression" dxfId="272" priority="256">
      <formula>L59="PLUG"</formula>
    </cfRule>
  </conditionalFormatting>
  <conditionalFormatting sqref="K144:K145">
    <cfRule type="expression" dxfId="271" priority="249">
      <formula>L144="EXCL"</formula>
    </cfRule>
    <cfRule type="expression" dxfId="270" priority="250">
      <formula>L144="PLUG"</formula>
    </cfRule>
  </conditionalFormatting>
  <conditionalFormatting sqref="K170:K175 K113:K143 K146:K158 K160 K21:K44">
    <cfRule type="expression" dxfId="269" priority="267">
      <formula>L21="EXCL"</formula>
    </cfRule>
    <cfRule type="expression" dxfId="268" priority="268">
      <formula>L21="PLUG"</formula>
    </cfRule>
  </conditionalFormatting>
  <conditionalFormatting sqref="K161">
    <cfRule type="expression" dxfId="267" priority="265">
      <formula>L161="EXCL"</formula>
    </cfRule>
    <cfRule type="expression" dxfId="266" priority="266">
      <formula>L161="PLUG"</formula>
    </cfRule>
  </conditionalFormatting>
  <conditionalFormatting sqref="K163:K168">
    <cfRule type="expression" dxfId="265" priority="263">
      <formula>L163="EXCL"</formula>
    </cfRule>
    <cfRule type="expression" dxfId="264" priority="264">
      <formula>L163="PLUG"</formula>
    </cfRule>
  </conditionalFormatting>
  <conditionalFormatting sqref="J7:J8">
    <cfRule type="expression" dxfId="263" priority="238">
      <formula>J$442="NO"</formula>
    </cfRule>
    <cfRule type="expression" dxfId="262" priority="239">
      <formula>J$440="NO"</formula>
    </cfRule>
    <cfRule type="expression" dxfId="261" priority="240">
      <formula>IF(J$444="YES", IF(J$446="YES",1,0),0)</formula>
    </cfRule>
    <cfRule type="expression" dxfId="260" priority="241">
      <formula>J$444="YES"</formula>
    </cfRule>
    <cfRule type="expression" dxfId="259" priority="242">
      <formula>J$446="YES"</formula>
    </cfRule>
  </conditionalFormatting>
  <conditionalFormatting sqref="J18">
    <cfRule type="expression" dxfId="258" priority="214">
      <formula>K18="EXCL"</formula>
    </cfRule>
    <cfRule type="expression" dxfId="257" priority="215">
      <formula>K18="PLUG"</formula>
    </cfRule>
  </conditionalFormatting>
  <conditionalFormatting sqref="J169">
    <cfRule type="expression" dxfId="256" priority="230">
      <formula>K169="EXCL"</formula>
    </cfRule>
    <cfRule type="expression" dxfId="255" priority="231">
      <formula>K169="PLUG"</formula>
    </cfRule>
  </conditionalFormatting>
  <conditionalFormatting sqref="J77:J94">
    <cfRule type="expression" dxfId="254" priority="222">
      <formula>K77="EXCL"</formula>
    </cfRule>
    <cfRule type="expression" dxfId="253" priority="223">
      <formula>K77="PLUG"</formula>
    </cfRule>
  </conditionalFormatting>
  <conditionalFormatting sqref="J95:J98 J100:J112">
    <cfRule type="expression" dxfId="252" priority="220">
      <formula>K95="EXCL"</formula>
    </cfRule>
    <cfRule type="expression" dxfId="251" priority="221">
      <formula>K95="PLUG"</formula>
    </cfRule>
  </conditionalFormatting>
  <conditionalFormatting sqref="J159">
    <cfRule type="expression" dxfId="250" priority="216">
      <formula>K159="EXCL"</formula>
    </cfRule>
    <cfRule type="expression" dxfId="249" priority="217">
      <formula>K159="PLUG"</formula>
    </cfRule>
  </conditionalFormatting>
  <conditionalFormatting sqref="J99">
    <cfRule type="expression" dxfId="248" priority="212">
      <formula>K99="EXCL"</formula>
    </cfRule>
    <cfRule type="expression" dxfId="247" priority="213">
      <formula>K99="PLUG"</formula>
    </cfRule>
  </conditionalFormatting>
  <conditionalFormatting sqref="J162">
    <cfRule type="expression" dxfId="246" priority="228">
      <formula>K162="EXCL"</formula>
    </cfRule>
    <cfRule type="expression" dxfId="245" priority="229">
      <formula>K162="PLUG"</formula>
    </cfRule>
  </conditionalFormatting>
  <conditionalFormatting sqref="J41:J58">
    <cfRule type="expression" dxfId="244" priority="226">
      <formula>K41="EXCL"</formula>
    </cfRule>
    <cfRule type="expression" dxfId="243" priority="227">
      <formula>K41="PLUG"</formula>
    </cfRule>
  </conditionalFormatting>
  <conditionalFormatting sqref="J59:J76">
    <cfRule type="expression" dxfId="242" priority="224">
      <formula>K59="EXCL"</formula>
    </cfRule>
    <cfRule type="expression" dxfId="241" priority="225">
      <formula>K59="PLUG"</formula>
    </cfRule>
  </conditionalFormatting>
  <conditionalFormatting sqref="J144:J145">
    <cfRule type="expression" dxfId="240" priority="218">
      <formula>K144="EXCL"</formula>
    </cfRule>
    <cfRule type="expression" dxfId="239" priority="219">
      <formula>K144="PLUG"</formula>
    </cfRule>
  </conditionalFormatting>
  <conditionalFormatting sqref="J170:J175 J113:J143 J146:J158 J160 J23:J25 J27:J44">
    <cfRule type="expression" dxfId="238" priority="236">
      <formula>K23="EXCL"</formula>
    </cfRule>
    <cfRule type="expression" dxfId="237" priority="237">
      <formula>K23="PLUG"</formula>
    </cfRule>
  </conditionalFormatting>
  <conditionalFormatting sqref="J161">
    <cfRule type="expression" dxfId="236" priority="234">
      <formula>K161="EXCL"</formula>
    </cfRule>
    <cfRule type="expression" dxfId="235" priority="235">
      <formula>K161="PLUG"</formula>
    </cfRule>
  </conditionalFormatting>
  <conditionalFormatting sqref="J163:J168">
    <cfRule type="expression" dxfId="234" priority="232">
      <formula>K163="EXCL"</formula>
    </cfRule>
    <cfRule type="expression" dxfId="233" priority="233">
      <formula>K163="PLUG"</formula>
    </cfRule>
  </conditionalFormatting>
  <conditionalFormatting sqref="L18 L21:L175 M123">
    <cfRule type="expression" dxfId="232" priority="281">
      <formula>#REF!="EXCL"</formula>
    </cfRule>
    <cfRule type="expression" dxfId="231" priority="282">
      <formula>#REF!="PLUG"</formula>
    </cfRule>
  </conditionalFormatting>
  <conditionalFormatting sqref="M7:M8">
    <cfRule type="expression" dxfId="230" priority="207">
      <formula>M$442="NO"</formula>
    </cfRule>
    <cfRule type="expression" dxfId="229" priority="208">
      <formula>M$440="NO"</formula>
    </cfRule>
    <cfRule type="expression" dxfId="228" priority="209">
      <formula>IF(M$444="YES", IF(M$446="YES",1,0),0)</formula>
    </cfRule>
    <cfRule type="expression" dxfId="227" priority="210">
      <formula>M$444="YES"</formula>
    </cfRule>
    <cfRule type="expression" dxfId="226" priority="211">
      <formula>M$446="YES"</formula>
    </cfRule>
  </conditionalFormatting>
  <conditionalFormatting sqref="M18">
    <cfRule type="expression" dxfId="225" priority="183">
      <formula>N18="EXCL"</formula>
    </cfRule>
    <cfRule type="expression" dxfId="224" priority="184">
      <formula>N18="PLUG"</formula>
    </cfRule>
  </conditionalFormatting>
  <conditionalFormatting sqref="M169">
    <cfRule type="expression" dxfId="223" priority="199">
      <formula>N169="EXCL"</formula>
    </cfRule>
    <cfRule type="expression" dxfId="222" priority="200">
      <formula>N169="PLUG"</formula>
    </cfRule>
  </conditionalFormatting>
  <conditionalFormatting sqref="M77:M94">
    <cfRule type="expression" dxfId="221" priority="191">
      <formula>N77="EXCL"</formula>
    </cfRule>
    <cfRule type="expression" dxfId="220" priority="192">
      <formula>N77="PLUG"</formula>
    </cfRule>
  </conditionalFormatting>
  <conditionalFormatting sqref="M95:M98 M100:M112">
    <cfRule type="expression" dxfId="219" priority="189">
      <formula>N95="EXCL"</formula>
    </cfRule>
    <cfRule type="expression" dxfId="218" priority="190">
      <formula>N95="PLUG"</formula>
    </cfRule>
  </conditionalFormatting>
  <conditionalFormatting sqref="M159">
    <cfRule type="expression" dxfId="217" priority="185">
      <formula>N159="EXCL"</formula>
    </cfRule>
    <cfRule type="expression" dxfId="216" priority="186">
      <formula>N159="PLUG"</formula>
    </cfRule>
  </conditionalFormatting>
  <conditionalFormatting sqref="M99">
    <cfRule type="expression" dxfId="215" priority="181">
      <formula>N99="EXCL"</formula>
    </cfRule>
    <cfRule type="expression" dxfId="214" priority="182">
      <formula>N99="PLUG"</formula>
    </cfRule>
  </conditionalFormatting>
  <conditionalFormatting sqref="M162">
    <cfRule type="expression" dxfId="213" priority="197">
      <formula>N162="EXCL"</formula>
    </cfRule>
    <cfRule type="expression" dxfId="212" priority="198">
      <formula>N162="PLUG"</formula>
    </cfRule>
  </conditionalFormatting>
  <conditionalFormatting sqref="M41:M58">
    <cfRule type="expression" dxfId="211" priority="195">
      <formula>N41="EXCL"</formula>
    </cfRule>
    <cfRule type="expression" dxfId="210" priority="196">
      <formula>N41="PLUG"</formula>
    </cfRule>
  </conditionalFormatting>
  <conditionalFormatting sqref="M59:M76">
    <cfRule type="expression" dxfId="209" priority="193">
      <formula>N59="EXCL"</formula>
    </cfRule>
    <cfRule type="expression" dxfId="208" priority="194">
      <formula>N59="PLUG"</formula>
    </cfRule>
  </conditionalFormatting>
  <conditionalFormatting sqref="M144:M145">
    <cfRule type="expression" dxfId="207" priority="187">
      <formula>N144="EXCL"</formula>
    </cfRule>
    <cfRule type="expression" dxfId="206" priority="188">
      <formula>N144="PLUG"</formula>
    </cfRule>
  </conditionalFormatting>
  <conditionalFormatting sqref="M170:M175 M113:M122 M146:M158 M160 M21:M44 M124:M143">
    <cfRule type="expression" dxfId="205" priority="205">
      <formula>N21="EXCL"</formula>
    </cfRule>
    <cfRule type="expression" dxfId="204" priority="206">
      <formula>N21="PLUG"</formula>
    </cfRule>
  </conditionalFormatting>
  <conditionalFormatting sqref="M161">
    <cfRule type="expression" dxfId="203" priority="203">
      <formula>N161="EXCL"</formula>
    </cfRule>
    <cfRule type="expression" dxfId="202" priority="204">
      <formula>N161="PLUG"</formula>
    </cfRule>
  </conditionalFormatting>
  <conditionalFormatting sqref="M163:M168">
    <cfRule type="expression" dxfId="201" priority="201">
      <formula>N163="EXCL"</formula>
    </cfRule>
    <cfRule type="expression" dxfId="200" priority="202">
      <formula>N163="PLUG"</formula>
    </cfRule>
  </conditionalFormatting>
  <conditionalFormatting sqref="P7:P8">
    <cfRule type="expression" dxfId="199" priority="176">
      <formula>P$442="NO"</formula>
    </cfRule>
    <cfRule type="expression" dxfId="198" priority="177">
      <formula>P$440="NO"</formula>
    </cfRule>
    <cfRule type="expression" dxfId="197" priority="178">
      <formula>IF(P$444="YES", IF(P$446="YES",1,0),0)</formula>
    </cfRule>
    <cfRule type="expression" dxfId="196" priority="179">
      <formula>P$444="YES"</formula>
    </cfRule>
    <cfRule type="expression" dxfId="195" priority="180">
      <formula>P$446="YES"</formula>
    </cfRule>
  </conditionalFormatting>
  <conditionalFormatting sqref="P169 P146:P158 P160 P127:P143 P100:P124 P21:P44">
    <cfRule type="expression" dxfId="194" priority="168">
      <formula>R21="EXCL"</formula>
    </cfRule>
    <cfRule type="expression" dxfId="193" priority="169">
      <formula>R21="PLUG"</formula>
    </cfRule>
  </conditionalFormatting>
  <conditionalFormatting sqref="P77:P94">
    <cfRule type="expression" dxfId="192" priority="160">
      <formula>R77="EXCL"</formula>
    </cfRule>
    <cfRule type="expression" dxfId="191" priority="161">
      <formula>R77="PLUG"</formula>
    </cfRule>
  </conditionalFormatting>
  <conditionalFormatting sqref="P18">
    <cfRule type="expression" dxfId="190" priority="152">
      <formula>R18="EXCL"</formula>
    </cfRule>
    <cfRule type="expression" dxfId="189" priority="153">
      <formula>R18="PLUG"</formula>
    </cfRule>
  </conditionalFormatting>
  <conditionalFormatting sqref="P159">
    <cfRule type="expression" dxfId="188" priority="154">
      <formula>R159="EXCL"</formula>
    </cfRule>
    <cfRule type="expression" dxfId="187" priority="155">
      <formula>R159="PLUG"</formula>
    </cfRule>
  </conditionalFormatting>
  <conditionalFormatting sqref="P170:P175">
    <cfRule type="expression" dxfId="186" priority="174">
      <formula>R170="EXCL"</formula>
    </cfRule>
    <cfRule type="expression" dxfId="185" priority="175">
      <formula>R170="PLUG"</formula>
    </cfRule>
  </conditionalFormatting>
  <conditionalFormatting sqref="P161">
    <cfRule type="expression" dxfId="184" priority="172">
      <formula>R161="EXCL"</formula>
    </cfRule>
    <cfRule type="expression" dxfId="183" priority="173">
      <formula>R161="PLUG"</formula>
    </cfRule>
  </conditionalFormatting>
  <conditionalFormatting sqref="P163:P168">
    <cfRule type="expression" dxfId="182" priority="170">
      <formula>R163="EXCL"</formula>
    </cfRule>
    <cfRule type="expression" dxfId="181" priority="171">
      <formula>R163="PLUG"</formula>
    </cfRule>
  </conditionalFormatting>
  <conditionalFormatting sqref="P162">
    <cfRule type="expression" dxfId="180" priority="166">
      <formula>R162="EXCL"</formula>
    </cfRule>
    <cfRule type="expression" dxfId="179" priority="167">
      <formula>R162="PLUG"</formula>
    </cfRule>
  </conditionalFormatting>
  <conditionalFormatting sqref="P41:P58">
    <cfRule type="expression" dxfId="178" priority="164">
      <formula>R41="EXCL"</formula>
    </cfRule>
    <cfRule type="expression" dxfId="177" priority="165">
      <formula>R41="PLUG"</formula>
    </cfRule>
  </conditionalFormatting>
  <conditionalFormatting sqref="P59:P76">
    <cfRule type="expression" dxfId="176" priority="162">
      <formula>R59="EXCL"</formula>
    </cfRule>
    <cfRule type="expression" dxfId="175" priority="163">
      <formula>R59="PLUG"</formula>
    </cfRule>
  </conditionalFormatting>
  <conditionalFormatting sqref="P95:P98">
    <cfRule type="expression" dxfId="174" priority="158">
      <formula>R95="EXCL"</formula>
    </cfRule>
    <cfRule type="expression" dxfId="173" priority="159">
      <formula>R95="PLUG"</formula>
    </cfRule>
  </conditionalFormatting>
  <conditionalFormatting sqref="P144:P145">
    <cfRule type="expression" dxfId="172" priority="156">
      <formula>R144="EXCL"</formula>
    </cfRule>
    <cfRule type="expression" dxfId="171" priority="157">
      <formula>R144="PLUG"</formula>
    </cfRule>
  </conditionalFormatting>
  <conditionalFormatting sqref="P99">
    <cfRule type="expression" dxfId="170" priority="150">
      <formula>R99="EXCL"</formula>
    </cfRule>
    <cfRule type="expression" dxfId="169" priority="151">
      <formula>R99="PLUG"</formula>
    </cfRule>
  </conditionalFormatting>
  <conditionalFormatting sqref="Q7:Q8">
    <cfRule type="expression" dxfId="168" priority="145">
      <formula>Q$442="NO"</formula>
    </cfRule>
    <cfRule type="expression" dxfId="167" priority="146">
      <formula>Q$440="NO"</formula>
    </cfRule>
    <cfRule type="expression" dxfId="166" priority="147">
      <formula>IF(Q$444="YES", IF(Q$446="YES",1,0),0)</formula>
    </cfRule>
    <cfRule type="expression" dxfId="165" priority="148">
      <formula>Q$444="YES"</formula>
    </cfRule>
    <cfRule type="expression" dxfId="164" priority="149">
      <formula>Q$446="YES"</formula>
    </cfRule>
  </conditionalFormatting>
  <conditionalFormatting sqref="Q18 Q127:Q175 Q21:Q124">
    <cfRule type="expression" dxfId="163" priority="283">
      <formula>#REF!="EXCL"</formula>
    </cfRule>
    <cfRule type="expression" dxfId="162" priority="284">
      <formula>#REF!="PLUG"</formula>
    </cfRule>
  </conditionalFormatting>
  <conditionalFormatting sqref="S7:T8">
    <cfRule type="expression" dxfId="161" priority="138">
      <formula>S$442="NO"</formula>
    </cfRule>
    <cfRule type="expression" dxfId="160" priority="139">
      <formula>S$440="NO"</formula>
    </cfRule>
    <cfRule type="expression" dxfId="159" priority="140">
      <formula>IF(S$444="YES", IF(S$446="YES",1,0),0)</formula>
    </cfRule>
    <cfRule type="expression" dxfId="158" priority="141">
      <formula>S$444="YES"</formula>
    </cfRule>
    <cfRule type="expression" dxfId="157" priority="142">
      <formula>S$446="YES"</formula>
    </cfRule>
  </conditionalFormatting>
  <conditionalFormatting sqref="S169">
    <cfRule type="expression" dxfId="156" priority="130">
      <formula>T169="EXCL"</formula>
    </cfRule>
    <cfRule type="expression" dxfId="155" priority="131">
      <formula>T169="PLUG"</formula>
    </cfRule>
  </conditionalFormatting>
  <conditionalFormatting sqref="S77:S94">
    <cfRule type="expression" dxfId="154" priority="122">
      <formula>T77="EXCL"</formula>
    </cfRule>
    <cfRule type="expression" dxfId="153" priority="123">
      <formula>T77="PLUG"</formula>
    </cfRule>
  </conditionalFormatting>
  <conditionalFormatting sqref="S18">
    <cfRule type="expression" dxfId="152" priority="114">
      <formula>T18="EXCL"</formula>
    </cfRule>
    <cfRule type="expression" dxfId="151" priority="115">
      <formula>T18="PLUG"</formula>
    </cfRule>
  </conditionalFormatting>
  <conditionalFormatting sqref="S159">
    <cfRule type="expression" dxfId="150" priority="116">
      <formula>T159="EXCL"</formula>
    </cfRule>
    <cfRule type="expression" dxfId="149" priority="117">
      <formula>T159="PLUG"</formula>
    </cfRule>
  </conditionalFormatting>
  <conditionalFormatting sqref="S170:S175 S113:S124 S146:S158 S160 S127:S143 S21:S44">
    <cfRule type="expression" dxfId="148" priority="136">
      <formula>T21="EXCL"</formula>
    </cfRule>
    <cfRule type="expression" dxfId="147" priority="137">
      <formula>T21="PLUG"</formula>
    </cfRule>
  </conditionalFormatting>
  <conditionalFormatting sqref="S161">
    <cfRule type="expression" dxfId="146" priority="134">
      <formula>T161="EXCL"</formula>
    </cfRule>
    <cfRule type="expression" dxfId="145" priority="135">
      <formula>T161="PLUG"</formula>
    </cfRule>
  </conditionalFormatting>
  <conditionalFormatting sqref="S163:S168">
    <cfRule type="expression" dxfId="144" priority="132">
      <formula>T163="EXCL"</formula>
    </cfRule>
    <cfRule type="expression" dxfId="143" priority="133">
      <formula>T163="PLUG"</formula>
    </cfRule>
  </conditionalFormatting>
  <conditionalFormatting sqref="S162">
    <cfRule type="expression" dxfId="142" priority="128">
      <formula>T162="EXCL"</formula>
    </cfRule>
    <cfRule type="expression" dxfId="141" priority="129">
      <formula>T162="PLUG"</formula>
    </cfRule>
  </conditionalFormatting>
  <conditionalFormatting sqref="S41:S58">
    <cfRule type="expression" dxfId="140" priority="126">
      <formula>T41="EXCL"</formula>
    </cfRule>
    <cfRule type="expression" dxfId="139" priority="127">
      <formula>T41="PLUG"</formula>
    </cfRule>
  </conditionalFormatting>
  <conditionalFormatting sqref="S59:S76">
    <cfRule type="expression" dxfId="138" priority="124">
      <formula>T59="EXCL"</formula>
    </cfRule>
    <cfRule type="expression" dxfId="137" priority="125">
      <formula>T59="PLUG"</formula>
    </cfRule>
  </conditionalFormatting>
  <conditionalFormatting sqref="S95:S98 S100:S112">
    <cfRule type="expression" dxfId="136" priority="120">
      <formula>T95="EXCL"</formula>
    </cfRule>
    <cfRule type="expression" dxfId="135" priority="121">
      <formula>T95="PLUG"</formula>
    </cfRule>
  </conditionalFormatting>
  <conditionalFormatting sqref="S144:S145">
    <cfRule type="expression" dxfId="134" priority="118">
      <formula>T144="EXCL"</formula>
    </cfRule>
    <cfRule type="expression" dxfId="133" priority="119">
      <formula>T144="PLUG"</formula>
    </cfRule>
  </conditionalFormatting>
  <conditionalFormatting sqref="S99">
    <cfRule type="expression" dxfId="132" priority="112">
      <formula>T99="EXCL"</formula>
    </cfRule>
    <cfRule type="expression" dxfId="131" priority="113">
      <formula>T99="PLUG"</formula>
    </cfRule>
  </conditionalFormatting>
  <conditionalFormatting sqref="W216:W225">
    <cfRule type="expression" dxfId="130" priority="111">
      <formula>SUM(W216:W225)&gt;100%</formula>
    </cfRule>
  </conditionalFormatting>
  <conditionalFormatting sqref="U7:U8">
    <cfRule type="expression" dxfId="129" priority="106">
      <formula>U$442="NO"</formula>
    </cfRule>
    <cfRule type="expression" dxfId="128" priority="107">
      <formula>U$440="NO"</formula>
    </cfRule>
    <cfRule type="expression" dxfId="127" priority="108">
      <formula>IF(U$444="YES", IF(U$446="YES",1,0),0)</formula>
    </cfRule>
    <cfRule type="expression" dxfId="126" priority="109">
      <formula>U$444="YES"</formula>
    </cfRule>
    <cfRule type="expression" dxfId="125" priority="110">
      <formula>U$446="YES"</formula>
    </cfRule>
  </conditionalFormatting>
  <conditionalFormatting sqref="U169 U146:U158 U160 U127:U143 U100:U124 U21:U44">
    <cfRule type="expression" dxfId="124" priority="98">
      <formula>W21="EXCL"</formula>
    </cfRule>
    <cfRule type="expression" dxfId="123" priority="99">
      <formula>W21="PLUG"</formula>
    </cfRule>
  </conditionalFormatting>
  <conditionalFormatting sqref="U77:U94">
    <cfRule type="expression" dxfId="122" priority="90">
      <formula>W77="EXCL"</formula>
    </cfRule>
    <cfRule type="expression" dxfId="121" priority="91">
      <formula>W77="PLUG"</formula>
    </cfRule>
  </conditionalFormatting>
  <conditionalFormatting sqref="U18">
    <cfRule type="expression" dxfId="120" priority="82">
      <formula>W18="EXCL"</formula>
    </cfRule>
    <cfRule type="expression" dxfId="119" priority="83">
      <formula>W18="PLUG"</formula>
    </cfRule>
  </conditionalFormatting>
  <conditionalFormatting sqref="U159">
    <cfRule type="expression" dxfId="118" priority="84">
      <formula>W159="EXCL"</formula>
    </cfRule>
    <cfRule type="expression" dxfId="117" priority="85">
      <formula>W159="PLUG"</formula>
    </cfRule>
  </conditionalFormatting>
  <conditionalFormatting sqref="U170:U175">
    <cfRule type="expression" dxfId="116" priority="104">
      <formula>W170="EXCL"</formula>
    </cfRule>
    <cfRule type="expression" dxfId="115" priority="105">
      <formula>W170="PLUG"</formula>
    </cfRule>
  </conditionalFormatting>
  <conditionalFormatting sqref="U161">
    <cfRule type="expression" dxfId="114" priority="102">
      <formula>W161="EXCL"</formula>
    </cfRule>
    <cfRule type="expression" dxfId="113" priority="103">
      <formula>W161="PLUG"</formula>
    </cfRule>
  </conditionalFormatting>
  <conditionalFormatting sqref="U163:U168">
    <cfRule type="expression" dxfId="112" priority="100">
      <formula>W163="EXCL"</formula>
    </cfRule>
    <cfRule type="expression" dxfId="111" priority="101">
      <formula>W163="PLUG"</formula>
    </cfRule>
  </conditionalFormatting>
  <conditionalFormatting sqref="U162">
    <cfRule type="expression" dxfId="110" priority="96">
      <formula>W162="EXCL"</formula>
    </cfRule>
    <cfRule type="expression" dxfId="109" priority="97">
      <formula>W162="PLUG"</formula>
    </cfRule>
  </conditionalFormatting>
  <conditionalFormatting sqref="U41:U58">
    <cfRule type="expression" dxfId="108" priority="94">
      <formula>W41="EXCL"</formula>
    </cfRule>
    <cfRule type="expression" dxfId="107" priority="95">
      <formula>W41="PLUG"</formula>
    </cfRule>
  </conditionalFormatting>
  <conditionalFormatting sqref="U59:U76">
    <cfRule type="expression" dxfId="106" priority="92">
      <formula>W59="EXCL"</formula>
    </cfRule>
    <cfRule type="expression" dxfId="105" priority="93">
      <formula>W59="PLUG"</formula>
    </cfRule>
  </conditionalFormatting>
  <conditionalFormatting sqref="U95:U98">
    <cfRule type="expression" dxfId="104" priority="88">
      <formula>W95="EXCL"</formula>
    </cfRule>
    <cfRule type="expression" dxfId="103" priority="89">
      <formula>W95="PLUG"</formula>
    </cfRule>
  </conditionalFormatting>
  <conditionalFormatting sqref="U144:U145">
    <cfRule type="expression" dxfId="102" priority="86">
      <formula>W144="EXCL"</formula>
    </cfRule>
    <cfRule type="expression" dxfId="101" priority="87">
      <formula>W144="PLUG"</formula>
    </cfRule>
  </conditionalFormatting>
  <conditionalFormatting sqref="U99">
    <cfRule type="expression" dxfId="100" priority="80">
      <formula>W99="EXCL"</formula>
    </cfRule>
    <cfRule type="expression" dxfId="99" priority="81">
      <formula>W99="PLUG"</formula>
    </cfRule>
  </conditionalFormatting>
  <conditionalFormatting sqref="V7:V8">
    <cfRule type="expression" dxfId="98" priority="75">
      <formula>V$442="NO"</formula>
    </cfRule>
    <cfRule type="expression" dxfId="97" priority="76">
      <formula>V$440="NO"</formula>
    </cfRule>
    <cfRule type="expression" dxfId="96" priority="77">
      <formula>IF(V$444="YES", IF(V$446="YES",1,0),0)</formula>
    </cfRule>
    <cfRule type="expression" dxfId="95" priority="78">
      <formula>V$444="YES"</formula>
    </cfRule>
    <cfRule type="expression" dxfId="94" priority="79">
      <formula>V$446="YES"</formula>
    </cfRule>
  </conditionalFormatting>
  <conditionalFormatting sqref="V18 V127:V175 V21:V124">
    <cfRule type="expression" dxfId="93" priority="143">
      <formula>#REF!="EXCL"</formula>
    </cfRule>
    <cfRule type="expression" dxfId="92" priority="144">
      <formula>#REF!="PLUG"</formula>
    </cfRule>
  </conditionalFormatting>
  <conditionalFormatting sqref="X7:Y8">
    <cfRule type="expression" dxfId="91" priority="68">
      <formula>X$442="NO"</formula>
    </cfRule>
    <cfRule type="expression" dxfId="90" priority="69">
      <formula>X$440="NO"</formula>
    </cfRule>
    <cfRule type="expression" dxfId="89" priority="70">
      <formula>IF(X$444="YES", IF(X$446="YES",1,0),0)</formula>
    </cfRule>
    <cfRule type="expression" dxfId="88" priority="71">
      <formula>X$444="YES"</formula>
    </cfRule>
    <cfRule type="expression" dxfId="87" priority="72">
      <formula>X$446="YES"</formula>
    </cfRule>
  </conditionalFormatting>
  <conditionalFormatting sqref="X169">
    <cfRule type="expression" dxfId="86" priority="60">
      <formula>Y169="EXCL"</formula>
    </cfRule>
    <cfRule type="expression" dxfId="85" priority="61">
      <formula>Y169="PLUG"</formula>
    </cfRule>
  </conditionalFormatting>
  <conditionalFormatting sqref="X77:X94">
    <cfRule type="expression" dxfId="84" priority="52">
      <formula>Y77="EXCL"</formula>
    </cfRule>
    <cfRule type="expression" dxfId="83" priority="53">
      <formula>Y77="PLUG"</formula>
    </cfRule>
  </conditionalFormatting>
  <conditionalFormatting sqref="X18">
    <cfRule type="expression" dxfId="82" priority="44">
      <formula>Y18="EXCL"</formula>
    </cfRule>
    <cfRule type="expression" dxfId="81" priority="45">
      <formula>Y18="PLUG"</formula>
    </cfRule>
  </conditionalFormatting>
  <conditionalFormatting sqref="X159">
    <cfRule type="expression" dxfId="80" priority="46">
      <formula>Y159="EXCL"</formula>
    </cfRule>
    <cfRule type="expression" dxfId="79" priority="47">
      <formula>Y159="PLUG"</formula>
    </cfRule>
  </conditionalFormatting>
  <conditionalFormatting sqref="X170:X175 X113:X124 X146:X158 X160 X127:X143 X21:X44">
    <cfRule type="expression" dxfId="78" priority="66">
      <formula>Y21="EXCL"</formula>
    </cfRule>
    <cfRule type="expression" dxfId="77" priority="67">
      <formula>Y21="PLUG"</formula>
    </cfRule>
  </conditionalFormatting>
  <conditionalFormatting sqref="X161">
    <cfRule type="expression" dxfId="76" priority="64">
      <formula>Y161="EXCL"</formula>
    </cfRule>
    <cfRule type="expression" dxfId="75" priority="65">
      <formula>Y161="PLUG"</formula>
    </cfRule>
  </conditionalFormatting>
  <conditionalFormatting sqref="X163:X168">
    <cfRule type="expression" dxfId="74" priority="62">
      <formula>Y163="EXCL"</formula>
    </cfRule>
    <cfRule type="expression" dxfId="73" priority="63">
      <formula>Y163="PLUG"</formula>
    </cfRule>
  </conditionalFormatting>
  <conditionalFormatting sqref="X162">
    <cfRule type="expression" dxfId="72" priority="58">
      <formula>Y162="EXCL"</formula>
    </cfRule>
    <cfRule type="expression" dxfId="71" priority="59">
      <formula>Y162="PLUG"</formula>
    </cfRule>
  </conditionalFormatting>
  <conditionalFormatting sqref="X41:X58">
    <cfRule type="expression" dxfId="70" priority="56">
      <formula>Y41="EXCL"</formula>
    </cfRule>
    <cfRule type="expression" dxfId="69" priority="57">
      <formula>Y41="PLUG"</formula>
    </cfRule>
  </conditionalFormatting>
  <conditionalFormatting sqref="X59:X76">
    <cfRule type="expression" dxfId="68" priority="54">
      <formula>Y59="EXCL"</formula>
    </cfRule>
    <cfRule type="expression" dxfId="67" priority="55">
      <formula>Y59="PLUG"</formula>
    </cfRule>
  </conditionalFormatting>
  <conditionalFormatting sqref="X95:X98 X100:X112">
    <cfRule type="expression" dxfId="66" priority="50">
      <formula>Y95="EXCL"</formula>
    </cfRule>
    <cfRule type="expression" dxfId="65" priority="51">
      <formula>Y95="PLUG"</formula>
    </cfRule>
  </conditionalFormatting>
  <conditionalFormatting sqref="X144:X145">
    <cfRule type="expression" dxfId="64" priority="48">
      <formula>Y144="EXCL"</formula>
    </cfRule>
    <cfRule type="expression" dxfId="63" priority="49">
      <formula>Y144="PLUG"</formula>
    </cfRule>
  </conditionalFormatting>
  <conditionalFormatting sqref="X99">
    <cfRule type="expression" dxfId="62" priority="42">
      <formula>Y99="EXCL"</formula>
    </cfRule>
    <cfRule type="expression" dxfId="61" priority="43">
      <formula>Y99="PLUG"</formula>
    </cfRule>
  </conditionalFormatting>
  <conditionalFormatting sqref="AB216:AB225">
    <cfRule type="expression" dxfId="60" priority="41">
      <formula>SUM(AB216:AB225)&gt;100%</formula>
    </cfRule>
  </conditionalFormatting>
  <conditionalFormatting sqref="Z7:Z8">
    <cfRule type="expression" dxfId="59" priority="36">
      <formula>Z$442="NO"</formula>
    </cfRule>
    <cfRule type="expression" dxfId="58" priority="37">
      <formula>Z$440="NO"</formula>
    </cfRule>
    <cfRule type="expression" dxfId="57" priority="38">
      <formula>IF(Z$444="YES", IF(Z$446="YES",1,0),0)</formula>
    </cfRule>
    <cfRule type="expression" dxfId="56" priority="39">
      <formula>Z$444="YES"</formula>
    </cfRule>
    <cfRule type="expression" dxfId="55" priority="40">
      <formula>Z$446="YES"</formula>
    </cfRule>
  </conditionalFormatting>
  <conditionalFormatting sqref="Z169 Z146:Z158 Z160 Z127:Z143 Z100:Z124 Z21:Z44">
    <cfRule type="expression" dxfId="54" priority="28">
      <formula>AB21="EXCL"</formula>
    </cfRule>
    <cfRule type="expression" dxfId="53" priority="29">
      <formula>AB21="PLUG"</formula>
    </cfRule>
  </conditionalFormatting>
  <conditionalFormatting sqref="Z77:Z94">
    <cfRule type="expression" dxfId="52" priority="20">
      <formula>AB77="EXCL"</formula>
    </cfRule>
    <cfRule type="expression" dxfId="51" priority="21">
      <formula>AB77="PLUG"</formula>
    </cfRule>
  </conditionalFormatting>
  <conditionalFormatting sqref="Z18">
    <cfRule type="expression" dxfId="50" priority="12">
      <formula>AB18="EXCL"</formula>
    </cfRule>
    <cfRule type="expression" dxfId="49" priority="13">
      <formula>AB18="PLUG"</formula>
    </cfRule>
  </conditionalFormatting>
  <conditionalFormatting sqref="Z159">
    <cfRule type="expression" dxfId="48" priority="14">
      <formula>AB159="EXCL"</formula>
    </cfRule>
    <cfRule type="expression" dxfId="47" priority="15">
      <formula>AB159="PLUG"</formula>
    </cfRule>
  </conditionalFormatting>
  <conditionalFormatting sqref="Z170:Z175">
    <cfRule type="expression" dxfId="46" priority="34">
      <formula>AB170="EXCL"</formula>
    </cfRule>
    <cfRule type="expression" dxfId="45" priority="35">
      <formula>AB170="PLUG"</formula>
    </cfRule>
  </conditionalFormatting>
  <conditionalFormatting sqref="Z161">
    <cfRule type="expression" dxfId="44" priority="32">
      <formula>AB161="EXCL"</formula>
    </cfRule>
    <cfRule type="expression" dxfId="43" priority="33">
      <formula>AB161="PLUG"</formula>
    </cfRule>
  </conditionalFormatting>
  <conditionalFormatting sqref="Z163:Z168">
    <cfRule type="expression" dxfId="42" priority="30">
      <formula>AB163="EXCL"</formula>
    </cfRule>
    <cfRule type="expression" dxfId="41" priority="31">
      <formula>AB163="PLUG"</formula>
    </cfRule>
  </conditionalFormatting>
  <conditionalFormatting sqref="Z162">
    <cfRule type="expression" dxfId="40" priority="26">
      <formula>AB162="EXCL"</formula>
    </cfRule>
    <cfRule type="expression" dxfId="39" priority="27">
      <formula>AB162="PLUG"</formula>
    </cfRule>
  </conditionalFormatting>
  <conditionalFormatting sqref="Z41:Z58">
    <cfRule type="expression" dxfId="38" priority="24">
      <formula>AB41="EXCL"</formula>
    </cfRule>
    <cfRule type="expression" dxfId="37" priority="25">
      <formula>AB41="PLUG"</formula>
    </cfRule>
  </conditionalFormatting>
  <conditionalFormatting sqref="Z59:Z76">
    <cfRule type="expression" dxfId="36" priority="22">
      <formula>AB59="EXCL"</formula>
    </cfRule>
    <cfRule type="expression" dxfId="35" priority="23">
      <formula>AB59="PLUG"</formula>
    </cfRule>
  </conditionalFormatting>
  <conditionalFormatting sqref="Z95:Z98">
    <cfRule type="expression" dxfId="34" priority="18">
      <formula>AB95="EXCL"</formula>
    </cfRule>
    <cfRule type="expression" dxfId="33" priority="19">
      <formula>AB95="PLUG"</formula>
    </cfRule>
  </conditionalFormatting>
  <conditionalFormatting sqref="Z144:Z145">
    <cfRule type="expression" dxfId="32" priority="16">
      <formula>AB144="EXCL"</formula>
    </cfRule>
    <cfRule type="expression" dxfId="31" priority="17">
      <formula>AB144="PLUG"</formula>
    </cfRule>
  </conditionalFormatting>
  <conditionalFormatting sqref="Z99">
    <cfRule type="expression" dxfId="30" priority="10">
      <formula>AB99="EXCL"</formula>
    </cfRule>
    <cfRule type="expression" dxfId="29" priority="11">
      <formula>AB99="PLUG"</formula>
    </cfRule>
  </conditionalFormatting>
  <conditionalFormatting sqref="AA7:AA8">
    <cfRule type="expression" dxfId="28" priority="5">
      <formula>AA$442="NO"</formula>
    </cfRule>
    <cfRule type="expression" dxfId="27" priority="6">
      <formula>AA$440="NO"</formula>
    </cfRule>
    <cfRule type="expression" dxfId="26" priority="7">
      <formula>IF(AA$444="YES", IF(AA$446="YES",1,0),0)</formula>
    </cfRule>
    <cfRule type="expression" dxfId="25" priority="8">
      <formula>AA$444="YES"</formula>
    </cfRule>
    <cfRule type="expression" dxfId="24" priority="9">
      <formula>AA$446="YES"</formula>
    </cfRule>
  </conditionalFormatting>
  <conditionalFormatting sqref="AA18 AA127:AA175 AA21:AA124">
    <cfRule type="expression" dxfId="23" priority="73">
      <formula>#REF!="EXCL"</formula>
    </cfRule>
    <cfRule type="expression" dxfId="22" priority="74">
      <formula>#REF!="PLUG"</formula>
    </cfRule>
  </conditionalFormatting>
  <conditionalFormatting sqref="I18 I21:I175 O18 O127:O175 O21:O124">
    <cfRule type="expression" dxfId="21" priority="285">
      <formula>#REF!="EXCL"</formula>
    </cfRule>
    <cfRule type="expression" dxfId="20" priority="286">
      <formula>#REF!="PLUG"</formula>
    </cfRule>
  </conditionalFormatting>
  <conditionalFormatting sqref="J26">
    <cfRule type="expression" dxfId="19" priority="3">
      <formula>K26="EXCL"</formula>
    </cfRule>
    <cfRule type="expression" dxfId="18" priority="4">
      <formula>K26="PLUG"</formula>
    </cfRule>
  </conditionalFormatting>
  <conditionalFormatting sqref="J21:J22">
    <cfRule type="expression" dxfId="17" priority="1">
      <formula>#REF!="EXCL"</formula>
    </cfRule>
    <cfRule type="expression" dxfId="16" priority="2">
      <formula>#REF!="PLUG"</formula>
    </cfRule>
  </conditionalFormatting>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36"/>
  <sheetViews>
    <sheetView workbookViewId="0">
      <selection activeCell="O19" sqref="O19"/>
    </sheetView>
  </sheetViews>
  <sheetFormatPr defaultColWidth="9.140625" defaultRowHeight="10.15"/>
  <cols>
    <col min="1" max="1" width="13" style="670" bestFit="1" customWidth="1"/>
    <col min="2" max="2" width="9.85546875" style="48" bestFit="1" customWidth="1"/>
    <col min="3" max="3" width="8" style="48" bestFit="1" customWidth="1"/>
    <col min="4" max="4" width="11.5703125" style="48" bestFit="1" customWidth="1"/>
    <col min="5" max="5" width="18" style="48" bestFit="1" customWidth="1"/>
    <col min="6" max="6" width="10.42578125" style="48" bestFit="1" customWidth="1"/>
    <col min="7" max="7" width="15.7109375" style="670" bestFit="1" customWidth="1"/>
    <col min="8" max="8" width="11" style="670" customWidth="1"/>
    <col min="9" max="9" width="12.28515625" style="48" bestFit="1" customWidth="1"/>
    <col min="10" max="10" width="16.140625" style="48" bestFit="1" customWidth="1"/>
    <col min="11" max="12" width="18.5703125" style="48" customWidth="1"/>
    <col min="13" max="13" width="19.5703125" style="48" customWidth="1"/>
    <col min="14" max="14" width="9.140625" style="48"/>
    <col min="15" max="15" width="13.5703125" style="48" bestFit="1" customWidth="1"/>
    <col min="16" max="16" width="10.85546875" style="48" customWidth="1"/>
    <col min="17" max="17" width="9.85546875" style="48" customWidth="1"/>
    <col min="18" max="16384" width="9.140625" style="48"/>
  </cols>
  <sheetData>
    <row r="1" spans="1:16" ht="10.9" thickBot="1">
      <c r="A1" s="683" t="s">
        <v>1034</v>
      </c>
      <c r="B1" s="684" t="s">
        <v>1035</v>
      </c>
      <c r="C1" s="684" t="s">
        <v>1036</v>
      </c>
      <c r="D1" s="684" t="s">
        <v>1037</v>
      </c>
      <c r="E1" s="684" t="s">
        <v>1038</v>
      </c>
      <c r="F1" s="684" t="s">
        <v>1039</v>
      </c>
      <c r="G1" s="684" t="s">
        <v>1040</v>
      </c>
      <c r="H1" s="684" t="s">
        <v>47</v>
      </c>
      <c r="I1" s="684" t="s">
        <v>1041</v>
      </c>
      <c r="J1" s="684" t="s">
        <v>1042</v>
      </c>
      <c r="K1" s="684" t="s">
        <v>1043</v>
      </c>
      <c r="L1" s="684" t="s">
        <v>1044</v>
      </c>
      <c r="M1" s="685" t="s">
        <v>1045</v>
      </c>
      <c r="O1" s="1484" t="s">
        <v>1037</v>
      </c>
      <c r="P1" s="1484" t="s">
        <v>1040</v>
      </c>
    </row>
    <row r="2" spans="1:16">
      <c r="A2" s="673" t="s">
        <v>67</v>
      </c>
      <c r="B2" s="674" t="s">
        <v>1046</v>
      </c>
      <c r="C2" s="675" t="s">
        <v>1047</v>
      </c>
      <c r="D2" s="675" t="s">
        <v>61</v>
      </c>
      <c r="E2" s="675" t="str">
        <f>Table19[[#This Row],[OEM Type ]]&amp;"-"&amp;Table19[[#This Row],[Job]]</f>
        <v>CTG-Woodbridge</v>
      </c>
      <c r="F2" s="675" t="s">
        <v>1048</v>
      </c>
      <c r="G2" s="674" t="s">
        <v>39</v>
      </c>
      <c r="H2" s="674" t="s">
        <v>57</v>
      </c>
      <c r="I2" s="674"/>
      <c r="J2" s="674">
        <v>35</v>
      </c>
      <c r="K2" s="674">
        <v>500</v>
      </c>
      <c r="L2" s="674"/>
      <c r="M2" s="672"/>
      <c r="O2" s="48" t="s">
        <v>1049</v>
      </c>
      <c r="P2" s="670" t="s">
        <v>39</v>
      </c>
    </row>
    <row r="3" spans="1:16">
      <c r="A3" s="676" t="s">
        <v>67</v>
      </c>
      <c r="B3" s="67" t="s">
        <v>1046</v>
      </c>
      <c r="C3" s="64" t="s">
        <v>1050</v>
      </c>
      <c r="D3" s="64" t="s">
        <v>1049</v>
      </c>
      <c r="E3" s="64" t="str">
        <f>Table19[[#This Row],[OEM Type ]]&amp;"-"&amp;Table19[[#This Row],[Job]]</f>
        <v>CTG-Allen</v>
      </c>
      <c r="F3" s="64"/>
      <c r="G3" s="67" t="s">
        <v>39</v>
      </c>
      <c r="H3" s="67" t="s">
        <v>57</v>
      </c>
      <c r="I3" s="67"/>
      <c r="J3" s="67"/>
      <c r="K3" s="67"/>
      <c r="L3" s="67"/>
      <c r="M3" s="671"/>
      <c r="O3" s="48" t="s">
        <v>1051</v>
      </c>
      <c r="P3" s="670" t="s">
        <v>39</v>
      </c>
    </row>
    <row r="4" spans="1:16">
      <c r="A4" s="676" t="s">
        <v>67</v>
      </c>
      <c r="B4" s="67"/>
      <c r="C4" s="64"/>
      <c r="D4" s="64" t="s">
        <v>1051</v>
      </c>
      <c r="E4" s="64" t="str">
        <f>Table19[[#This Row],[OEM Type ]]&amp;"-"&amp;Table19[[#This Row],[Job]]</f>
        <v>CTG-Cherokee</v>
      </c>
      <c r="F4" s="64"/>
      <c r="G4" s="67" t="s">
        <v>39</v>
      </c>
      <c r="H4" s="67" t="s">
        <v>57</v>
      </c>
      <c r="I4" s="67"/>
      <c r="J4" s="67"/>
      <c r="K4" s="67"/>
      <c r="L4" s="67"/>
      <c r="M4" s="671"/>
      <c r="O4" s="48" t="s">
        <v>1052</v>
      </c>
      <c r="P4" s="670" t="s">
        <v>1053</v>
      </c>
    </row>
    <row r="5" spans="1:16">
      <c r="A5" s="676" t="s">
        <v>67</v>
      </c>
      <c r="B5" s="67"/>
      <c r="C5" s="64" t="s">
        <v>1047</v>
      </c>
      <c r="D5" s="64" t="s">
        <v>1054</v>
      </c>
      <c r="E5" s="64" t="str">
        <f>Table19[[#This Row],[OEM Type ]]&amp;"-"&amp;Table19[[#This Row],[Job]]</f>
        <v>CTG-Paradise</v>
      </c>
      <c r="F5" s="64"/>
      <c r="G5" s="67" t="s">
        <v>1053</v>
      </c>
      <c r="H5" s="67" t="s">
        <v>57</v>
      </c>
      <c r="I5" s="67"/>
      <c r="J5" s="67"/>
      <c r="K5" s="67"/>
      <c r="L5" s="67"/>
      <c r="M5" s="671"/>
      <c r="O5" s="48" t="s">
        <v>1055</v>
      </c>
      <c r="P5" s="670" t="s">
        <v>1053</v>
      </c>
    </row>
    <row r="6" spans="1:16">
      <c r="A6" s="676" t="s">
        <v>1056</v>
      </c>
      <c r="B6" s="67"/>
      <c r="C6" s="64" t="s">
        <v>1050</v>
      </c>
      <c r="D6" s="64" t="s">
        <v>1052</v>
      </c>
      <c r="E6" s="64" t="str">
        <f>Table19[[#This Row],[OEM Type ]]&amp;"-"&amp;Table19[[#This Row],[Job]]</f>
        <v>CTG -Lackawanna</v>
      </c>
      <c r="F6" s="64"/>
      <c r="G6" s="67" t="s">
        <v>1053</v>
      </c>
      <c r="H6" s="67" t="s">
        <v>57</v>
      </c>
      <c r="I6" s="67"/>
      <c r="J6" s="67"/>
      <c r="K6" s="67"/>
      <c r="L6" s="67"/>
      <c r="M6" s="671"/>
      <c r="O6" s="48" t="s">
        <v>1054</v>
      </c>
      <c r="P6" s="670" t="s">
        <v>1053</v>
      </c>
    </row>
    <row r="7" spans="1:16">
      <c r="A7" s="676" t="s">
        <v>67</v>
      </c>
      <c r="B7" s="67" t="s">
        <v>1057</v>
      </c>
      <c r="C7" s="64"/>
      <c r="D7" s="64" t="s">
        <v>1055</v>
      </c>
      <c r="E7" s="64" t="str">
        <f>Table19[[#This Row],[OEM Type ]]&amp;"-"&amp;Table19[[#This Row],[Job]]</f>
        <v>CTG-Mattawoman</v>
      </c>
      <c r="F7" s="64" t="s">
        <v>1058</v>
      </c>
      <c r="G7" s="67" t="s">
        <v>1053</v>
      </c>
      <c r="H7" s="67" t="s">
        <v>57</v>
      </c>
      <c r="I7" s="67"/>
      <c r="J7" s="67"/>
      <c r="K7" s="67"/>
      <c r="L7" s="67"/>
      <c r="M7" s="671"/>
      <c r="O7" s="48" t="s">
        <v>61</v>
      </c>
      <c r="P7" s="670" t="s">
        <v>39</v>
      </c>
    </row>
    <row r="8" spans="1:16">
      <c r="A8" s="676" t="s">
        <v>70</v>
      </c>
      <c r="B8" s="67" t="s">
        <v>1059</v>
      </c>
      <c r="C8" s="64"/>
      <c r="D8" s="64" t="s">
        <v>61</v>
      </c>
      <c r="E8" s="64" t="str">
        <f>Table19[[#This Row],[OEM Type ]]&amp;"-"&amp;Table19[[#This Row],[Job]]</f>
        <v>HRSG-Woodbridge</v>
      </c>
      <c r="F8" s="64" t="s">
        <v>1048</v>
      </c>
      <c r="G8" s="67" t="s">
        <v>39</v>
      </c>
      <c r="H8" s="67" t="s">
        <v>57</v>
      </c>
      <c r="I8" s="67"/>
      <c r="J8" s="67">
        <v>40</v>
      </c>
      <c r="K8" s="67"/>
      <c r="L8" s="67">
        <v>5354</v>
      </c>
      <c r="M8" s="671"/>
      <c r="O8" s="48" t="s">
        <v>58</v>
      </c>
      <c r="P8" s="670" t="s">
        <v>1060</v>
      </c>
    </row>
    <row r="9" spans="1:16">
      <c r="A9" s="676" t="s">
        <v>70</v>
      </c>
      <c r="B9" s="67" t="s">
        <v>1061</v>
      </c>
      <c r="C9" s="64"/>
      <c r="D9" s="64" t="s">
        <v>1049</v>
      </c>
      <c r="E9" s="64" t="str">
        <f>Table19[[#This Row],[OEM Type ]]&amp;"-"&amp;Table19[[#This Row],[Job]]</f>
        <v>HRSG-Allen</v>
      </c>
      <c r="F9" s="64"/>
      <c r="G9" s="67" t="s">
        <v>39</v>
      </c>
      <c r="H9" s="67" t="s">
        <v>57</v>
      </c>
      <c r="I9" s="67"/>
      <c r="J9" s="67"/>
      <c r="K9" s="67"/>
      <c r="L9" s="67"/>
      <c r="M9" s="671"/>
      <c r="O9" s="48" t="s">
        <v>1062</v>
      </c>
      <c r="P9" s="670" t="s">
        <v>1063</v>
      </c>
    </row>
    <row r="10" spans="1:16">
      <c r="A10" s="676" t="s">
        <v>70</v>
      </c>
      <c r="B10" s="67"/>
      <c r="C10" s="64"/>
      <c r="D10" s="64" t="s">
        <v>1051</v>
      </c>
      <c r="E10" s="64" t="str">
        <f>Table19[[#This Row],[OEM Type ]]&amp;"-"&amp;Table19[[#This Row],[Job]]</f>
        <v>HRSG-Cherokee</v>
      </c>
      <c r="F10" s="64"/>
      <c r="G10" s="67" t="s">
        <v>39</v>
      </c>
      <c r="H10" s="67" t="s">
        <v>57</v>
      </c>
      <c r="I10" s="67"/>
      <c r="J10" s="67"/>
      <c r="K10" s="67"/>
      <c r="L10" s="67"/>
      <c r="M10" s="671"/>
    </row>
    <row r="11" spans="1:16">
      <c r="A11" s="676" t="s">
        <v>70</v>
      </c>
      <c r="B11" s="67" t="s">
        <v>1061</v>
      </c>
      <c r="C11" s="64"/>
      <c r="D11" s="64" t="s">
        <v>1054</v>
      </c>
      <c r="E11" s="64" t="str">
        <f>Table19[[#This Row],[OEM Type ]]&amp;"-"&amp;Table19[[#This Row],[Job]]</f>
        <v>HRSG-Paradise</v>
      </c>
      <c r="F11" s="64"/>
      <c r="G11" s="67" t="s">
        <v>1053</v>
      </c>
      <c r="H11" s="67" t="s">
        <v>57</v>
      </c>
      <c r="I11" s="67"/>
      <c r="J11" s="67"/>
      <c r="K11" s="67"/>
      <c r="L11" s="67"/>
      <c r="M11" s="671"/>
    </row>
    <row r="12" spans="1:16">
      <c r="A12" s="676" t="s">
        <v>70</v>
      </c>
      <c r="B12" s="67"/>
      <c r="C12" s="64"/>
      <c r="D12" s="64" t="s">
        <v>1052</v>
      </c>
      <c r="E12" s="64" t="str">
        <f>Table19[[#This Row],[OEM Type ]]&amp;"-"&amp;Table19[[#This Row],[Job]]</f>
        <v>HRSG-Lackawanna</v>
      </c>
      <c r="F12" s="64"/>
      <c r="G12" s="67" t="s">
        <v>1053</v>
      </c>
      <c r="H12" s="67" t="s">
        <v>57</v>
      </c>
      <c r="I12" s="67"/>
      <c r="J12" s="67"/>
      <c r="K12" s="67"/>
      <c r="L12" s="67"/>
      <c r="M12" s="671"/>
    </row>
    <row r="13" spans="1:16">
      <c r="A13" s="676" t="s">
        <v>70</v>
      </c>
      <c r="B13" s="67" t="s">
        <v>1064</v>
      </c>
      <c r="C13" s="64"/>
      <c r="D13" s="64" t="s">
        <v>1055</v>
      </c>
      <c r="E13" s="64" t="str">
        <f>Table19[[#This Row],[OEM Type ]]&amp;"-"&amp;Table19[[#This Row],[Job]]</f>
        <v>HRSG-Mattawoman</v>
      </c>
      <c r="F13" s="64" t="s">
        <v>1058</v>
      </c>
      <c r="G13" s="67" t="s">
        <v>1053</v>
      </c>
      <c r="H13" s="67" t="s">
        <v>57</v>
      </c>
      <c r="I13" s="67"/>
      <c r="J13" s="67"/>
      <c r="K13" s="67"/>
      <c r="L13" s="67"/>
      <c r="M13" s="671"/>
    </row>
    <row r="14" spans="1:16">
      <c r="A14" s="676" t="s">
        <v>60</v>
      </c>
      <c r="B14" s="67" t="s">
        <v>1065</v>
      </c>
      <c r="C14" s="64"/>
      <c r="D14" s="64" t="s">
        <v>61</v>
      </c>
      <c r="E14" s="64" t="str">
        <f>Table19[[#This Row],[OEM Type ]]&amp;"-"&amp;Table19[[#This Row],[Job]]</f>
        <v>Aux Boiler-Woodbridge</v>
      </c>
      <c r="F14" s="64" t="s">
        <v>1048</v>
      </c>
      <c r="G14" s="67" t="s">
        <v>39</v>
      </c>
      <c r="H14" s="67" t="s">
        <v>57</v>
      </c>
      <c r="I14" s="67"/>
      <c r="J14" s="67">
        <v>16</v>
      </c>
      <c r="K14" s="67"/>
      <c r="L14" s="67">
        <v>2000</v>
      </c>
      <c r="M14" s="671"/>
    </row>
    <row r="15" spans="1:16">
      <c r="A15" s="676" t="s">
        <v>60</v>
      </c>
      <c r="B15" s="67"/>
      <c r="C15" s="64"/>
      <c r="D15" s="64" t="s">
        <v>1049</v>
      </c>
      <c r="E15" s="64" t="str">
        <f>Table19[[#This Row],[OEM Type ]]&amp;"-"&amp;Table19[[#This Row],[Job]]</f>
        <v>Aux Boiler-Allen</v>
      </c>
      <c r="F15" s="64"/>
      <c r="G15" s="67" t="s">
        <v>39</v>
      </c>
      <c r="H15" s="67" t="s">
        <v>57</v>
      </c>
      <c r="I15" s="67"/>
      <c r="J15" s="67"/>
      <c r="K15" s="67"/>
      <c r="L15" s="67"/>
      <c r="M15" s="671"/>
    </row>
    <row r="16" spans="1:16">
      <c r="A16" s="676" t="s">
        <v>60</v>
      </c>
      <c r="B16" s="67"/>
      <c r="C16" s="64"/>
      <c r="D16" s="64" t="s">
        <v>1051</v>
      </c>
      <c r="E16" s="64" t="str">
        <f>Table19[[#This Row],[OEM Type ]]&amp;"-"&amp;Table19[[#This Row],[Job]]</f>
        <v>Aux Boiler-Cherokee</v>
      </c>
      <c r="F16" s="64"/>
      <c r="G16" s="67" t="s">
        <v>39</v>
      </c>
      <c r="H16" s="67" t="s">
        <v>57</v>
      </c>
      <c r="I16" s="67"/>
      <c r="J16" s="67"/>
      <c r="K16" s="67"/>
      <c r="L16" s="67"/>
      <c r="M16" s="671"/>
    </row>
    <row r="17" spans="1:13">
      <c r="A17" s="676" t="s">
        <v>60</v>
      </c>
      <c r="B17" s="67"/>
      <c r="C17" s="64"/>
      <c r="D17" s="64" t="s">
        <v>1054</v>
      </c>
      <c r="E17" s="64" t="str">
        <f>Table19[[#This Row],[OEM Type ]]&amp;"-"&amp;Table19[[#This Row],[Job]]</f>
        <v>Aux Boiler-Paradise</v>
      </c>
      <c r="F17" s="64"/>
      <c r="G17" s="67" t="s">
        <v>1053</v>
      </c>
      <c r="H17" s="67" t="s">
        <v>57</v>
      </c>
      <c r="I17" s="67"/>
      <c r="J17" s="67"/>
      <c r="K17" s="67"/>
      <c r="L17" s="67"/>
      <c r="M17" s="671"/>
    </row>
    <row r="18" spans="1:13">
      <c r="A18" s="676" t="s">
        <v>60</v>
      </c>
      <c r="B18" s="67"/>
      <c r="C18" s="64"/>
      <c r="D18" s="64" t="s">
        <v>1052</v>
      </c>
      <c r="E18" s="64" t="str">
        <f>Table19[[#This Row],[OEM Type ]]&amp;"-"&amp;Table19[[#This Row],[Job]]</f>
        <v>Aux Boiler-Lackawanna</v>
      </c>
      <c r="F18" s="64"/>
      <c r="G18" s="67" t="s">
        <v>1053</v>
      </c>
      <c r="H18" s="67" t="s">
        <v>57</v>
      </c>
      <c r="I18" s="67"/>
      <c r="J18" s="67"/>
      <c r="K18" s="67"/>
      <c r="L18" s="67"/>
      <c r="M18" s="671"/>
    </row>
    <row r="19" spans="1:13">
      <c r="A19" s="676" t="s">
        <v>60</v>
      </c>
      <c r="B19" s="67"/>
      <c r="C19" s="64"/>
      <c r="D19" s="64" t="s">
        <v>1055</v>
      </c>
      <c r="E19" s="64" t="str">
        <f>Table19[[#This Row],[OEM Type ]]&amp;"-"&amp;Table19[[#This Row],[Job]]</f>
        <v>Aux Boiler-Mattawoman</v>
      </c>
      <c r="F19" s="64" t="s">
        <v>1058</v>
      </c>
      <c r="G19" s="67" t="s">
        <v>1053</v>
      </c>
      <c r="H19" s="67" t="s">
        <v>57</v>
      </c>
      <c r="I19" s="67"/>
      <c r="J19" s="67"/>
      <c r="K19" s="67"/>
      <c r="L19" s="67"/>
      <c r="M19" s="671"/>
    </row>
    <row r="20" spans="1:13">
      <c r="A20" s="676" t="s">
        <v>72</v>
      </c>
      <c r="B20" s="67"/>
      <c r="C20" s="64"/>
      <c r="D20" s="64" t="s">
        <v>61</v>
      </c>
      <c r="E20" s="64" t="str">
        <f>Table19[[#This Row],[OEM Type ]]&amp;"-"&amp;Table19[[#This Row],[Job]]</f>
        <v>STG-Woodbridge</v>
      </c>
      <c r="F20" s="64" t="s">
        <v>1048</v>
      </c>
      <c r="G20" s="67" t="s">
        <v>39</v>
      </c>
      <c r="H20" s="67" t="s">
        <v>1066</v>
      </c>
      <c r="I20" s="67"/>
      <c r="J20" s="67"/>
      <c r="K20" s="67">
        <v>0</v>
      </c>
      <c r="L20" s="67"/>
      <c r="M20" s="671"/>
    </row>
    <row r="21" spans="1:13">
      <c r="A21" s="676" t="s">
        <v>72</v>
      </c>
      <c r="B21" s="67" t="s">
        <v>1067</v>
      </c>
      <c r="C21" s="64"/>
      <c r="D21" s="64" t="s">
        <v>1049</v>
      </c>
      <c r="E21" s="64" t="str">
        <f>Table19[[#This Row],[OEM Type ]]&amp;"-"&amp;Table19[[#This Row],[Job]]</f>
        <v>STG-Allen</v>
      </c>
      <c r="F21" s="64"/>
      <c r="G21" s="67" t="s">
        <v>39</v>
      </c>
      <c r="H21" s="67" t="s">
        <v>1066</v>
      </c>
      <c r="I21" s="67"/>
      <c r="J21" s="67"/>
      <c r="K21" s="67">
        <v>0</v>
      </c>
      <c r="L21" s="67"/>
      <c r="M21" s="671"/>
    </row>
    <row r="22" spans="1:13">
      <c r="A22" s="676" t="s">
        <v>72</v>
      </c>
      <c r="B22" s="67"/>
      <c r="C22" s="64"/>
      <c r="D22" s="64" t="s">
        <v>1051</v>
      </c>
      <c r="E22" s="64" t="str">
        <f>Table19[[#This Row],[OEM Type ]]&amp;"-"&amp;Table19[[#This Row],[Job]]</f>
        <v>STG-Cherokee</v>
      </c>
      <c r="F22" s="64"/>
      <c r="G22" s="67" t="s">
        <v>39</v>
      </c>
      <c r="H22" s="67" t="s">
        <v>1066</v>
      </c>
      <c r="I22" s="67"/>
      <c r="J22" s="67"/>
      <c r="K22" s="67">
        <v>0</v>
      </c>
      <c r="L22" s="67"/>
      <c r="M22" s="671"/>
    </row>
    <row r="23" spans="1:13">
      <c r="A23" s="676" t="s">
        <v>72</v>
      </c>
      <c r="B23" s="67" t="s">
        <v>1067</v>
      </c>
      <c r="C23" s="64"/>
      <c r="D23" s="64" t="s">
        <v>1054</v>
      </c>
      <c r="E23" s="64" t="str">
        <f>Table19[[#This Row],[OEM Type ]]&amp;"-"&amp;Table19[[#This Row],[Job]]</f>
        <v>STG-Paradise</v>
      </c>
      <c r="F23" s="64"/>
      <c r="G23" s="67" t="s">
        <v>1053</v>
      </c>
      <c r="H23" s="67" t="s">
        <v>1066</v>
      </c>
      <c r="I23" s="67"/>
      <c r="J23" s="67"/>
      <c r="K23" s="67">
        <v>0</v>
      </c>
      <c r="L23" s="67"/>
      <c r="M23" s="671"/>
    </row>
    <row r="24" spans="1:13">
      <c r="A24" s="676" t="s">
        <v>72</v>
      </c>
      <c r="B24" s="67"/>
      <c r="C24" s="64"/>
      <c r="D24" s="64" t="s">
        <v>1052</v>
      </c>
      <c r="E24" s="64" t="str">
        <f>Table19[[#This Row],[OEM Type ]]&amp;"-"&amp;Table19[[#This Row],[Job]]</f>
        <v>STG-Lackawanna</v>
      </c>
      <c r="F24" s="64"/>
      <c r="G24" s="67" t="s">
        <v>1053</v>
      </c>
      <c r="H24" s="67" t="s">
        <v>1066</v>
      </c>
      <c r="I24" s="67"/>
      <c r="J24" s="67"/>
      <c r="K24" s="67">
        <v>0</v>
      </c>
      <c r="L24" s="67"/>
      <c r="M24" s="671"/>
    </row>
    <row r="25" spans="1:13">
      <c r="A25" s="676" t="s">
        <v>72</v>
      </c>
      <c r="B25" s="67" t="s">
        <v>1068</v>
      </c>
      <c r="C25" s="64"/>
      <c r="D25" s="64" t="s">
        <v>1055</v>
      </c>
      <c r="E25" s="64" t="str">
        <f>Table19[[#This Row],[OEM Type ]]&amp;"-"&amp;Table19[[#This Row],[Job]]</f>
        <v>STG-Mattawoman</v>
      </c>
      <c r="F25" s="64" t="s">
        <v>1058</v>
      </c>
      <c r="G25" s="67" t="s">
        <v>1053</v>
      </c>
      <c r="H25" s="67" t="s">
        <v>1066</v>
      </c>
      <c r="I25" s="67"/>
      <c r="J25" s="67"/>
      <c r="K25" s="67">
        <v>0</v>
      </c>
      <c r="L25" s="67"/>
      <c r="M25" s="671"/>
    </row>
    <row r="26" spans="1:13">
      <c r="A26" s="676" t="s">
        <v>65</v>
      </c>
      <c r="B26" s="67"/>
      <c r="C26" s="64"/>
      <c r="D26" s="64" t="s">
        <v>61</v>
      </c>
      <c r="E26" s="64" t="str">
        <f>Table19[[#This Row],[OEM Type ]]&amp;"-"&amp;Table19[[#This Row],[Job]]</f>
        <v>Condenser-Woodbridge</v>
      </c>
      <c r="F26" s="64" t="s">
        <v>1048</v>
      </c>
      <c r="G26" s="67" t="s">
        <v>39</v>
      </c>
      <c r="H26" s="67" t="s">
        <v>1069</v>
      </c>
      <c r="I26" s="67"/>
      <c r="J26" s="67">
        <v>30</v>
      </c>
      <c r="K26" s="67">
        <v>3000</v>
      </c>
      <c r="L26" s="67"/>
      <c r="M26" s="671"/>
    </row>
    <row r="27" spans="1:13">
      <c r="A27" s="676" t="s">
        <v>65</v>
      </c>
      <c r="B27" s="67"/>
      <c r="C27" s="64"/>
      <c r="D27" s="64" t="s">
        <v>1049</v>
      </c>
      <c r="E27" s="64" t="str">
        <f>Table19[[#This Row],[OEM Type ]]&amp;"-"&amp;Table19[[#This Row],[Job]]</f>
        <v>Condenser-Allen</v>
      </c>
      <c r="F27" s="64"/>
      <c r="G27" s="67" t="s">
        <v>39</v>
      </c>
      <c r="H27" s="67" t="s">
        <v>1069</v>
      </c>
      <c r="I27" s="67"/>
      <c r="J27" s="67"/>
      <c r="K27" s="67"/>
      <c r="L27" s="67"/>
      <c r="M27" s="671"/>
    </row>
    <row r="28" spans="1:13">
      <c r="A28" s="676" t="s">
        <v>65</v>
      </c>
      <c r="B28" s="67"/>
      <c r="C28" s="64"/>
      <c r="D28" s="64" t="s">
        <v>1051</v>
      </c>
      <c r="E28" s="64" t="str">
        <f>Table19[[#This Row],[OEM Type ]]&amp;"-"&amp;Table19[[#This Row],[Job]]</f>
        <v>Condenser-Cherokee</v>
      </c>
      <c r="F28" s="64"/>
      <c r="G28" s="67" t="s">
        <v>39</v>
      </c>
      <c r="H28" s="67" t="s">
        <v>1069</v>
      </c>
      <c r="I28" s="67"/>
      <c r="J28" s="67"/>
      <c r="K28" s="67"/>
      <c r="L28" s="67"/>
      <c r="M28" s="671"/>
    </row>
    <row r="29" spans="1:13">
      <c r="A29" s="676" t="s">
        <v>65</v>
      </c>
      <c r="B29" s="67"/>
      <c r="C29" s="64"/>
      <c r="D29" s="64" t="s">
        <v>1054</v>
      </c>
      <c r="E29" s="64" t="str">
        <f>Table19[[#This Row],[OEM Type ]]&amp;"-"&amp;Table19[[#This Row],[Job]]</f>
        <v>Condenser-Paradise</v>
      </c>
      <c r="F29" s="64"/>
      <c r="G29" s="67" t="s">
        <v>1053</v>
      </c>
      <c r="H29" s="67" t="s">
        <v>1069</v>
      </c>
      <c r="I29" s="67"/>
      <c r="J29" s="67"/>
      <c r="K29" s="67"/>
      <c r="L29" s="67"/>
      <c r="M29" s="671"/>
    </row>
    <row r="30" spans="1:13">
      <c r="A30" s="676" t="s">
        <v>65</v>
      </c>
      <c r="B30" s="67"/>
      <c r="C30" s="64"/>
      <c r="D30" s="64" t="s">
        <v>1052</v>
      </c>
      <c r="E30" s="64" t="str">
        <f>Table19[[#This Row],[OEM Type ]]&amp;"-"&amp;Table19[[#This Row],[Job]]</f>
        <v>Condenser-Lackawanna</v>
      </c>
      <c r="F30" s="64"/>
      <c r="G30" s="67" t="s">
        <v>1053</v>
      </c>
      <c r="H30" s="67" t="s">
        <v>1069</v>
      </c>
      <c r="I30" s="67"/>
      <c r="J30" s="67"/>
      <c r="K30" s="67"/>
      <c r="L30" s="67"/>
      <c r="M30" s="671"/>
    </row>
    <row r="31" spans="1:13">
      <c r="A31" s="676" t="s">
        <v>65</v>
      </c>
      <c r="B31" s="67"/>
      <c r="C31" s="64"/>
      <c r="D31" s="64" t="s">
        <v>1055</v>
      </c>
      <c r="E31" s="64" t="str">
        <f>Table19[[#This Row],[OEM Type ]]&amp;"-"&amp;Table19[[#This Row],[Job]]</f>
        <v>Condenser-Mattawoman</v>
      </c>
      <c r="F31" s="64" t="s">
        <v>1058</v>
      </c>
      <c r="G31" s="67" t="s">
        <v>1053</v>
      </c>
      <c r="H31" s="67" t="s">
        <v>1069</v>
      </c>
      <c r="I31" s="67"/>
      <c r="J31" s="67"/>
      <c r="K31" s="67"/>
      <c r="L31" s="67"/>
      <c r="M31" s="671"/>
    </row>
    <row r="32" spans="1:13">
      <c r="A32" s="676" t="s">
        <v>56</v>
      </c>
      <c r="B32" s="67" t="s">
        <v>1070</v>
      </c>
      <c r="C32" s="64"/>
      <c r="D32" s="64" t="s">
        <v>58</v>
      </c>
      <c r="E32" s="677" t="str">
        <f>Table19[[#This Row],[OEM Type ]]&amp;"-"&amp;Table19[[#This Row],[Job]]</f>
        <v>ACC-Cove Point</v>
      </c>
      <c r="F32" s="64"/>
      <c r="G32" s="67" t="s">
        <v>1060</v>
      </c>
      <c r="H32" s="67" t="s">
        <v>1069</v>
      </c>
      <c r="I32" s="67"/>
      <c r="J32" s="67">
        <v>3</v>
      </c>
      <c r="K32" s="67">
        <v>500</v>
      </c>
      <c r="L32" s="67"/>
      <c r="M32" s="671"/>
    </row>
    <row r="33" spans="1:13">
      <c r="A33" s="676" t="s">
        <v>56</v>
      </c>
      <c r="B33" s="67"/>
      <c r="C33" s="64"/>
      <c r="D33" s="64" t="s">
        <v>1062</v>
      </c>
      <c r="E33" s="677" t="str">
        <f>Table19[[#This Row],[OEM Type ]]&amp;"-"&amp;Table19[[#This Row],[Job]]</f>
        <v>ACC-North Battleford</v>
      </c>
      <c r="F33" s="64"/>
      <c r="G33" s="67" t="s">
        <v>1063</v>
      </c>
      <c r="H33" s="67" t="s">
        <v>1069</v>
      </c>
      <c r="I33" s="67"/>
      <c r="J33" s="67"/>
      <c r="K33" s="67"/>
      <c r="L33" s="67"/>
      <c r="M33" s="671"/>
    </row>
    <row r="34" spans="1:13">
      <c r="A34" s="676" t="s">
        <v>63</v>
      </c>
      <c r="B34" s="67"/>
      <c r="C34" s="64"/>
      <c r="D34" s="64" t="s">
        <v>61</v>
      </c>
      <c r="E34" s="677" t="str">
        <f>Table19[[#This Row],[OEM Type ]]&amp;"-"&amp;Table19[[#This Row],[Job]]</f>
        <v>BFP-Woodbridge</v>
      </c>
      <c r="F34" s="64" t="s">
        <v>1048</v>
      </c>
      <c r="G34" s="67" t="s">
        <v>39</v>
      </c>
      <c r="H34" s="67" t="s">
        <v>57</v>
      </c>
      <c r="I34" s="67"/>
      <c r="J34" s="67">
        <v>30</v>
      </c>
      <c r="K34" s="67"/>
      <c r="L34" s="67">
        <v>136</v>
      </c>
      <c r="M34" s="671"/>
    </row>
    <row r="35" spans="1:13">
      <c r="A35" s="676"/>
      <c r="B35" s="67"/>
      <c r="C35" s="64"/>
      <c r="D35" s="64"/>
      <c r="E35" s="677" t="str">
        <f>Table19[[#This Row],[OEM Type ]]&amp;"-"&amp;Table19[[#This Row],[Job]]</f>
        <v>-</v>
      </c>
      <c r="F35" s="64"/>
      <c r="G35" s="67"/>
      <c r="H35" s="67"/>
      <c r="I35" s="67"/>
      <c r="J35" s="67"/>
      <c r="K35" s="67"/>
      <c r="L35" s="67"/>
      <c r="M35" s="671"/>
    </row>
    <row r="36" spans="1:13" ht="10.9" thickBot="1">
      <c r="A36" s="678"/>
      <c r="B36" s="679"/>
      <c r="C36" s="680"/>
      <c r="D36" s="680"/>
      <c r="E36" s="681" t="str">
        <f>Table19[[#This Row],[OEM Type ]]&amp;"-"&amp;Table19[[#This Row],[Job]]</f>
        <v>-</v>
      </c>
      <c r="F36" s="680"/>
      <c r="G36" s="679"/>
      <c r="H36" s="679"/>
      <c r="I36" s="679"/>
      <c r="J36" s="679"/>
      <c r="K36" s="679"/>
      <c r="L36" s="679"/>
      <c r="M36" s="682"/>
    </row>
  </sheetData>
  <pageMargins left="0.7" right="0.7" top="0.75" bottom="0.75" header="0.3" footer="0.3"/>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3"/>
  <sheetViews>
    <sheetView workbookViewId="0">
      <selection activeCell="D19" sqref="D19"/>
    </sheetView>
  </sheetViews>
  <sheetFormatPr defaultRowHeight="13.15"/>
  <cols>
    <col min="1" max="1" width="12.28515625" customWidth="1"/>
    <col min="2" max="2" width="12.42578125" customWidth="1"/>
    <col min="3" max="3" width="18.7109375" customWidth="1"/>
    <col min="4" max="4" width="12.28515625" bestFit="1" customWidth="1"/>
  </cols>
  <sheetData>
    <row r="1" spans="1:4" ht="13.9">
      <c r="A1" s="1527" t="s">
        <v>86</v>
      </c>
      <c r="B1" s="1" t="s">
        <v>87</v>
      </c>
      <c r="C1" s="1" t="s">
        <v>1071</v>
      </c>
    </row>
    <row r="2" spans="1:4" ht="13.9">
      <c r="A2" s="1" t="s">
        <v>214</v>
      </c>
      <c r="B2" s="1528">
        <v>456</v>
      </c>
      <c r="C2" s="1528">
        <v>888</v>
      </c>
      <c r="D2">
        <f>ROUND(C2/B2,1)</f>
        <v>1.9</v>
      </c>
    </row>
    <row r="3" spans="1:4" ht="13.9">
      <c r="A3" s="1" t="s">
        <v>158</v>
      </c>
      <c r="B3" s="1528">
        <v>1840</v>
      </c>
      <c r="C3" s="1528">
        <v>3304</v>
      </c>
      <c r="D3">
        <f t="shared" ref="D3:D13" si="0">ROUND(C3/B3,1)</f>
        <v>1.8</v>
      </c>
    </row>
    <row r="4" spans="1:4" ht="13.9">
      <c r="A4" s="1" t="s">
        <v>149</v>
      </c>
      <c r="B4" s="1528">
        <v>786</v>
      </c>
      <c r="C4" s="1528">
        <v>1116</v>
      </c>
      <c r="D4">
        <f t="shared" si="0"/>
        <v>1.4</v>
      </c>
    </row>
    <row r="5" spans="1:4" ht="13.9">
      <c r="A5" s="1" t="s">
        <v>243</v>
      </c>
      <c r="B5" s="1528">
        <v>54</v>
      </c>
      <c r="C5" s="1528">
        <v>125</v>
      </c>
      <c r="D5">
        <f t="shared" si="0"/>
        <v>2.2999999999999998</v>
      </c>
    </row>
    <row r="6" spans="1:4" ht="13.9">
      <c r="A6" s="1" t="s">
        <v>280</v>
      </c>
      <c r="B6" s="1528">
        <v>672</v>
      </c>
      <c r="C6" s="1528">
        <v>1307</v>
      </c>
      <c r="D6">
        <f t="shared" si="0"/>
        <v>1.9</v>
      </c>
    </row>
    <row r="7" spans="1:4" ht="13.9">
      <c r="A7" s="1" t="s">
        <v>422</v>
      </c>
      <c r="B7" s="1528">
        <v>4</v>
      </c>
      <c r="C7" s="1528">
        <v>25</v>
      </c>
      <c r="D7">
        <f t="shared" si="0"/>
        <v>6.3</v>
      </c>
    </row>
    <row r="8" spans="1:4" ht="13.9">
      <c r="A8" s="1" t="s">
        <v>108</v>
      </c>
      <c r="B8" s="1528">
        <v>62</v>
      </c>
      <c r="C8" s="1528">
        <v>320</v>
      </c>
      <c r="D8">
        <f t="shared" si="0"/>
        <v>5.2</v>
      </c>
    </row>
    <row r="9" spans="1:4" ht="13.9">
      <c r="A9" s="1" t="s">
        <v>128</v>
      </c>
      <c r="B9" s="1528">
        <v>590</v>
      </c>
      <c r="C9" s="1528">
        <v>942</v>
      </c>
      <c r="D9">
        <f t="shared" si="0"/>
        <v>1.6</v>
      </c>
    </row>
    <row r="10" spans="1:4" ht="13.9">
      <c r="A10" s="1" t="s">
        <v>421</v>
      </c>
      <c r="B10" s="1528">
        <v>8</v>
      </c>
      <c r="C10" s="1528">
        <v>23</v>
      </c>
      <c r="D10">
        <f t="shared" si="0"/>
        <v>2.9</v>
      </c>
    </row>
    <row r="11" spans="1:4" ht="13.9">
      <c r="A11" s="1" t="s">
        <v>262</v>
      </c>
      <c r="B11" s="1528">
        <v>67</v>
      </c>
      <c r="C11" s="1528">
        <v>298</v>
      </c>
      <c r="D11">
        <f t="shared" si="0"/>
        <v>4.4000000000000004</v>
      </c>
    </row>
    <row r="12" spans="1:4" ht="13.9">
      <c r="A12" s="1" t="s">
        <v>420</v>
      </c>
      <c r="B12" s="1528">
        <v>93</v>
      </c>
      <c r="C12" s="1528">
        <v>142</v>
      </c>
      <c r="D12">
        <f t="shared" si="0"/>
        <v>1.5</v>
      </c>
    </row>
    <row r="13" spans="1:4" ht="13.9">
      <c r="A13" s="1" t="s">
        <v>410</v>
      </c>
      <c r="B13" s="1528">
        <v>44</v>
      </c>
      <c r="C13" s="1528">
        <v>118</v>
      </c>
      <c r="D13">
        <f t="shared" si="0"/>
        <v>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E59"/>
  <sheetViews>
    <sheetView workbookViewId="0">
      <selection activeCell="C27" sqref="C27"/>
    </sheetView>
  </sheetViews>
  <sheetFormatPr defaultColWidth="9.140625" defaultRowHeight="13.9"/>
  <cols>
    <col min="1" max="1" width="2.85546875" style="85" customWidth="1"/>
    <col min="2" max="2" width="126" style="85" bestFit="1" customWidth="1"/>
    <col min="3" max="3" width="31.28515625" style="85" customWidth="1"/>
    <col min="4" max="4" width="9.140625" style="85"/>
    <col min="5" max="5" width="23.7109375" style="85" customWidth="1"/>
    <col min="6" max="16384" width="9.140625" style="85"/>
  </cols>
  <sheetData>
    <row r="1" spans="1:5" ht="11.25" customHeight="1" thickBot="1">
      <c r="A1" s="131"/>
      <c r="B1" s="132"/>
    </row>
    <row r="2" spans="1:5" ht="23.25" customHeight="1">
      <c r="A2" s="133"/>
      <c r="B2" s="145" t="s">
        <v>0</v>
      </c>
      <c r="C2" s="134"/>
    </row>
    <row r="3" spans="1:5" ht="16.5" customHeight="1">
      <c r="A3" s="133"/>
      <c r="B3" s="146"/>
      <c r="C3" s="135"/>
    </row>
    <row r="4" spans="1:5" ht="15" customHeight="1">
      <c r="A4" s="133"/>
      <c r="B4" s="147" t="s">
        <v>1</v>
      </c>
      <c r="C4" s="135"/>
    </row>
    <row r="5" spans="1:5" ht="15" customHeight="1">
      <c r="A5" s="133"/>
      <c r="B5" s="148" t="s">
        <v>2</v>
      </c>
      <c r="C5" s="135"/>
      <c r="D5" s="477"/>
      <c r="E5" s="480" t="s">
        <v>3</v>
      </c>
    </row>
    <row r="6" spans="1:5" ht="15" customHeight="1">
      <c r="A6" s="133"/>
      <c r="B6" s="148" t="s">
        <v>4</v>
      </c>
      <c r="C6" s="135"/>
      <c r="D6" s="478"/>
      <c r="E6" s="480" t="s">
        <v>5</v>
      </c>
    </row>
    <row r="7" spans="1:5" ht="15" customHeight="1">
      <c r="A7" s="133"/>
      <c r="B7" s="146"/>
      <c r="C7" s="135"/>
      <c r="D7" s="479"/>
      <c r="E7" s="480" t="s">
        <v>6</v>
      </c>
    </row>
    <row r="8" spans="1:5" ht="15" customHeight="1">
      <c r="A8" s="133"/>
      <c r="B8" s="147" t="s">
        <v>7</v>
      </c>
      <c r="C8" s="135"/>
    </row>
    <row r="9" spans="1:5" ht="15" customHeight="1">
      <c r="A9" s="133"/>
      <c r="B9" s="148" t="s">
        <v>8</v>
      </c>
    </row>
    <row r="10" spans="1:5" ht="15" customHeight="1">
      <c r="A10" s="133"/>
      <c r="B10" s="148" t="s">
        <v>9</v>
      </c>
    </row>
    <row r="11" spans="1:5" ht="15" customHeight="1">
      <c r="A11" s="133"/>
      <c r="B11" s="148" t="s">
        <v>10</v>
      </c>
    </row>
    <row r="12" spans="1:5" ht="15" customHeight="1">
      <c r="A12" s="133"/>
      <c r="B12" s="148" t="s">
        <v>11</v>
      </c>
    </row>
    <row r="13" spans="1:5" ht="15" customHeight="1">
      <c r="A13" s="133"/>
      <c r="B13" s="148" t="s">
        <v>12</v>
      </c>
    </row>
    <row r="14" spans="1:5" ht="15" customHeight="1">
      <c r="A14" s="133"/>
      <c r="B14" s="148" t="s">
        <v>13</v>
      </c>
    </row>
    <row r="15" spans="1:5" ht="15" customHeight="1">
      <c r="A15" s="133"/>
      <c r="B15" s="149"/>
    </row>
    <row r="16" spans="1:5" ht="15" customHeight="1">
      <c r="A16" s="133"/>
      <c r="B16" s="147" t="s">
        <v>14</v>
      </c>
    </row>
    <row r="17" spans="1:3" ht="15" customHeight="1">
      <c r="A17" s="133"/>
      <c r="B17" s="148" t="s">
        <v>15</v>
      </c>
    </row>
    <row r="18" spans="1:3" ht="15" customHeight="1">
      <c r="A18" s="133"/>
      <c r="B18" s="150" t="s">
        <v>16</v>
      </c>
    </row>
    <row r="19" spans="1:3" ht="15" customHeight="1">
      <c r="A19" s="133"/>
      <c r="B19" s="148" t="s">
        <v>17</v>
      </c>
    </row>
    <row r="20" spans="1:3" ht="15" customHeight="1">
      <c r="A20" s="133"/>
      <c r="B20" s="150" t="s">
        <v>18</v>
      </c>
    </row>
    <row r="21" spans="1:3" ht="15" customHeight="1">
      <c r="A21" s="133"/>
      <c r="B21" s="148" t="s">
        <v>19</v>
      </c>
    </row>
    <row r="22" spans="1:3" ht="15" customHeight="1">
      <c r="A22" s="133"/>
      <c r="B22" s="150" t="s">
        <v>20</v>
      </c>
    </row>
    <row r="23" spans="1:3" ht="15" customHeight="1">
      <c r="A23" s="133"/>
      <c r="B23" s="148" t="s">
        <v>21</v>
      </c>
    </row>
    <row r="24" spans="1:3" ht="15" customHeight="1">
      <c r="A24" s="133"/>
      <c r="B24" s="151"/>
    </row>
    <row r="25" spans="1:3" ht="15" customHeight="1">
      <c r="A25" s="133"/>
      <c r="B25" s="147" t="s">
        <v>22</v>
      </c>
    </row>
    <row r="26" spans="1:3" ht="15" customHeight="1">
      <c r="A26" s="133"/>
      <c r="B26" s="148" t="s">
        <v>23</v>
      </c>
    </row>
    <row r="27" spans="1:3" ht="15" customHeight="1">
      <c r="A27" s="133"/>
      <c r="B27" s="148" t="s">
        <v>24</v>
      </c>
    </row>
    <row r="28" spans="1:3" ht="15" customHeight="1">
      <c r="A28" s="133"/>
      <c r="B28" s="148" t="s">
        <v>25</v>
      </c>
    </row>
    <row r="29" spans="1:3" ht="15" customHeight="1">
      <c r="A29" s="133"/>
      <c r="B29" s="148" t="s">
        <v>21</v>
      </c>
    </row>
    <row r="30" spans="1:3" ht="15" customHeight="1">
      <c r="A30" s="133"/>
      <c r="B30" s="152"/>
      <c r="C30" s="136"/>
    </row>
    <row r="31" spans="1:3" ht="15" customHeight="1">
      <c r="A31" s="133"/>
      <c r="B31" s="147" t="s">
        <v>26</v>
      </c>
    </row>
    <row r="32" spans="1:3" ht="15" customHeight="1">
      <c r="A32" s="133"/>
      <c r="B32" s="148" t="s">
        <v>27</v>
      </c>
    </row>
    <row r="33" spans="1:3" ht="15" customHeight="1">
      <c r="A33" s="133"/>
      <c r="B33" s="148" t="s">
        <v>28</v>
      </c>
    </row>
    <row r="34" spans="1:3" ht="15" customHeight="1" thickBot="1">
      <c r="A34" s="133"/>
      <c r="B34" s="153"/>
    </row>
    <row r="35" spans="1:3" ht="15" customHeight="1">
      <c r="A35" s="133"/>
    </row>
    <row r="36" spans="1:3" ht="15" customHeight="1">
      <c r="A36" s="133"/>
    </row>
    <row r="37" spans="1:3" ht="15" customHeight="1">
      <c r="A37" s="133"/>
    </row>
    <row r="38" spans="1:3" ht="15" customHeight="1">
      <c r="A38" s="133"/>
    </row>
    <row r="39" spans="1:3" ht="15" customHeight="1">
      <c r="A39" s="133"/>
    </row>
    <row r="40" spans="1:3" ht="15" customHeight="1">
      <c r="A40" s="133"/>
    </row>
    <row r="41" spans="1:3" ht="15" customHeight="1"/>
    <row r="42" spans="1:3" ht="15" customHeight="1"/>
    <row r="43" spans="1:3" ht="15" customHeight="1">
      <c r="A43" s="133"/>
    </row>
    <row r="44" spans="1:3" ht="15" customHeight="1">
      <c r="A44" s="133"/>
    </row>
    <row r="45" spans="1:3" ht="15" customHeight="1">
      <c r="A45" s="133"/>
    </row>
    <row r="46" spans="1:3" ht="15" customHeight="1"/>
    <row r="47" spans="1:3" ht="15" customHeight="1">
      <c r="C47" s="136"/>
    </row>
    <row r="48" spans="1:3"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C39"/>
  <sheetViews>
    <sheetView workbookViewId="0">
      <selection sqref="A1:K1"/>
    </sheetView>
  </sheetViews>
  <sheetFormatPr defaultRowHeight="13.15"/>
  <sheetData>
    <row r="1" spans="1:29" ht="21" thickBot="1">
      <c r="A1" s="1022" t="s">
        <v>29</v>
      </c>
      <c r="B1" s="1023"/>
      <c r="C1" s="1023"/>
      <c r="D1" s="1023"/>
      <c r="E1" s="1023"/>
      <c r="F1" s="1023"/>
      <c r="G1" s="1023"/>
      <c r="H1" s="1023"/>
      <c r="I1" s="1023"/>
      <c r="J1" s="1023"/>
      <c r="K1" s="1024"/>
      <c r="L1" s="1022" t="s">
        <v>30</v>
      </c>
      <c r="M1" s="1023"/>
      <c r="N1" s="1023"/>
      <c r="O1" s="1023"/>
      <c r="P1" s="1023"/>
      <c r="Q1" s="1023"/>
      <c r="R1" s="1023"/>
      <c r="S1" s="1024"/>
      <c r="T1" s="1007" t="s">
        <v>31</v>
      </c>
      <c r="U1" s="1008"/>
      <c r="V1" s="1008"/>
      <c r="W1" s="1008"/>
      <c r="X1" s="1008"/>
      <c r="Y1" s="1008"/>
      <c r="Z1" s="1008"/>
      <c r="AA1" s="1008"/>
      <c r="AB1" s="1008"/>
      <c r="AC1" s="1009"/>
    </row>
    <row r="2" spans="1:29">
      <c r="A2" s="1010"/>
      <c r="B2" s="1011"/>
      <c r="C2" s="1011"/>
      <c r="D2" s="1011"/>
      <c r="E2" s="1011"/>
      <c r="F2" s="1011"/>
      <c r="G2" s="1011"/>
      <c r="H2" s="1011"/>
      <c r="I2" s="1011"/>
      <c r="J2" s="1011"/>
      <c r="K2" s="1012"/>
      <c r="L2" s="1010"/>
      <c r="M2" s="1011"/>
      <c r="N2" s="1011"/>
      <c r="O2" s="1011"/>
      <c r="P2" s="1011"/>
      <c r="Q2" s="1011"/>
      <c r="R2" s="1011"/>
      <c r="S2" s="1012"/>
      <c r="T2" s="1011"/>
      <c r="U2" s="1011"/>
      <c r="V2" s="1011"/>
      <c r="W2" s="1011"/>
      <c r="X2" s="1011"/>
      <c r="Y2" s="1011"/>
      <c r="Z2" s="1011"/>
      <c r="AA2" s="1011"/>
      <c r="AB2" s="1011"/>
      <c r="AC2" s="1011"/>
    </row>
    <row r="3" spans="1:29">
      <c r="A3" s="1013"/>
      <c r="B3" s="1014"/>
      <c r="C3" s="1014"/>
      <c r="D3" s="1014"/>
      <c r="E3" s="1014"/>
      <c r="F3" s="1014"/>
      <c r="G3" s="1014"/>
      <c r="H3" s="1014"/>
      <c r="I3" s="1014"/>
      <c r="J3" s="1014"/>
      <c r="K3" s="1015"/>
      <c r="L3" s="1013"/>
      <c r="M3" s="1014"/>
      <c r="N3" s="1014"/>
      <c r="O3" s="1014"/>
      <c r="P3" s="1014"/>
      <c r="Q3" s="1014"/>
      <c r="R3" s="1014"/>
      <c r="S3" s="1015"/>
      <c r="T3" s="1014"/>
      <c r="U3" s="1014"/>
      <c r="V3" s="1014"/>
      <c r="W3" s="1014"/>
      <c r="X3" s="1014"/>
      <c r="Y3" s="1014"/>
      <c r="Z3" s="1014"/>
      <c r="AA3" s="1014"/>
      <c r="AB3" s="1014"/>
      <c r="AC3" s="1014"/>
    </row>
    <row r="4" spans="1:29">
      <c r="A4" s="1013"/>
      <c r="B4" s="1014"/>
      <c r="C4" s="1014"/>
      <c r="D4" s="1014"/>
      <c r="E4" s="1014"/>
      <c r="F4" s="1014"/>
      <c r="G4" s="1014"/>
      <c r="H4" s="1014"/>
      <c r="I4" s="1014"/>
      <c r="J4" s="1014"/>
      <c r="K4" s="1015"/>
      <c r="L4" s="1013"/>
      <c r="M4" s="1014"/>
      <c r="N4" s="1014"/>
      <c r="O4" s="1014"/>
      <c r="P4" s="1014"/>
      <c r="Q4" s="1014"/>
      <c r="R4" s="1014"/>
      <c r="S4" s="1015"/>
      <c r="T4" s="1014"/>
      <c r="U4" s="1014"/>
      <c r="V4" s="1014"/>
      <c r="W4" s="1014"/>
      <c r="X4" s="1014"/>
      <c r="Y4" s="1014"/>
      <c r="Z4" s="1014"/>
      <c r="AA4" s="1014"/>
      <c r="AB4" s="1014"/>
      <c r="AC4" s="1014"/>
    </row>
    <row r="5" spans="1:29">
      <c r="A5" s="1013"/>
      <c r="B5" s="1014"/>
      <c r="C5" s="1014"/>
      <c r="D5" s="1014"/>
      <c r="E5" s="1014"/>
      <c r="F5" s="1014"/>
      <c r="G5" s="1014"/>
      <c r="H5" s="1014"/>
      <c r="I5" s="1014"/>
      <c r="J5" s="1014"/>
      <c r="K5" s="1015"/>
      <c r="L5" s="1013"/>
      <c r="M5" s="1014"/>
      <c r="N5" s="1014"/>
      <c r="O5" s="1014"/>
      <c r="P5" s="1014"/>
      <c r="Q5" s="1014"/>
      <c r="R5" s="1014"/>
      <c r="S5" s="1015"/>
      <c r="T5" s="1014"/>
      <c r="U5" s="1014"/>
      <c r="V5" s="1014"/>
      <c r="W5" s="1014"/>
      <c r="X5" s="1014"/>
      <c r="Y5" s="1014"/>
      <c r="Z5" s="1014"/>
      <c r="AA5" s="1014"/>
      <c r="AB5" s="1014"/>
      <c r="AC5" s="1014"/>
    </row>
    <row r="6" spans="1:29">
      <c r="A6" s="1013"/>
      <c r="B6" s="1014"/>
      <c r="C6" s="1014"/>
      <c r="D6" s="1014"/>
      <c r="E6" s="1014"/>
      <c r="F6" s="1014"/>
      <c r="G6" s="1014"/>
      <c r="H6" s="1014"/>
      <c r="I6" s="1014"/>
      <c r="J6" s="1014"/>
      <c r="K6" s="1015"/>
      <c r="L6" s="1013"/>
      <c r="M6" s="1014"/>
      <c r="N6" s="1014"/>
      <c r="O6" s="1014"/>
      <c r="P6" s="1014"/>
      <c r="Q6" s="1014"/>
      <c r="R6" s="1014"/>
      <c r="S6" s="1015"/>
      <c r="T6" s="1014"/>
      <c r="U6" s="1014"/>
      <c r="V6" s="1014"/>
      <c r="W6" s="1014"/>
      <c r="X6" s="1014"/>
      <c r="Y6" s="1014"/>
      <c r="Z6" s="1014"/>
      <c r="AA6" s="1014"/>
      <c r="AB6" s="1014"/>
      <c r="AC6" s="1014"/>
    </row>
    <row r="7" spans="1:29">
      <c r="A7" s="1013"/>
      <c r="B7" s="1014"/>
      <c r="C7" s="1014"/>
      <c r="D7" s="1014"/>
      <c r="E7" s="1014"/>
      <c r="F7" s="1014"/>
      <c r="G7" s="1014"/>
      <c r="H7" s="1014"/>
      <c r="I7" s="1014"/>
      <c r="J7" s="1014"/>
      <c r="K7" s="1015"/>
      <c r="L7" s="1013"/>
      <c r="M7" s="1014"/>
      <c r="N7" s="1014"/>
      <c r="O7" s="1014"/>
      <c r="P7" s="1014"/>
      <c r="Q7" s="1014"/>
      <c r="R7" s="1014"/>
      <c r="S7" s="1015"/>
      <c r="T7" s="1014"/>
      <c r="U7" s="1014"/>
      <c r="V7" s="1014"/>
      <c r="W7" s="1014"/>
      <c r="X7" s="1014"/>
      <c r="Y7" s="1014"/>
      <c r="Z7" s="1014"/>
      <c r="AA7" s="1014"/>
      <c r="AB7" s="1014"/>
      <c r="AC7" s="1014"/>
    </row>
    <row r="8" spans="1:29">
      <c r="A8" s="1013"/>
      <c r="B8" s="1014"/>
      <c r="C8" s="1014"/>
      <c r="D8" s="1014"/>
      <c r="E8" s="1014"/>
      <c r="F8" s="1014"/>
      <c r="G8" s="1014"/>
      <c r="H8" s="1014"/>
      <c r="I8" s="1014"/>
      <c r="J8" s="1014"/>
      <c r="K8" s="1015"/>
      <c r="L8" s="1013"/>
      <c r="M8" s="1014"/>
      <c r="N8" s="1014"/>
      <c r="O8" s="1014"/>
      <c r="P8" s="1014"/>
      <c r="Q8" s="1014"/>
      <c r="R8" s="1014"/>
      <c r="S8" s="1015"/>
      <c r="T8" s="1014"/>
      <c r="U8" s="1014"/>
      <c r="V8" s="1014"/>
      <c r="W8" s="1014"/>
      <c r="X8" s="1014"/>
      <c r="Y8" s="1014"/>
      <c r="Z8" s="1014"/>
      <c r="AA8" s="1014"/>
      <c r="AB8" s="1014"/>
      <c r="AC8" s="1014"/>
    </row>
    <row r="9" spans="1:29">
      <c r="A9" s="1013"/>
      <c r="B9" s="1014"/>
      <c r="C9" s="1014"/>
      <c r="D9" s="1014"/>
      <c r="E9" s="1014"/>
      <c r="F9" s="1014"/>
      <c r="G9" s="1014"/>
      <c r="H9" s="1014"/>
      <c r="I9" s="1014"/>
      <c r="J9" s="1014"/>
      <c r="K9" s="1015"/>
      <c r="L9" s="1013"/>
      <c r="M9" s="1014"/>
      <c r="N9" s="1014"/>
      <c r="O9" s="1014"/>
      <c r="P9" s="1014"/>
      <c r="Q9" s="1014"/>
      <c r="R9" s="1014"/>
      <c r="S9" s="1015"/>
      <c r="T9" s="1014"/>
      <c r="U9" s="1014"/>
      <c r="V9" s="1014"/>
      <c r="W9" s="1014"/>
      <c r="X9" s="1014"/>
      <c r="Y9" s="1014"/>
      <c r="Z9" s="1014"/>
      <c r="AA9" s="1014"/>
      <c r="AB9" s="1014"/>
      <c r="AC9" s="1014"/>
    </row>
    <row r="10" spans="1:29">
      <c r="A10" s="1013"/>
      <c r="B10" s="1014"/>
      <c r="C10" s="1014"/>
      <c r="D10" s="1014"/>
      <c r="E10" s="1014"/>
      <c r="F10" s="1014"/>
      <c r="G10" s="1014"/>
      <c r="H10" s="1014"/>
      <c r="I10" s="1014"/>
      <c r="J10" s="1014"/>
      <c r="K10" s="1015"/>
      <c r="L10" s="1013"/>
      <c r="M10" s="1014"/>
      <c r="N10" s="1014"/>
      <c r="O10" s="1014"/>
      <c r="P10" s="1014"/>
      <c r="Q10" s="1014"/>
      <c r="R10" s="1014"/>
      <c r="S10" s="1015"/>
      <c r="T10" s="1014"/>
      <c r="U10" s="1014"/>
      <c r="V10" s="1014"/>
      <c r="W10" s="1014"/>
      <c r="X10" s="1014"/>
      <c r="Y10" s="1014"/>
      <c r="Z10" s="1014"/>
      <c r="AA10" s="1014"/>
      <c r="AB10" s="1014"/>
      <c r="AC10" s="1014"/>
    </row>
    <row r="11" spans="1:29">
      <c r="A11" s="1013"/>
      <c r="B11" s="1014"/>
      <c r="C11" s="1014"/>
      <c r="D11" s="1014"/>
      <c r="E11" s="1014"/>
      <c r="F11" s="1014"/>
      <c r="G11" s="1014"/>
      <c r="H11" s="1014"/>
      <c r="I11" s="1014"/>
      <c r="J11" s="1014"/>
      <c r="K11" s="1015"/>
      <c r="L11" s="1013"/>
      <c r="M11" s="1014"/>
      <c r="N11" s="1014"/>
      <c r="O11" s="1014"/>
      <c r="P11" s="1014"/>
      <c r="Q11" s="1014"/>
      <c r="R11" s="1014"/>
      <c r="S11" s="1015"/>
      <c r="T11" s="1014"/>
      <c r="U11" s="1014"/>
      <c r="V11" s="1014"/>
      <c r="W11" s="1014"/>
      <c r="X11" s="1014"/>
      <c r="Y11" s="1014"/>
      <c r="Z11" s="1014"/>
      <c r="AA11" s="1014"/>
      <c r="AB11" s="1014"/>
      <c r="AC11" s="1014"/>
    </row>
    <row r="12" spans="1:29">
      <c r="A12" s="1013"/>
      <c r="B12" s="1014"/>
      <c r="C12" s="1014"/>
      <c r="D12" s="1014"/>
      <c r="E12" s="1014"/>
      <c r="F12" s="1014"/>
      <c r="G12" s="1014"/>
      <c r="H12" s="1014"/>
      <c r="I12" s="1014"/>
      <c r="J12" s="1014"/>
      <c r="K12" s="1015"/>
      <c r="L12" s="1013"/>
      <c r="M12" s="1014"/>
      <c r="N12" s="1014"/>
      <c r="O12" s="1014"/>
      <c r="P12" s="1014"/>
      <c r="Q12" s="1014"/>
      <c r="R12" s="1014"/>
      <c r="S12" s="1015"/>
      <c r="T12" s="1014"/>
      <c r="U12" s="1014"/>
      <c r="V12" s="1014"/>
      <c r="W12" s="1014"/>
      <c r="X12" s="1014"/>
      <c r="Y12" s="1014"/>
      <c r="Z12" s="1014"/>
      <c r="AA12" s="1014"/>
      <c r="AB12" s="1014"/>
      <c r="AC12" s="1014"/>
    </row>
    <row r="13" spans="1:29">
      <c r="A13" s="1013"/>
      <c r="B13" s="1014"/>
      <c r="C13" s="1014"/>
      <c r="D13" s="1014"/>
      <c r="E13" s="1014"/>
      <c r="F13" s="1014"/>
      <c r="G13" s="1014"/>
      <c r="H13" s="1014"/>
      <c r="I13" s="1014"/>
      <c r="J13" s="1014"/>
      <c r="K13" s="1015"/>
      <c r="L13" s="1013"/>
      <c r="M13" s="1014"/>
      <c r="N13" s="1014"/>
      <c r="O13" s="1014"/>
      <c r="P13" s="1014"/>
      <c r="Q13" s="1014"/>
      <c r="R13" s="1014"/>
      <c r="S13" s="1015"/>
      <c r="T13" s="1014"/>
      <c r="U13" s="1014"/>
      <c r="V13" s="1014"/>
      <c r="W13" s="1014"/>
      <c r="X13" s="1014"/>
      <c r="Y13" s="1014"/>
      <c r="Z13" s="1014"/>
      <c r="AA13" s="1014"/>
      <c r="AB13" s="1014"/>
      <c r="AC13" s="1014"/>
    </row>
    <row r="14" spans="1:29">
      <c r="A14" s="1013"/>
      <c r="B14" s="1014"/>
      <c r="C14" s="1014"/>
      <c r="D14" s="1014"/>
      <c r="E14" s="1014"/>
      <c r="F14" s="1014"/>
      <c r="G14" s="1014"/>
      <c r="H14" s="1014"/>
      <c r="I14" s="1014"/>
      <c r="J14" s="1014"/>
      <c r="K14" s="1015"/>
      <c r="L14" s="1013"/>
      <c r="M14" s="1014"/>
      <c r="N14" s="1014"/>
      <c r="O14" s="1014"/>
      <c r="P14" s="1014"/>
      <c r="Q14" s="1014"/>
      <c r="R14" s="1014"/>
      <c r="S14" s="1015"/>
      <c r="T14" s="1014"/>
      <c r="U14" s="1014"/>
      <c r="V14" s="1014"/>
      <c r="W14" s="1014"/>
      <c r="X14" s="1014"/>
      <c r="Y14" s="1014"/>
      <c r="Z14" s="1014"/>
      <c r="AA14" s="1014"/>
      <c r="AB14" s="1014"/>
      <c r="AC14" s="1014"/>
    </row>
    <row r="15" spans="1:29">
      <c r="A15" s="1013"/>
      <c r="B15" s="1014"/>
      <c r="C15" s="1014"/>
      <c r="D15" s="1014"/>
      <c r="E15" s="1014"/>
      <c r="F15" s="1014"/>
      <c r="G15" s="1014"/>
      <c r="H15" s="1014"/>
      <c r="I15" s="1014"/>
      <c r="J15" s="1014"/>
      <c r="K15" s="1015"/>
      <c r="L15" s="1013"/>
      <c r="M15" s="1014"/>
      <c r="N15" s="1014"/>
      <c r="O15" s="1014"/>
      <c r="P15" s="1014"/>
      <c r="Q15" s="1014"/>
      <c r="R15" s="1014"/>
      <c r="S15" s="1015"/>
      <c r="T15" s="1014"/>
      <c r="U15" s="1014"/>
      <c r="V15" s="1014"/>
      <c r="W15" s="1014"/>
      <c r="X15" s="1014"/>
      <c r="Y15" s="1014"/>
      <c r="Z15" s="1014"/>
      <c r="AA15" s="1014"/>
      <c r="AB15" s="1014"/>
      <c r="AC15" s="1014"/>
    </row>
    <row r="16" spans="1:29" ht="15.6">
      <c r="A16" s="1013"/>
      <c r="B16" s="1014"/>
      <c r="C16" s="1014"/>
      <c r="D16" s="1014"/>
      <c r="E16" s="1014"/>
      <c r="F16" s="1014"/>
      <c r="G16" s="1014"/>
      <c r="H16" s="1014"/>
      <c r="I16" s="1014"/>
      <c r="J16" s="1014"/>
      <c r="K16" s="1015"/>
      <c r="L16" s="1004"/>
      <c r="M16" s="1005"/>
      <c r="N16" s="1005"/>
      <c r="O16" s="1005"/>
      <c r="P16" s="1005"/>
      <c r="Q16" s="1005"/>
      <c r="R16" s="1005"/>
      <c r="S16" s="1006"/>
      <c r="T16" s="1014"/>
      <c r="U16" s="1014"/>
      <c r="V16" s="1014"/>
      <c r="W16" s="1014"/>
      <c r="X16" s="1014"/>
      <c r="Y16" s="1014"/>
      <c r="Z16" s="1014"/>
      <c r="AA16" s="1014"/>
      <c r="AB16" s="1014"/>
      <c r="AC16" s="1014"/>
    </row>
    <row r="17" spans="1:29" ht="15.6">
      <c r="A17" s="1013"/>
      <c r="B17" s="1014"/>
      <c r="C17" s="1014"/>
      <c r="D17" s="1014"/>
      <c r="E17" s="1014"/>
      <c r="F17" s="1014"/>
      <c r="G17" s="1014"/>
      <c r="H17" s="1014"/>
      <c r="I17" s="1014"/>
      <c r="J17" s="1014"/>
      <c r="K17" s="1015"/>
      <c r="L17" s="1004" t="s">
        <v>32</v>
      </c>
      <c r="M17" s="1005"/>
      <c r="N17" s="1005"/>
      <c r="O17" s="1005"/>
      <c r="P17" s="1005" t="s">
        <v>33</v>
      </c>
      <c r="Q17" s="1005"/>
      <c r="R17" s="1005"/>
      <c r="S17" s="1006"/>
      <c r="T17" s="1014"/>
      <c r="U17" s="1014"/>
      <c r="V17" s="1014"/>
      <c r="W17" s="1014"/>
      <c r="X17" s="1014"/>
      <c r="Y17" s="1014"/>
      <c r="Z17" s="1014"/>
      <c r="AA17" s="1014"/>
      <c r="AB17" s="1014"/>
      <c r="AC17" s="1014"/>
    </row>
    <row r="18" spans="1:29">
      <c r="A18" s="1013"/>
      <c r="B18" s="1014"/>
      <c r="C18" s="1014"/>
      <c r="D18" s="1014"/>
      <c r="E18" s="1014"/>
      <c r="F18" s="1014"/>
      <c r="G18" s="1014"/>
      <c r="H18" s="1014"/>
      <c r="I18" s="1014"/>
      <c r="J18" s="1014"/>
      <c r="K18" s="1015"/>
      <c r="L18" s="142"/>
      <c r="M18" s="143"/>
      <c r="N18" s="143"/>
      <c r="O18" s="143"/>
      <c r="P18" s="143"/>
      <c r="Q18" s="143"/>
      <c r="R18" s="143"/>
      <c r="S18" s="144"/>
      <c r="T18" s="1014"/>
      <c r="U18" s="1014"/>
      <c r="V18" s="1014"/>
      <c r="W18" s="1014"/>
      <c r="X18" s="1014"/>
      <c r="Y18" s="1014"/>
      <c r="Z18" s="1014"/>
      <c r="AA18" s="1014"/>
      <c r="AB18" s="1014"/>
      <c r="AC18" s="1014"/>
    </row>
    <row r="19" spans="1:29">
      <c r="A19" s="1013"/>
      <c r="B19" s="1014"/>
      <c r="C19" s="1014"/>
      <c r="D19" s="1014"/>
      <c r="E19" s="1014"/>
      <c r="F19" s="1014"/>
      <c r="G19" s="1014"/>
      <c r="H19" s="1014"/>
      <c r="I19" s="1014"/>
      <c r="J19" s="1014"/>
      <c r="K19" s="1015"/>
      <c r="L19" s="142"/>
      <c r="M19" s="143"/>
      <c r="N19" s="143"/>
      <c r="O19" s="143"/>
      <c r="P19" s="143"/>
      <c r="Q19" s="143"/>
      <c r="R19" s="143"/>
      <c r="S19" s="144"/>
      <c r="T19" s="1014"/>
      <c r="U19" s="1014"/>
      <c r="V19" s="1014"/>
      <c r="W19" s="1014"/>
      <c r="X19" s="1014"/>
      <c r="Y19" s="1014"/>
      <c r="Z19" s="1014"/>
      <c r="AA19" s="1014"/>
      <c r="AB19" s="1014"/>
      <c r="AC19" s="1014"/>
    </row>
    <row r="20" spans="1:29">
      <c r="A20" s="1013"/>
      <c r="B20" s="1014"/>
      <c r="C20" s="1014"/>
      <c r="D20" s="1014"/>
      <c r="E20" s="1014"/>
      <c r="F20" s="1014"/>
      <c r="G20" s="1014"/>
      <c r="H20" s="1014"/>
      <c r="I20" s="1014"/>
      <c r="J20" s="1014"/>
      <c r="K20" s="1015"/>
      <c r="L20" s="142"/>
      <c r="M20" s="143"/>
      <c r="N20" s="143"/>
      <c r="O20" s="143"/>
      <c r="P20" s="143"/>
      <c r="Q20" s="143"/>
      <c r="R20" s="143"/>
      <c r="S20" s="144"/>
      <c r="T20" s="1014"/>
      <c r="U20" s="1014"/>
      <c r="V20" s="1014"/>
      <c r="W20" s="1014"/>
      <c r="X20" s="1014"/>
      <c r="Y20" s="1014"/>
      <c r="Z20" s="1014"/>
      <c r="AA20" s="1014"/>
      <c r="AB20" s="1014"/>
      <c r="AC20" s="1014"/>
    </row>
    <row r="21" spans="1:29">
      <c r="A21" s="1013"/>
      <c r="B21" s="1014"/>
      <c r="C21" s="1014"/>
      <c r="D21" s="1014"/>
      <c r="E21" s="1014"/>
      <c r="F21" s="1014"/>
      <c r="G21" s="1014"/>
      <c r="H21" s="1014"/>
      <c r="I21" s="1014"/>
      <c r="J21" s="1014"/>
      <c r="K21" s="1015"/>
      <c r="L21" s="142"/>
      <c r="M21" s="143"/>
      <c r="N21" s="143"/>
      <c r="O21" s="143"/>
      <c r="P21" s="143"/>
      <c r="Q21" s="143"/>
      <c r="R21" s="143"/>
      <c r="S21" s="144"/>
      <c r="T21" s="1014"/>
      <c r="U21" s="1014"/>
      <c r="V21" s="1014"/>
      <c r="W21" s="1014"/>
      <c r="X21" s="1014"/>
      <c r="Y21" s="1014"/>
      <c r="Z21" s="1014"/>
      <c r="AA21" s="1014"/>
      <c r="AB21" s="1014"/>
      <c r="AC21" s="1014"/>
    </row>
    <row r="22" spans="1:29">
      <c r="A22" s="1013"/>
      <c r="B22" s="1014"/>
      <c r="C22" s="1014"/>
      <c r="D22" s="1014"/>
      <c r="E22" s="1014"/>
      <c r="F22" s="1014"/>
      <c r="G22" s="1014"/>
      <c r="H22" s="1014"/>
      <c r="I22" s="1014"/>
      <c r="J22" s="1014"/>
      <c r="K22" s="1015"/>
      <c r="L22" s="142"/>
      <c r="M22" s="143"/>
      <c r="N22" s="143"/>
      <c r="O22" s="143"/>
      <c r="P22" s="143"/>
      <c r="Q22" s="143"/>
      <c r="R22" s="143"/>
      <c r="S22" s="144"/>
      <c r="T22" s="1014"/>
      <c r="U22" s="1014"/>
      <c r="V22" s="1014"/>
      <c r="W22" s="1014"/>
      <c r="X22" s="1014"/>
      <c r="Y22" s="1014"/>
      <c r="Z22" s="1014"/>
      <c r="AA22" s="1014"/>
      <c r="AB22" s="1014"/>
      <c r="AC22" s="1014"/>
    </row>
    <row r="23" spans="1:29">
      <c r="A23" s="1013"/>
      <c r="B23" s="1014"/>
      <c r="C23" s="1014"/>
      <c r="D23" s="1014"/>
      <c r="E23" s="1014"/>
      <c r="F23" s="1014"/>
      <c r="G23" s="1014"/>
      <c r="H23" s="1014"/>
      <c r="I23" s="1014"/>
      <c r="J23" s="1014"/>
      <c r="K23" s="1015"/>
      <c r="L23" s="142"/>
      <c r="M23" s="143"/>
      <c r="N23" s="143"/>
      <c r="O23" s="143"/>
      <c r="P23" s="143"/>
      <c r="Q23" s="143"/>
      <c r="R23" s="143"/>
      <c r="S23" s="144"/>
      <c r="T23" s="1014"/>
      <c r="U23" s="1014"/>
      <c r="V23" s="1014"/>
      <c r="W23" s="1014"/>
      <c r="X23" s="1014"/>
      <c r="Y23" s="1014"/>
      <c r="Z23" s="1014"/>
      <c r="AA23" s="1014"/>
      <c r="AB23" s="1014"/>
      <c r="AC23" s="1014"/>
    </row>
    <row r="24" spans="1:29">
      <c r="A24" s="1013"/>
      <c r="B24" s="1014"/>
      <c r="C24" s="1014"/>
      <c r="D24" s="1014"/>
      <c r="E24" s="1014"/>
      <c r="F24" s="1014"/>
      <c r="G24" s="1014"/>
      <c r="H24" s="1014"/>
      <c r="I24" s="1014"/>
      <c r="J24" s="1014"/>
      <c r="K24" s="1015"/>
      <c r="L24" s="142"/>
      <c r="M24" s="143"/>
      <c r="N24" s="143"/>
      <c r="O24" s="143"/>
      <c r="P24" s="143"/>
      <c r="Q24" s="143"/>
      <c r="R24" s="143"/>
      <c r="S24" s="144"/>
      <c r="T24" s="1014"/>
      <c r="U24" s="1014"/>
      <c r="V24" s="1014"/>
      <c r="W24" s="1014"/>
      <c r="X24" s="1014"/>
      <c r="Y24" s="1014"/>
      <c r="Z24" s="1014"/>
      <c r="AA24" s="1014"/>
      <c r="AB24" s="1014"/>
      <c r="AC24" s="1014"/>
    </row>
    <row r="25" spans="1:29">
      <c r="A25" s="1013"/>
      <c r="B25" s="1014"/>
      <c r="C25" s="1014"/>
      <c r="D25" s="1014"/>
      <c r="E25" s="1014"/>
      <c r="F25" s="1014"/>
      <c r="G25" s="1014"/>
      <c r="H25" s="1014"/>
      <c r="I25" s="1014"/>
      <c r="J25" s="1014"/>
      <c r="K25" s="1015"/>
      <c r="L25" s="142"/>
      <c r="M25" s="143"/>
      <c r="N25" s="143"/>
      <c r="O25" s="143"/>
      <c r="P25" s="143"/>
      <c r="Q25" s="143"/>
      <c r="R25" s="143"/>
      <c r="S25" s="144"/>
      <c r="T25" s="1014"/>
      <c r="U25" s="1014"/>
      <c r="V25" s="1014"/>
      <c r="W25" s="1014"/>
      <c r="X25" s="1014"/>
      <c r="Y25" s="1014"/>
      <c r="Z25" s="1014"/>
      <c r="AA25" s="1014"/>
      <c r="AB25" s="1014"/>
      <c r="AC25" s="1014"/>
    </row>
    <row r="26" spans="1:29">
      <c r="A26" s="1013"/>
      <c r="B26" s="1014"/>
      <c r="C26" s="1014"/>
      <c r="D26" s="1014"/>
      <c r="E26" s="1014"/>
      <c r="F26" s="1014"/>
      <c r="G26" s="1014"/>
      <c r="H26" s="1014"/>
      <c r="I26" s="1014"/>
      <c r="J26" s="1014"/>
      <c r="K26" s="1015"/>
      <c r="L26" s="142"/>
      <c r="M26" s="143"/>
      <c r="N26" s="143"/>
      <c r="O26" s="143"/>
      <c r="P26" s="143"/>
      <c r="Q26" s="143"/>
      <c r="R26" s="143"/>
      <c r="S26" s="144"/>
      <c r="T26" s="1014"/>
      <c r="U26" s="1014"/>
      <c r="V26" s="1014"/>
      <c r="W26" s="1014"/>
      <c r="X26" s="1014"/>
      <c r="Y26" s="1014"/>
      <c r="Z26" s="1014"/>
      <c r="AA26" s="1014"/>
      <c r="AB26" s="1014"/>
      <c r="AC26" s="1014"/>
    </row>
    <row r="27" spans="1:29">
      <c r="A27" s="1013"/>
      <c r="B27" s="1014"/>
      <c r="C27" s="1014"/>
      <c r="D27" s="1014"/>
      <c r="E27" s="1014"/>
      <c r="F27" s="1014"/>
      <c r="G27" s="1014"/>
      <c r="H27" s="1014"/>
      <c r="I27" s="1014"/>
      <c r="J27" s="1014"/>
      <c r="K27" s="1015"/>
      <c r="L27" s="142"/>
      <c r="M27" s="143"/>
      <c r="N27" s="143"/>
      <c r="O27" s="143"/>
      <c r="P27" s="143"/>
      <c r="Q27" s="143"/>
      <c r="R27" s="143"/>
      <c r="S27" s="144"/>
      <c r="T27" s="1014"/>
      <c r="U27" s="1014"/>
      <c r="V27" s="1014"/>
      <c r="W27" s="1014"/>
      <c r="X27" s="1014"/>
      <c r="Y27" s="1014"/>
      <c r="Z27" s="1014"/>
      <c r="AA27" s="1014"/>
      <c r="AB27" s="1014"/>
      <c r="AC27" s="1014"/>
    </row>
    <row r="28" spans="1:29">
      <c r="A28" s="1013"/>
      <c r="B28" s="1014"/>
      <c r="C28" s="1014"/>
      <c r="D28" s="1014"/>
      <c r="E28" s="1014"/>
      <c r="F28" s="1014"/>
      <c r="G28" s="1014"/>
      <c r="H28" s="1014"/>
      <c r="I28" s="1014"/>
      <c r="J28" s="1014"/>
      <c r="K28" s="1015"/>
      <c r="L28" s="142"/>
      <c r="M28" s="143"/>
      <c r="N28" s="143"/>
      <c r="O28" s="143"/>
      <c r="P28" s="143"/>
      <c r="Q28" s="143"/>
      <c r="R28" s="143"/>
      <c r="S28" s="144"/>
      <c r="T28" s="1014"/>
      <c r="U28" s="1014"/>
      <c r="V28" s="1014"/>
      <c r="W28" s="1014"/>
      <c r="X28" s="1014"/>
      <c r="Y28" s="1014"/>
      <c r="Z28" s="1014"/>
      <c r="AA28" s="1014"/>
      <c r="AB28" s="1014"/>
      <c r="AC28" s="1014"/>
    </row>
    <row r="29" spans="1:29">
      <c r="A29" s="1013"/>
      <c r="B29" s="1014"/>
      <c r="C29" s="1014"/>
      <c r="D29" s="1014"/>
      <c r="E29" s="1014"/>
      <c r="F29" s="1014"/>
      <c r="G29" s="1014"/>
      <c r="H29" s="1014"/>
      <c r="I29" s="1014"/>
      <c r="J29" s="1014"/>
      <c r="K29" s="1015"/>
      <c r="L29" s="142"/>
      <c r="M29" s="143"/>
      <c r="N29" s="143"/>
      <c r="O29" s="143"/>
      <c r="P29" s="143"/>
      <c r="Q29" s="143"/>
      <c r="R29" s="143"/>
      <c r="S29" s="144"/>
      <c r="T29" s="1014"/>
      <c r="U29" s="1014"/>
      <c r="V29" s="1014"/>
      <c r="W29" s="1014"/>
      <c r="X29" s="1014"/>
      <c r="Y29" s="1014"/>
      <c r="Z29" s="1014"/>
      <c r="AA29" s="1014"/>
      <c r="AB29" s="1014"/>
      <c r="AC29" s="1014"/>
    </row>
    <row r="30" spans="1:29" ht="16.149999999999999" thickBot="1">
      <c r="A30" s="1013"/>
      <c r="B30" s="1014"/>
      <c r="C30" s="1014"/>
      <c r="D30" s="1014"/>
      <c r="E30" s="1014"/>
      <c r="F30" s="1014"/>
      <c r="G30" s="1014"/>
      <c r="H30" s="1014"/>
      <c r="I30" s="1014"/>
      <c r="J30" s="1014"/>
      <c r="K30" s="1015"/>
      <c r="L30" s="1019"/>
      <c r="M30" s="1020"/>
      <c r="N30" s="1020"/>
      <c r="O30" s="1020"/>
      <c r="P30" s="1020"/>
      <c r="Q30" s="1020"/>
      <c r="R30" s="1020"/>
      <c r="S30" s="1021"/>
      <c r="T30" s="1014"/>
      <c r="U30" s="1014"/>
      <c r="V30" s="1014"/>
      <c r="W30" s="1014"/>
      <c r="X30" s="1014"/>
      <c r="Y30" s="1014"/>
      <c r="Z30" s="1014"/>
      <c r="AA30" s="1014"/>
      <c r="AB30" s="1014"/>
      <c r="AC30" s="1014"/>
    </row>
    <row r="31" spans="1:29">
      <c r="A31" s="1013"/>
      <c r="B31" s="1014"/>
      <c r="C31" s="1014"/>
      <c r="D31" s="1014"/>
      <c r="E31" s="1014"/>
      <c r="F31" s="1014"/>
      <c r="G31" s="1014"/>
      <c r="H31" s="1014"/>
      <c r="I31" s="1014"/>
      <c r="J31" s="1014"/>
      <c r="K31" s="1015"/>
      <c r="L31" s="141"/>
      <c r="M31" s="140"/>
      <c r="N31" s="140"/>
      <c r="O31" s="140"/>
      <c r="P31" s="140"/>
      <c r="Q31" s="140"/>
      <c r="R31" s="140"/>
      <c r="S31" s="140"/>
      <c r="T31" s="1014"/>
      <c r="U31" s="1014"/>
      <c r="V31" s="1014"/>
      <c r="W31" s="1014"/>
      <c r="X31" s="1014"/>
      <c r="Y31" s="1014"/>
      <c r="Z31" s="1014"/>
      <c r="AA31" s="1014"/>
      <c r="AB31" s="1014"/>
      <c r="AC31" s="1014"/>
    </row>
    <row r="32" spans="1:29">
      <c r="A32" s="1013"/>
      <c r="B32" s="1014"/>
      <c r="C32" s="1014"/>
      <c r="D32" s="1014"/>
      <c r="E32" s="1014"/>
      <c r="F32" s="1014"/>
      <c r="G32" s="1014"/>
      <c r="H32" s="1014"/>
      <c r="I32" s="1014"/>
      <c r="J32" s="1014"/>
      <c r="K32" s="1015"/>
      <c r="L32" s="142"/>
      <c r="M32" s="139"/>
      <c r="N32" s="139"/>
      <c r="O32" s="139"/>
      <c r="P32" s="139"/>
      <c r="Q32" s="139"/>
      <c r="R32" s="139"/>
      <c r="S32" s="139"/>
      <c r="T32" s="1014"/>
      <c r="U32" s="1014"/>
      <c r="V32" s="1014"/>
      <c r="W32" s="1014"/>
      <c r="X32" s="1014"/>
      <c r="Y32" s="1014"/>
      <c r="Z32" s="1014"/>
      <c r="AA32" s="1014"/>
      <c r="AB32" s="1014"/>
      <c r="AC32" s="1014"/>
    </row>
    <row r="33" spans="1:29">
      <c r="A33" s="1013"/>
      <c r="B33" s="1014"/>
      <c r="C33" s="1014"/>
      <c r="D33" s="1014"/>
      <c r="E33" s="1014"/>
      <c r="F33" s="1014"/>
      <c r="G33" s="1014"/>
      <c r="H33" s="1014"/>
      <c r="I33" s="1014"/>
      <c r="J33" s="1014"/>
      <c r="K33" s="1015"/>
      <c r="L33" s="142"/>
      <c r="M33" s="139"/>
      <c r="N33" s="139"/>
      <c r="O33" s="139"/>
      <c r="P33" s="139"/>
      <c r="Q33" s="139"/>
      <c r="R33" s="139"/>
      <c r="S33" s="139"/>
      <c r="T33" s="1014"/>
      <c r="U33" s="1014"/>
      <c r="V33" s="1014"/>
      <c r="W33" s="1014"/>
      <c r="X33" s="1014"/>
      <c r="Y33" s="1014"/>
      <c r="Z33" s="1014"/>
      <c r="AA33" s="1014"/>
      <c r="AB33" s="1014"/>
      <c r="AC33" s="1014"/>
    </row>
    <row r="34" spans="1:29" ht="16.149999999999999" thickBot="1">
      <c r="A34" s="1013"/>
      <c r="B34" s="1014"/>
      <c r="C34" s="1014"/>
      <c r="D34" s="1014"/>
      <c r="E34" s="1014"/>
      <c r="F34" s="1014"/>
      <c r="G34" s="1014"/>
      <c r="H34" s="1014"/>
      <c r="I34" s="1014"/>
      <c r="J34" s="1014"/>
      <c r="K34" s="1015"/>
      <c r="L34" s="1019" t="s">
        <v>34</v>
      </c>
      <c r="M34" s="1020"/>
      <c r="N34" s="1020"/>
      <c r="O34" s="1020"/>
      <c r="P34" s="1020" t="s">
        <v>35</v>
      </c>
      <c r="Q34" s="1020"/>
      <c r="R34" s="1020"/>
      <c r="S34" s="1021"/>
      <c r="T34" s="1014"/>
      <c r="U34" s="1014"/>
      <c r="V34" s="1014"/>
      <c r="W34" s="1014"/>
      <c r="X34" s="1014"/>
      <c r="Y34" s="1014"/>
      <c r="Z34" s="1014"/>
      <c r="AA34" s="1014"/>
      <c r="AB34" s="1014"/>
      <c r="AC34" s="1014"/>
    </row>
    <row r="35" spans="1:29">
      <c r="A35" s="1013"/>
      <c r="B35" s="1014"/>
      <c r="C35" s="1014"/>
      <c r="D35" s="1014"/>
      <c r="E35" s="1014"/>
      <c r="F35" s="1014"/>
      <c r="G35" s="1014"/>
      <c r="H35" s="1014"/>
      <c r="I35" s="1014"/>
      <c r="J35" s="1014"/>
      <c r="K35" s="1015"/>
      <c r="L35" s="142"/>
      <c r="M35" s="139"/>
      <c r="N35" s="139"/>
      <c r="O35" s="139"/>
      <c r="P35" s="139"/>
      <c r="Q35" s="139"/>
      <c r="R35" s="139"/>
      <c r="S35" s="139"/>
      <c r="T35" s="1014"/>
      <c r="U35" s="1014"/>
      <c r="V35" s="1014"/>
      <c r="W35" s="1014"/>
      <c r="X35" s="1014"/>
      <c r="Y35" s="1014"/>
      <c r="Z35" s="1014"/>
      <c r="AA35" s="1014"/>
      <c r="AB35" s="1014"/>
      <c r="AC35" s="1014"/>
    </row>
    <row r="36" spans="1:29">
      <c r="A36" s="1013"/>
      <c r="B36" s="1014"/>
      <c r="C36" s="1014"/>
      <c r="D36" s="1014"/>
      <c r="E36" s="1014"/>
      <c r="F36" s="1014"/>
      <c r="G36" s="1014"/>
      <c r="H36" s="1014"/>
      <c r="I36" s="1014"/>
      <c r="J36" s="1014"/>
      <c r="K36" s="1015"/>
      <c r="L36" s="142"/>
      <c r="M36" s="139"/>
      <c r="N36" s="139"/>
      <c r="O36" s="139"/>
      <c r="P36" s="139"/>
      <c r="Q36" s="139"/>
      <c r="R36" s="139"/>
      <c r="S36" s="139"/>
      <c r="T36" s="1014"/>
      <c r="U36" s="1014"/>
      <c r="V36" s="1014"/>
      <c r="W36" s="1014"/>
      <c r="X36" s="1014"/>
      <c r="Y36" s="1014"/>
      <c r="Z36" s="1014"/>
      <c r="AA36" s="1014"/>
      <c r="AB36" s="1014"/>
      <c r="AC36" s="1014"/>
    </row>
    <row r="37" spans="1:29">
      <c r="A37" s="1013"/>
      <c r="B37" s="1014"/>
      <c r="C37" s="1014"/>
      <c r="D37" s="1014"/>
      <c r="E37" s="1014"/>
      <c r="F37" s="1014"/>
      <c r="G37" s="1014"/>
      <c r="H37" s="1014"/>
      <c r="I37" s="1014"/>
      <c r="J37" s="1014"/>
      <c r="K37" s="1015"/>
      <c r="L37" s="142"/>
      <c r="M37" s="139"/>
      <c r="N37" s="139"/>
      <c r="O37" s="139"/>
      <c r="P37" s="139"/>
      <c r="Q37" s="139"/>
      <c r="R37" s="139"/>
      <c r="S37" s="139"/>
      <c r="T37" s="1014"/>
      <c r="U37" s="1014"/>
      <c r="V37" s="1014"/>
      <c r="W37" s="1014"/>
      <c r="X37" s="1014"/>
      <c r="Y37" s="1014"/>
      <c r="Z37" s="1014"/>
      <c r="AA37" s="1014"/>
      <c r="AB37" s="1014"/>
      <c r="AC37" s="1014"/>
    </row>
    <row r="38" spans="1:29">
      <c r="A38" s="1013"/>
      <c r="B38" s="1014"/>
      <c r="C38" s="1014"/>
      <c r="D38" s="1014"/>
      <c r="E38" s="1014"/>
      <c r="F38" s="1014"/>
      <c r="G38" s="1014"/>
      <c r="H38" s="1014"/>
      <c r="I38" s="1014"/>
      <c r="J38" s="1014"/>
      <c r="K38" s="1015"/>
      <c r="L38" s="142"/>
      <c r="M38" s="139"/>
      <c r="N38" s="139"/>
      <c r="O38" s="139"/>
      <c r="P38" s="139"/>
      <c r="Q38" s="139"/>
      <c r="R38" s="139"/>
      <c r="S38" s="139"/>
      <c r="T38" s="1014"/>
      <c r="U38" s="1014"/>
      <c r="V38" s="1014"/>
      <c r="W38" s="1014"/>
      <c r="X38" s="1014"/>
      <c r="Y38" s="1014"/>
      <c r="Z38" s="1014"/>
      <c r="AA38" s="1014"/>
      <c r="AB38" s="1014"/>
      <c r="AC38" s="1014"/>
    </row>
    <row r="39" spans="1:29" ht="13.9" thickBot="1">
      <c r="A39" s="1016"/>
      <c r="B39" s="1017"/>
      <c r="C39" s="1017"/>
      <c r="D39" s="1017"/>
      <c r="E39" s="1017"/>
      <c r="F39" s="1017"/>
      <c r="G39" s="1017"/>
      <c r="H39" s="1017"/>
      <c r="I39" s="1017"/>
      <c r="J39" s="1017"/>
      <c r="K39" s="1018"/>
      <c r="L39" s="142"/>
      <c r="M39" s="139"/>
      <c r="N39" s="139"/>
      <c r="O39" s="139"/>
      <c r="P39" s="139"/>
      <c r="Q39" s="139"/>
      <c r="R39" s="139"/>
      <c r="S39" s="139"/>
      <c r="T39" s="1014"/>
      <c r="U39" s="1014"/>
      <c r="V39" s="1014"/>
      <c r="W39" s="1014"/>
      <c r="X39" s="1014"/>
      <c r="Y39" s="1014"/>
      <c r="Z39" s="1014"/>
      <c r="AA39" s="1014"/>
      <c r="AB39" s="1014"/>
      <c r="AC39" s="1014"/>
    </row>
  </sheetData>
  <mergeCells count="14">
    <mergeCell ref="L17:O17"/>
    <mergeCell ref="P17:S17"/>
    <mergeCell ref="T1:AC1"/>
    <mergeCell ref="A2:K39"/>
    <mergeCell ref="T2:AC39"/>
    <mergeCell ref="L34:O34"/>
    <mergeCell ref="P34:S34"/>
    <mergeCell ref="A1:K1"/>
    <mergeCell ref="L2:S15"/>
    <mergeCell ref="L16:O16"/>
    <mergeCell ref="P16:S16"/>
    <mergeCell ref="L30:O30"/>
    <mergeCell ref="P30:S30"/>
    <mergeCell ref="L1:S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471"/>
  <sheetViews>
    <sheetView tabSelected="1" workbookViewId="0">
      <selection activeCell="E4" sqref="E4"/>
    </sheetView>
  </sheetViews>
  <sheetFormatPr defaultColWidth="17" defaultRowHeight="10.15"/>
  <cols>
    <col min="1" max="1" width="15.7109375" style="58" bestFit="1" customWidth="1"/>
    <col min="2" max="2" width="17.85546875" style="58" customWidth="1"/>
    <col min="3" max="3" width="13.140625" style="57" bestFit="1" customWidth="1"/>
    <col min="4" max="4" width="13.28515625" style="57" bestFit="1" customWidth="1"/>
    <col min="5" max="5" width="13.28515625" style="57" customWidth="1"/>
    <col min="6" max="6" width="15.28515625" style="57" bestFit="1" customWidth="1"/>
    <col min="7" max="7" width="15.28515625" style="57" customWidth="1"/>
    <col min="8" max="8" width="15" style="57" bestFit="1" customWidth="1"/>
    <col min="9" max="9" width="16.85546875" style="63" bestFit="1" customWidth="1"/>
    <col min="10" max="10" width="20.7109375" style="63" customWidth="1"/>
    <col min="11" max="11" width="14.140625" style="63" bestFit="1" customWidth="1"/>
    <col min="12" max="12" width="16.42578125" style="63" bestFit="1" customWidth="1"/>
    <col min="13" max="13" width="8.5703125" style="63" bestFit="1" customWidth="1"/>
    <col min="14" max="14" width="16.85546875" style="57" customWidth="1"/>
    <col min="15" max="17" width="10.7109375" style="57" customWidth="1"/>
    <col min="18" max="18" width="14.140625" style="58" bestFit="1" customWidth="1"/>
    <col min="19" max="19" width="18" style="58" bestFit="1" customWidth="1"/>
    <col min="20" max="20" width="17" style="58"/>
    <col min="21" max="16384" width="17" style="48"/>
  </cols>
  <sheetData>
    <row r="1" spans="1:22" ht="15.6">
      <c r="A1" s="160" t="s">
        <v>36</v>
      </c>
      <c r="B1" s="160"/>
      <c r="C1" s="67"/>
      <c r="D1" s="67"/>
      <c r="E1" s="67"/>
      <c r="F1" s="67"/>
      <c r="G1" s="67"/>
      <c r="H1" s="67"/>
      <c r="I1" s="68"/>
      <c r="J1" s="68"/>
      <c r="K1" s="68"/>
      <c r="L1" s="68"/>
      <c r="M1" s="68"/>
      <c r="N1" s="67"/>
      <c r="O1" s="67"/>
      <c r="P1" s="67"/>
      <c r="Q1" s="67"/>
      <c r="R1" s="64"/>
      <c r="S1" s="64"/>
      <c r="T1" s="64"/>
    </row>
    <row r="2" spans="1:22" ht="10.9" thickBot="1">
      <c r="A2" s="64"/>
      <c r="B2" s="64"/>
      <c r="C2" s="67"/>
      <c r="D2" s="67"/>
      <c r="E2" s="67"/>
      <c r="F2" s="67"/>
      <c r="G2" s="67"/>
      <c r="H2" s="67"/>
      <c r="I2" s="68"/>
      <c r="J2" s="68"/>
      <c r="K2" s="68"/>
      <c r="L2" s="68"/>
      <c r="M2" s="68"/>
      <c r="N2" s="67"/>
      <c r="O2" s="67"/>
      <c r="P2" s="67"/>
      <c r="Q2" s="67"/>
      <c r="R2" s="64"/>
      <c r="S2" s="64"/>
      <c r="T2" s="64"/>
    </row>
    <row r="3" spans="1:22" ht="10.9" thickBot="1">
      <c r="A3" s="1025" t="s">
        <v>37</v>
      </c>
      <c r="B3" s="1026"/>
      <c r="C3" s="67"/>
      <c r="D3" s="67"/>
      <c r="E3" s="67"/>
      <c r="F3" s="67"/>
      <c r="G3" s="67"/>
      <c r="H3" s="67"/>
      <c r="I3" s="68"/>
      <c r="J3" s="68"/>
      <c r="K3" s="68"/>
      <c r="L3" s="68"/>
      <c r="M3" s="68"/>
      <c r="N3" s="67"/>
      <c r="O3" s="67"/>
      <c r="P3" s="67"/>
      <c r="Q3" s="67"/>
      <c r="R3" s="64"/>
      <c r="S3" s="64"/>
      <c r="T3" s="64"/>
    </row>
    <row r="4" spans="1:22" ht="15" customHeight="1">
      <c r="A4" s="154" t="s">
        <v>38</v>
      </c>
      <c r="B4" s="72" t="s">
        <v>39</v>
      </c>
      <c r="C4" s="67"/>
      <c r="D4" s="67"/>
      <c r="E4" s="67"/>
      <c r="F4" s="67"/>
      <c r="G4" s="67"/>
      <c r="H4" s="67"/>
      <c r="I4" s="68"/>
      <c r="J4" s="68"/>
      <c r="K4" s="68"/>
      <c r="L4" s="68"/>
      <c r="M4" s="68"/>
      <c r="N4" s="67"/>
      <c r="O4" s="67"/>
      <c r="P4" s="67"/>
      <c r="Q4" s="67"/>
      <c r="R4" s="64"/>
      <c r="S4" s="64"/>
      <c r="T4" s="64"/>
    </row>
    <row r="5" spans="1:22" ht="15" customHeight="1">
      <c r="A5" s="155" t="s">
        <v>40</v>
      </c>
      <c r="B5" s="70">
        <v>0</v>
      </c>
      <c r="C5" s="67"/>
      <c r="D5" s="67"/>
      <c r="E5" s="67"/>
      <c r="F5" s="67"/>
      <c r="G5" s="67"/>
      <c r="H5" s="67"/>
      <c r="I5" s="68"/>
      <c r="J5" s="68"/>
      <c r="K5" s="68"/>
      <c r="L5" s="68"/>
      <c r="M5" s="68"/>
      <c r="N5" s="67"/>
      <c r="O5" s="67"/>
      <c r="P5" s="67"/>
      <c r="Q5" s="67"/>
      <c r="R5" s="64"/>
      <c r="S5" s="64"/>
      <c r="T5" s="64"/>
    </row>
    <row r="6" spans="1:22" ht="15" customHeight="1">
      <c r="A6" s="666" t="s">
        <v>41</v>
      </c>
      <c r="B6" s="667">
        <v>0</v>
      </c>
      <c r="C6" s="67"/>
      <c r="D6" s="67"/>
      <c r="E6" s="67"/>
      <c r="F6" s="67"/>
      <c r="G6" s="67"/>
      <c r="H6" s="67"/>
      <c r="I6" s="68"/>
      <c r="J6" s="68"/>
      <c r="K6" s="68"/>
      <c r="L6" s="68"/>
      <c r="M6" s="68"/>
      <c r="N6" s="67"/>
      <c r="O6" s="67"/>
      <c r="P6" s="67"/>
      <c r="Q6" s="67"/>
      <c r="R6" s="64"/>
      <c r="S6" s="64"/>
      <c r="T6" s="64"/>
    </row>
    <row r="7" spans="1:22" ht="15" customHeight="1">
      <c r="A7" s="666" t="s">
        <v>42</v>
      </c>
      <c r="B7" s="667">
        <v>0</v>
      </c>
      <c r="C7" s="67"/>
      <c r="D7" s="67"/>
      <c r="E7" s="67"/>
      <c r="F7" s="67"/>
      <c r="G7" s="67"/>
      <c r="H7" s="67"/>
      <c r="I7" s="68"/>
      <c r="J7" s="68"/>
      <c r="K7" s="68"/>
      <c r="L7" s="68"/>
      <c r="M7" s="68"/>
      <c r="N7" s="67"/>
      <c r="O7" s="67"/>
      <c r="P7" s="67"/>
      <c r="Q7" s="67"/>
      <c r="R7" s="64"/>
      <c r="S7" s="64"/>
      <c r="T7" s="64"/>
    </row>
    <row r="8" spans="1:22" ht="15" customHeight="1" thickBot="1">
      <c r="A8" s="156" t="s">
        <v>43</v>
      </c>
      <c r="B8" s="71">
        <v>0</v>
      </c>
      <c r="C8" s="67"/>
      <c r="D8" s="67"/>
      <c r="E8" s="67"/>
      <c r="F8" s="67"/>
      <c r="G8" s="67"/>
      <c r="H8" s="67"/>
      <c r="I8" s="68"/>
      <c r="J8" s="68"/>
      <c r="K8" s="68"/>
      <c r="L8" s="68"/>
      <c r="M8" s="68"/>
      <c r="N8" s="67"/>
      <c r="O8" s="67"/>
      <c r="P8" s="67"/>
      <c r="Q8" s="67"/>
      <c r="R8" s="64"/>
      <c r="S8" s="64"/>
      <c r="T8" s="64"/>
    </row>
    <row r="9" spans="1:22" ht="15" customHeight="1">
      <c r="A9" s="137"/>
      <c r="B9" s="68"/>
      <c r="C9" s="67"/>
      <c r="D9" s="67"/>
      <c r="E9" s="67"/>
      <c r="F9" s="67"/>
      <c r="G9" s="67"/>
      <c r="H9" s="67"/>
      <c r="I9" s="68"/>
      <c r="J9" s="68"/>
      <c r="K9" s="68"/>
      <c r="L9" s="68"/>
      <c r="M9" s="68"/>
      <c r="N9" s="913"/>
      <c r="O9" s="67"/>
      <c r="P9" s="67"/>
      <c r="Q9" s="67"/>
      <c r="R9" s="64"/>
      <c r="S9" s="64"/>
      <c r="T9" s="64"/>
    </row>
    <row r="10" spans="1:22" ht="15" customHeight="1" thickBot="1">
      <c r="A10" s="1028" t="s">
        <v>44</v>
      </c>
      <c r="B10" s="1029"/>
      <c r="C10" s="1029"/>
      <c r="D10" s="1029"/>
      <c r="E10" s="1029"/>
      <c r="F10" s="1029"/>
      <c r="G10" s="1029"/>
      <c r="H10" s="1030"/>
      <c r="I10" s="68"/>
      <c r="J10" s="1028" t="s">
        <v>45</v>
      </c>
      <c r="K10" s="1029"/>
      <c r="L10" s="1029"/>
      <c r="M10" s="68"/>
      <c r="N10" s="67"/>
      <c r="O10" s="67"/>
      <c r="P10" s="67"/>
      <c r="Q10" s="67"/>
      <c r="R10" s="64"/>
      <c r="S10" s="64"/>
      <c r="T10" s="64"/>
    </row>
    <row r="11" spans="1:22" ht="10.9" thickBot="1">
      <c r="A11" s="77" t="s">
        <v>46</v>
      </c>
      <c r="B11" s="78" t="s">
        <v>47</v>
      </c>
      <c r="C11" s="78" t="s">
        <v>48</v>
      </c>
      <c r="D11" s="78" t="s">
        <v>49</v>
      </c>
      <c r="E11" s="78" t="s">
        <v>50</v>
      </c>
      <c r="F11" s="78" t="s">
        <v>51</v>
      </c>
      <c r="G11" s="73" t="s">
        <v>52</v>
      </c>
      <c r="H11" s="73" t="s">
        <v>53</v>
      </c>
      <c r="I11" s="67"/>
      <c r="J11" s="77" t="s">
        <v>54</v>
      </c>
      <c r="K11" s="78" t="s">
        <v>55</v>
      </c>
      <c r="L11" s="73" t="s">
        <v>45</v>
      </c>
      <c r="M11" s="68"/>
      <c r="N11" s="913"/>
      <c r="O11" s="68"/>
      <c r="P11" s="67"/>
      <c r="Q11" s="67"/>
      <c r="R11" s="67"/>
      <c r="S11" s="67"/>
      <c r="T11" s="64"/>
      <c r="U11" s="64"/>
      <c r="V11" s="64"/>
    </row>
    <row r="12" spans="1:22">
      <c r="A12" s="157" t="s">
        <v>56</v>
      </c>
      <c r="B12" s="79" t="s">
        <v>57</v>
      </c>
      <c r="C12" s="79" t="s">
        <v>58</v>
      </c>
      <c r="D12" s="82" t="str">
        <f>IFERROR(VLOOKUP(C12,'Vendor Pipe Benchmark'!$O$2:$P$200,2,FALSE),"")</f>
        <v>2x2</v>
      </c>
      <c r="E12" s="82">
        <f>IF(B12="Indoor",0,B6*IFERROR(VLOOKUP(A12&amp;"-"&amp;C12,Table19[[Code]:[Heater LF/Pipe LF]],6,FALSE),""))</f>
        <v>0</v>
      </c>
      <c r="F12" s="82">
        <f>IF(A12="indoor",0,(IFERROR(VLOOKUP(A12&amp;"-"&amp;C12,Table19[[Code]:[Heater LF/Pipe LF]],7,FALSE),0))*B6)</f>
        <v>0</v>
      </c>
      <c r="G12" s="74">
        <f>IF(B12="indoor",0,(IFERROR(VLOOKUP(A12&amp;"-"&amp;C12,Table19[[Code]:[Heater LF/Pipe LF]],8,FALSE),0))*B6)</f>
        <v>0</v>
      </c>
      <c r="H12" s="74">
        <f>SUM(F12:G12)</f>
        <v>0</v>
      </c>
      <c r="I12" s="67"/>
      <c r="J12" s="663" t="s">
        <v>59</v>
      </c>
      <c r="K12" s="82">
        <f>E19</f>
        <v>80</v>
      </c>
      <c r="L12" s="1033">
        <f>SUM(K12:K19)</f>
        <v>361</v>
      </c>
      <c r="M12" s="68"/>
      <c r="N12" s="67"/>
      <c r="O12" s="68"/>
      <c r="P12" s="67"/>
      <c r="Q12" s="67"/>
      <c r="R12" s="67"/>
      <c r="S12" s="67"/>
      <c r="T12" s="64"/>
      <c r="U12" s="64"/>
      <c r="V12" s="64"/>
    </row>
    <row r="13" spans="1:22" ht="13.5" customHeight="1">
      <c r="A13" s="158" t="s">
        <v>60</v>
      </c>
      <c r="B13" s="80" t="s">
        <v>57</v>
      </c>
      <c r="C13" s="80" t="s">
        <v>61</v>
      </c>
      <c r="D13" s="83" t="str">
        <f>IFERROR(VLOOKUP(C13,'Vendor Pipe Benchmark'!$O$2:$P$200,2,FALSE),"")</f>
        <v>2x1</v>
      </c>
      <c r="E13" s="83">
        <f>IF(B13="Indoor",0,B5*IFERROR(VLOOKUP(A13&amp;"-"&amp;C13,Table19[[Code]:[Heater LF/Pipe LF]],6,FALSE),""))</f>
        <v>0</v>
      </c>
      <c r="F13" s="83">
        <f>IF(A13="indoor",0,(IFERROR(VLOOKUP(A13&amp;"-"&amp;C13,Table19[[Code]:[Heater LF/Pipe LF]],7,FALSE),0))*B5)</f>
        <v>0</v>
      </c>
      <c r="G13" s="75">
        <f>IF(B13="indoor",0,B5*IFERROR(VLOOKUP(A13&amp;"-"&amp;C13,Table19[[Code]:[Heater LF/Pipe LF]],8,FALSE),""))</f>
        <v>0</v>
      </c>
      <c r="H13" s="75">
        <f t="shared" ref="H13:H18" si="0">SUM(F13:G13)</f>
        <v>0</v>
      </c>
      <c r="I13" s="67"/>
      <c r="J13" s="158" t="s">
        <v>62</v>
      </c>
      <c r="K13" s="83">
        <f>GETPIVOTDATA("[Measures].[Sum of Total Circuits]",'Data Summary'!$X$7)</f>
        <v>281</v>
      </c>
      <c r="L13" s="1034"/>
      <c r="M13" s="68"/>
      <c r="N13" s="913"/>
      <c r="O13" s="68"/>
      <c r="P13" s="67"/>
      <c r="Q13" s="67"/>
      <c r="R13" s="67"/>
      <c r="S13" s="67"/>
      <c r="T13" s="64"/>
      <c r="U13" s="64"/>
      <c r="V13" s="64"/>
    </row>
    <row r="14" spans="1:22" ht="13.5" customHeight="1">
      <c r="A14" s="158" t="s">
        <v>63</v>
      </c>
      <c r="B14" s="80" t="s">
        <v>57</v>
      </c>
      <c r="C14" s="80" t="s">
        <v>61</v>
      </c>
      <c r="D14" s="83" t="str">
        <f>IFERROR(VLOOKUP(C14,'Vendor Pipe Benchmark'!$O$2:$P$200,2,FALSE),"")</f>
        <v>2x1</v>
      </c>
      <c r="E14" s="83">
        <f>IF(B14="Indoor",0,B7*IFERROR(VLOOKUP(A14&amp;"-"&amp;C14,Table19[[Code]:[Heater LF/Pipe LF]],6,FALSE),""))</f>
        <v>0</v>
      </c>
      <c r="F14" s="83">
        <f>IF(A14="indoor",0,(IFERROR(VLOOKUP(A14&amp;"-"&amp;C14,Table19[[Code]:[Heater LF/Pipe LF]],7,FALSE),0))*B7)</f>
        <v>0</v>
      </c>
      <c r="G14" s="75">
        <f>IF(B14="indoor",0,B7*IFERROR(VLOOKUP(A14&amp;"-"&amp;C14,Table19[[Code]:[Heater LF/Pipe LF]],8,FALSE),0))</f>
        <v>0</v>
      </c>
      <c r="H14" s="75">
        <f t="shared" si="0"/>
        <v>0</v>
      </c>
      <c r="I14" s="67"/>
      <c r="J14" s="915" t="s">
        <v>64</v>
      </c>
      <c r="K14" s="932">
        <v>0</v>
      </c>
      <c r="L14" s="1034"/>
      <c r="M14" s="68"/>
      <c r="N14" s="67"/>
      <c r="O14" s="68"/>
      <c r="P14" s="67"/>
      <c r="Q14" s="67"/>
      <c r="R14" s="67"/>
      <c r="S14" s="67"/>
      <c r="T14" s="64"/>
      <c r="U14" s="64"/>
      <c r="V14" s="64"/>
    </row>
    <row r="15" spans="1:22" ht="14.25" customHeight="1">
      <c r="A15" s="158" t="s">
        <v>65</v>
      </c>
      <c r="B15" s="80" t="s">
        <v>57</v>
      </c>
      <c r="C15" s="80" t="s">
        <v>61</v>
      </c>
      <c r="D15" s="83" t="str">
        <f>IFERROR(VLOOKUP(C15,'Vendor Pipe Benchmark'!$O$2:$P$200,2,FALSE),"")</f>
        <v>2x1</v>
      </c>
      <c r="E15" s="83">
        <f>IF(B15="Indoor",0,B8*IFERROR(VLOOKUP(A15&amp;"-"&amp;C15,Table19[[Code]:[Heater LF/Pipe LF]],6,FALSE),""))</f>
        <v>0</v>
      </c>
      <c r="F15" s="83">
        <f>IF(A15="indoor",0,(IFERROR(VLOOKUP(A15&amp;"-"&amp;C15,Table19[[Code]:[Heater LF/Pipe LF]],7,FALSE),0))*B8)</f>
        <v>0</v>
      </c>
      <c r="G15" s="75">
        <f>IF(B15="indoor",0,B8*IFERROR(VLOOKUP(A15&amp;"-"&amp;C15,Table19[[Code]:[Heater LF/Pipe LF]],8,FALSE),""))</f>
        <v>0</v>
      </c>
      <c r="H15" s="75">
        <f t="shared" si="0"/>
        <v>0</v>
      </c>
      <c r="I15" s="67"/>
      <c r="J15" s="663" t="s">
        <v>66</v>
      </c>
      <c r="K15" s="930">
        <v>0</v>
      </c>
      <c r="L15" s="1034"/>
      <c r="M15" s="68"/>
      <c r="N15" s="913"/>
      <c r="O15" s="68"/>
      <c r="P15" s="67"/>
      <c r="Q15" s="67"/>
      <c r="R15" s="67"/>
      <c r="S15" s="67"/>
      <c r="T15" s="64"/>
      <c r="U15" s="64"/>
      <c r="V15" s="64"/>
    </row>
    <row r="16" spans="1:22" ht="13.5" customHeight="1">
      <c r="A16" s="158" t="s">
        <v>67</v>
      </c>
      <c r="B16" s="80" t="s">
        <v>68</v>
      </c>
      <c r="C16" s="80" t="s">
        <v>61</v>
      </c>
      <c r="D16" s="83" t="str">
        <f>IFERROR(VLOOKUP(C16,'Vendor Pipe Benchmark'!$O$2:$P$200,2,FALSE),"")</f>
        <v>2x1</v>
      </c>
      <c r="E16" s="83">
        <f>IF(B16="Indoor",0,LEFT($B$4,1)*IFERROR(VLOOKUP(A16&amp;"-"&amp;C16,Table19[[Code]:[Heater LF/Pipe LF]],6,FALSE),""))</f>
        <v>0</v>
      </c>
      <c r="F16" s="83">
        <f>IF(B16="indoor",0,(IFERROR(VLOOKUP(A16&amp;"-"&amp;C16,Table19[[Code]:[Heater LF/Pipe LF]],7,FALSE),0))*LEFT(B4,1))</f>
        <v>0</v>
      </c>
      <c r="G16" s="75">
        <f>IF(B16="indoor",0,LEFT($B$4,1)*IFERROR(VLOOKUP(A16&amp;"-"&amp;C16,Table19[[Code]:[Heater LF/Pipe LF]],8,FALSE),""))</f>
        <v>0</v>
      </c>
      <c r="H16" s="75">
        <f>SUM(F16:G16)</f>
        <v>0</v>
      </c>
      <c r="I16" s="67"/>
      <c r="J16" s="158" t="s">
        <v>69</v>
      </c>
      <c r="K16" s="930">
        <v>0</v>
      </c>
      <c r="L16" s="1034"/>
      <c r="M16" s="68"/>
      <c r="N16" s="67"/>
      <c r="O16" s="68"/>
      <c r="P16" s="67"/>
      <c r="Q16" s="67"/>
      <c r="R16" s="67"/>
      <c r="S16" s="67"/>
      <c r="T16" s="64"/>
      <c r="U16" s="64"/>
      <c r="V16" s="64"/>
    </row>
    <row r="17" spans="1:22" ht="13.5" customHeight="1">
      <c r="A17" s="663" t="s">
        <v>70</v>
      </c>
      <c r="B17" s="664" t="s">
        <v>57</v>
      </c>
      <c r="C17" s="664" t="s">
        <v>61</v>
      </c>
      <c r="D17" s="83" t="str">
        <f>IFERROR(VLOOKUP(C17,'Vendor Pipe Benchmark'!$O$2:$P$200,2,FALSE),"")</f>
        <v>2x1</v>
      </c>
      <c r="E17" s="83">
        <f>IF(B17="Indoor",0,LEFT(B4,1)*IFERROR(VLOOKUP(A17&amp;"-"&amp;C17,Table19[[Code]:[Heater LF/Pipe LF]],6,FALSE),""))</f>
        <v>80</v>
      </c>
      <c r="F17" s="83">
        <f>IF(A17="indoor",0,(IFERROR(VLOOKUP(A17&amp;"-"&amp;C17,Table19[[Code]:[Heater LF/Pipe LF]],7,FALSE),0))*LEFT(B4,1))</f>
        <v>0</v>
      </c>
      <c r="G17" s="665">
        <f>IF(B17="indoor",0,LEFT($B$4,1)*IFERROR(VLOOKUP(A17&amp;"-"&amp;C17,Table19[[Code]:[Heater LF/Pipe LF]],8,FALSE),""))</f>
        <v>10708</v>
      </c>
      <c r="H17" s="665">
        <f t="shared" si="0"/>
        <v>10708</v>
      </c>
      <c r="I17" s="67"/>
      <c r="J17" s="663" t="s">
        <v>71</v>
      </c>
      <c r="K17" s="930">
        <v>0</v>
      </c>
      <c r="L17" s="1034"/>
      <c r="M17" s="68"/>
      <c r="N17" s="68"/>
      <c r="O17" s="68"/>
      <c r="P17" s="67"/>
      <c r="Q17" s="67"/>
      <c r="R17" s="67"/>
      <c r="S17" s="67"/>
      <c r="T17" s="64"/>
      <c r="U17" s="64"/>
      <c r="V17" s="64"/>
    </row>
    <row r="18" spans="1:22" ht="14.25" customHeight="1" thickBot="1">
      <c r="A18" s="159" t="s">
        <v>72</v>
      </c>
      <c r="B18" s="81" t="s">
        <v>68</v>
      </c>
      <c r="C18" s="81" t="s">
        <v>61</v>
      </c>
      <c r="D18" s="84" t="str">
        <f>IFERROR(VLOOKUP(C18,'Vendor Pipe Benchmark'!$O$2:$P$200,2,FALSE),"")</f>
        <v>2x1</v>
      </c>
      <c r="E18" s="84">
        <f>IF(B18="Indoor",0,RIGHT(B4,1)*IFERROR(VLOOKUP(A18&amp;"-"&amp;C18,Table19[[Code]:[Heater LF/Pipe LF]],6,FALSE),""))</f>
        <v>0</v>
      </c>
      <c r="F18" s="84">
        <f>IF(A18="indoor",0,(IFERROR(VLOOKUP(A18&amp;"-"&amp;C18,Table19[[Code]:[Heater LF/Pipe LF]],7,FALSE),0))*RIGHT(B4,1))</f>
        <v>0</v>
      </c>
      <c r="G18" s="76">
        <f>IF(B18="indoor",0,RIGHT(B4,1)*IFERROR(VLOOKUP(A18&amp;"-"&amp;C18,Table19[[Code]:[Heater LF/Pipe LF]],8,FALSE),""))</f>
        <v>0</v>
      </c>
      <c r="H18" s="76">
        <f t="shared" si="0"/>
        <v>0</v>
      </c>
      <c r="I18" s="67"/>
      <c r="J18" s="663" t="s">
        <v>73</v>
      </c>
      <c r="K18" s="930">
        <v>0</v>
      </c>
      <c r="L18" s="1034"/>
      <c r="M18" s="68"/>
      <c r="N18" s="68"/>
      <c r="O18" s="68"/>
      <c r="P18" s="67"/>
      <c r="Q18" s="67"/>
      <c r="R18" s="67"/>
      <c r="S18" s="67"/>
      <c r="T18" s="64"/>
      <c r="U18" s="64"/>
      <c r="V18" s="64"/>
    </row>
    <row r="19" spans="1:22" ht="13.5" customHeight="1" thickBot="1">
      <c r="A19" s="1031" t="s">
        <v>74</v>
      </c>
      <c r="B19" s="1032"/>
      <c r="C19" s="1032"/>
      <c r="D19" s="1032"/>
      <c r="E19" s="686">
        <f>SUM(E12:E18)</f>
        <v>80</v>
      </c>
      <c r="F19" s="686">
        <f>SUM(F12:F18)</f>
        <v>0</v>
      </c>
      <c r="G19" s="686">
        <f>SUM(G12:G18)</f>
        <v>10708</v>
      </c>
      <c r="H19" s="686">
        <f>IF(SUM(H12:H18)=SUM(F19:G19),SUM(H12:H18),"Check")</f>
        <v>10708</v>
      </c>
      <c r="I19" s="68"/>
      <c r="J19" s="159" t="s">
        <v>75</v>
      </c>
      <c r="K19" s="931">
        <v>0</v>
      </c>
      <c r="L19" s="1035"/>
      <c r="M19" s="68"/>
      <c r="N19" s="67"/>
      <c r="O19" s="67"/>
      <c r="P19" s="67"/>
      <c r="Q19" s="67"/>
      <c r="R19" s="64"/>
      <c r="S19" s="64"/>
      <c r="T19" s="64"/>
    </row>
    <row r="20" spans="1:22" ht="10.9" thickBot="1">
      <c r="A20" s="64"/>
      <c r="B20" s="64"/>
      <c r="C20" s="67"/>
      <c r="D20" s="67"/>
      <c r="E20" s="67"/>
      <c r="F20" s="67"/>
      <c r="G20" s="67"/>
      <c r="H20" s="67"/>
      <c r="I20" s="68"/>
      <c r="J20" s="68"/>
      <c r="K20" s="68"/>
      <c r="L20" s="68"/>
      <c r="M20" s="68"/>
      <c r="N20" s="67"/>
      <c r="O20" s="67"/>
      <c r="P20" s="67"/>
      <c r="Q20" s="67"/>
      <c r="R20" s="64"/>
      <c r="S20" s="64"/>
      <c r="T20" s="64"/>
    </row>
    <row r="21" spans="1:22" ht="10.9" thickBot="1">
      <c r="A21" s="1025" t="s">
        <v>76</v>
      </c>
      <c r="B21" s="1026"/>
      <c r="C21" s="69">
        <v>-8</v>
      </c>
      <c r="D21" s="48"/>
      <c r="E21" s="48"/>
      <c r="F21" s="48"/>
      <c r="G21" s="48"/>
      <c r="H21" s="48"/>
      <c r="I21" s="48"/>
      <c r="J21" s="48"/>
      <c r="K21" s="48"/>
      <c r="L21" s="48"/>
      <c r="M21" s="48"/>
      <c r="N21" s="48"/>
      <c r="O21" s="48"/>
      <c r="P21" s="48"/>
      <c r="Q21" s="48"/>
      <c r="R21" s="48"/>
      <c r="S21" s="48"/>
      <c r="T21" s="64"/>
    </row>
    <row r="22" spans="1:22" ht="10.9" thickBot="1">
      <c r="A22" s="138"/>
      <c r="B22" s="138"/>
      <c r="C22" s="68"/>
      <c r="D22" s="48"/>
      <c r="E22" s="48"/>
      <c r="F22" s="48"/>
      <c r="G22" s="48"/>
      <c r="H22" s="48"/>
      <c r="I22" s="48"/>
      <c r="J22" s="48"/>
      <c r="K22" s="48"/>
      <c r="L22" s="48"/>
      <c r="M22" s="48"/>
      <c r="N22" s="48"/>
      <c r="O22" s="48"/>
      <c r="P22" s="48"/>
      <c r="Q22" s="48"/>
      <c r="R22" s="48"/>
      <c r="S22" s="48"/>
      <c r="T22" s="64"/>
    </row>
    <row r="23" spans="1:22" ht="10.9" thickBot="1">
      <c r="A23" s="1025" t="s">
        <v>77</v>
      </c>
      <c r="B23" s="1027"/>
      <c r="C23" s="1027"/>
      <c r="D23" s="1027"/>
      <c r="E23" s="1027"/>
      <c r="F23" s="1027"/>
      <c r="G23" s="1027"/>
      <c r="H23" s="1027"/>
      <c r="I23" s="1027"/>
      <c r="J23" s="1027"/>
      <c r="K23" s="1027"/>
      <c r="L23" s="1027"/>
      <c r="M23" s="1027"/>
      <c r="N23" s="1027"/>
      <c r="O23" s="1027"/>
      <c r="P23" s="1027"/>
      <c r="Q23" s="1027"/>
      <c r="R23" s="1027"/>
      <c r="S23" s="1026"/>
      <c r="T23" s="64"/>
    </row>
    <row r="24" spans="1:22" ht="20.45">
      <c r="A24" s="49" t="s">
        <v>78</v>
      </c>
      <c r="B24" s="50" t="s">
        <v>79</v>
      </c>
      <c r="C24" s="51" t="s">
        <v>80</v>
      </c>
      <c r="D24" s="51" t="s">
        <v>81</v>
      </c>
      <c r="E24" s="50" t="s">
        <v>82</v>
      </c>
      <c r="F24" s="50" t="s">
        <v>83</v>
      </c>
      <c r="G24" s="52" t="s">
        <v>84</v>
      </c>
      <c r="H24" s="52" t="s">
        <v>85</v>
      </c>
      <c r="I24" s="50" t="s">
        <v>86</v>
      </c>
      <c r="J24" s="52" t="s">
        <v>87</v>
      </c>
      <c r="K24" s="50" t="s">
        <v>88</v>
      </c>
      <c r="L24" s="52" t="s">
        <v>89</v>
      </c>
      <c r="M24" s="52" t="s">
        <v>90</v>
      </c>
      <c r="N24" s="50" t="s">
        <v>91</v>
      </c>
      <c r="O24" s="50" t="s">
        <v>92</v>
      </c>
      <c r="P24" s="53" t="s">
        <v>93</v>
      </c>
      <c r="Q24" s="52" t="s">
        <v>94</v>
      </c>
      <c r="R24" s="48"/>
      <c r="S24" s="48"/>
      <c r="T24" s="48"/>
    </row>
    <row r="25" spans="1:22" ht="12.75" customHeight="1">
      <c r="A25" s="54" t="s">
        <v>95</v>
      </c>
      <c r="B25" s="55" t="s">
        <v>96</v>
      </c>
      <c r="C25" s="56" t="s">
        <v>97</v>
      </c>
      <c r="D25" s="56">
        <v>12</v>
      </c>
      <c r="E25" s="56" t="s">
        <v>98</v>
      </c>
      <c r="F25" s="56" t="s">
        <v>99</v>
      </c>
      <c r="G25" s="56">
        <v>225</v>
      </c>
      <c r="H25" s="56"/>
      <c r="I25" s="56" t="s">
        <v>95</v>
      </c>
      <c r="J25" s="56">
        <v>109</v>
      </c>
      <c r="K25" s="56" t="s">
        <v>100</v>
      </c>
      <c r="L25" s="706" t="s">
        <v>101</v>
      </c>
      <c r="M25" s="57" t="s">
        <v>102</v>
      </c>
      <c r="N25" s="57">
        <v>10</v>
      </c>
      <c r="O25" s="57">
        <v>4</v>
      </c>
      <c r="P25" s="65">
        <v>8</v>
      </c>
      <c r="Q25" s="56">
        <f t="shared" ref="Q25:Q88" si="1">IF($G25&gt;0,$C$21,"")</f>
        <v>-8</v>
      </c>
      <c r="R25" s="48"/>
      <c r="S25" s="48"/>
      <c r="T25" s="48"/>
    </row>
    <row r="26" spans="1:22" ht="12.75" customHeight="1">
      <c r="A26" s="54" t="s">
        <v>103</v>
      </c>
      <c r="B26" s="55" t="s">
        <v>104</v>
      </c>
      <c r="C26" s="56" t="s">
        <v>105</v>
      </c>
      <c r="D26" s="56">
        <v>2</v>
      </c>
      <c r="E26" s="56" t="s">
        <v>106</v>
      </c>
      <c r="F26" s="56" t="s">
        <v>107</v>
      </c>
      <c r="G26" s="56">
        <v>1100</v>
      </c>
      <c r="H26" s="56">
        <v>1056</v>
      </c>
      <c r="I26" s="56" t="s">
        <v>108</v>
      </c>
      <c r="J26" s="56">
        <v>6</v>
      </c>
      <c r="K26" s="56" t="s">
        <v>109</v>
      </c>
      <c r="L26" s="57" t="s">
        <v>110</v>
      </c>
      <c r="M26" s="57" t="s">
        <v>111</v>
      </c>
      <c r="N26" s="57">
        <v>0</v>
      </c>
      <c r="O26" s="57">
        <v>4</v>
      </c>
      <c r="P26" s="65">
        <v>1</v>
      </c>
      <c r="Q26" s="56">
        <f t="shared" si="1"/>
        <v>-8</v>
      </c>
      <c r="R26" s="48"/>
      <c r="S26" s="48"/>
      <c r="T26" s="48"/>
    </row>
    <row r="27" spans="1:22" ht="12.75" customHeight="1">
      <c r="A27" s="54" t="s">
        <v>103</v>
      </c>
      <c r="B27" s="55" t="s">
        <v>104</v>
      </c>
      <c r="C27" s="56" t="s">
        <v>105</v>
      </c>
      <c r="D27" s="56">
        <v>2</v>
      </c>
      <c r="E27" s="56" t="s">
        <v>106</v>
      </c>
      <c r="F27" s="56" t="s">
        <v>107</v>
      </c>
      <c r="G27" s="56">
        <v>1100</v>
      </c>
      <c r="H27" s="56">
        <v>1056</v>
      </c>
      <c r="I27" s="56" t="s">
        <v>108</v>
      </c>
      <c r="J27" s="56">
        <v>6</v>
      </c>
      <c r="K27" s="56" t="s">
        <v>112</v>
      </c>
      <c r="L27" s="57" t="s">
        <v>110</v>
      </c>
      <c r="M27" s="57" t="s">
        <v>111</v>
      </c>
      <c r="N27" s="57">
        <v>0</v>
      </c>
      <c r="O27" s="57">
        <v>4</v>
      </c>
      <c r="P27" s="65">
        <v>1</v>
      </c>
      <c r="Q27" s="56">
        <f t="shared" si="1"/>
        <v>-8</v>
      </c>
      <c r="R27" s="48"/>
      <c r="S27" s="48"/>
      <c r="T27" s="48"/>
    </row>
    <row r="28" spans="1:22" ht="12.75" customHeight="1">
      <c r="A28" s="54" t="s">
        <v>103</v>
      </c>
      <c r="B28" s="55" t="s">
        <v>113</v>
      </c>
      <c r="C28" s="56" t="s">
        <v>105</v>
      </c>
      <c r="D28" s="56">
        <v>2</v>
      </c>
      <c r="E28" s="56" t="s">
        <v>106</v>
      </c>
      <c r="F28" s="56" t="s">
        <v>107</v>
      </c>
      <c r="G28" s="56">
        <v>1100</v>
      </c>
      <c r="H28" s="56">
        <v>1056</v>
      </c>
      <c r="I28" s="56" t="s">
        <v>108</v>
      </c>
      <c r="J28" s="56">
        <v>6</v>
      </c>
      <c r="K28" s="56" t="s">
        <v>109</v>
      </c>
      <c r="L28" s="57" t="s">
        <v>110</v>
      </c>
      <c r="M28" s="57" t="s">
        <v>111</v>
      </c>
      <c r="N28" s="57">
        <v>0</v>
      </c>
      <c r="O28" s="57">
        <v>4</v>
      </c>
      <c r="P28" s="65">
        <v>1</v>
      </c>
      <c r="Q28" s="56">
        <f t="shared" si="1"/>
        <v>-8</v>
      </c>
      <c r="R28" s="48"/>
      <c r="S28" s="48"/>
      <c r="T28" s="48"/>
    </row>
    <row r="29" spans="1:22" ht="12.75" customHeight="1">
      <c r="A29" s="54" t="s">
        <v>103</v>
      </c>
      <c r="B29" s="55" t="s">
        <v>113</v>
      </c>
      <c r="C29" s="56" t="s">
        <v>105</v>
      </c>
      <c r="D29" s="56">
        <v>2</v>
      </c>
      <c r="E29" s="56" t="s">
        <v>106</v>
      </c>
      <c r="F29" s="56" t="s">
        <v>107</v>
      </c>
      <c r="G29" s="56">
        <v>1100</v>
      </c>
      <c r="H29" s="56">
        <v>1056</v>
      </c>
      <c r="I29" s="56" t="s">
        <v>108</v>
      </c>
      <c r="J29" s="56">
        <v>6</v>
      </c>
      <c r="K29" s="56" t="s">
        <v>112</v>
      </c>
      <c r="L29" s="57" t="s">
        <v>110</v>
      </c>
      <c r="M29" s="57" t="s">
        <v>111</v>
      </c>
      <c r="N29" s="57">
        <v>0</v>
      </c>
      <c r="O29" s="57">
        <v>4</v>
      </c>
      <c r="P29" s="65">
        <v>1</v>
      </c>
      <c r="Q29" s="56">
        <f t="shared" si="1"/>
        <v>-8</v>
      </c>
      <c r="R29" s="48"/>
      <c r="S29" s="48"/>
      <c r="T29" s="48"/>
    </row>
    <row r="30" spans="1:22" ht="12.75" customHeight="1">
      <c r="A30" s="54" t="s">
        <v>103</v>
      </c>
      <c r="B30" s="55" t="s">
        <v>114</v>
      </c>
      <c r="C30" s="56" t="s">
        <v>105</v>
      </c>
      <c r="D30" s="56">
        <v>3</v>
      </c>
      <c r="E30" s="56" t="s">
        <v>106</v>
      </c>
      <c r="F30" s="56" t="s">
        <v>107</v>
      </c>
      <c r="G30" s="56">
        <v>1100</v>
      </c>
      <c r="H30" s="56">
        <v>1056</v>
      </c>
      <c r="I30" s="56" t="s">
        <v>108</v>
      </c>
      <c r="J30" s="56">
        <v>1</v>
      </c>
      <c r="K30" s="56" t="s">
        <v>109</v>
      </c>
      <c r="L30" s="57" t="s">
        <v>115</v>
      </c>
      <c r="M30" s="57" t="s">
        <v>111</v>
      </c>
      <c r="N30" s="57">
        <v>0</v>
      </c>
      <c r="O30" s="57">
        <v>0</v>
      </c>
      <c r="P30" s="65">
        <v>0</v>
      </c>
      <c r="Q30" s="56">
        <f t="shared" si="1"/>
        <v>-8</v>
      </c>
      <c r="R30" s="48"/>
      <c r="S30" s="48"/>
      <c r="T30" s="48"/>
    </row>
    <row r="31" spans="1:22" ht="12.75" customHeight="1">
      <c r="A31" s="54" t="s">
        <v>103</v>
      </c>
      <c r="B31" s="55" t="s">
        <v>114</v>
      </c>
      <c r="C31" s="56" t="s">
        <v>105</v>
      </c>
      <c r="D31" s="56">
        <v>3</v>
      </c>
      <c r="E31" s="56" t="s">
        <v>106</v>
      </c>
      <c r="F31" s="56" t="s">
        <v>107</v>
      </c>
      <c r="G31" s="56">
        <v>1100</v>
      </c>
      <c r="H31" s="56">
        <v>1056</v>
      </c>
      <c r="I31" s="56" t="s">
        <v>108</v>
      </c>
      <c r="J31" s="56">
        <v>1</v>
      </c>
      <c r="K31" s="56" t="s">
        <v>112</v>
      </c>
      <c r="L31" s="57" t="s">
        <v>115</v>
      </c>
      <c r="M31" s="57" t="s">
        <v>111</v>
      </c>
      <c r="N31" s="57">
        <v>0</v>
      </c>
      <c r="O31" s="57">
        <v>0</v>
      </c>
      <c r="P31" s="65">
        <v>0</v>
      </c>
      <c r="Q31" s="56">
        <f t="shared" si="1"/>
        <v>-8</v>
      </c>
      <c r="R31" s="48"/>
      <c r="S31" s="48"/>
      <c r="T31" s="48"/>
    </row>
    <row r="32" spans="1:22" ht="12.75" customHeight="1">
      <c r="A32" s="54" t="s">
        <v>103</v>
      </c>
      <c r="B32" s="55" t="s">
        <v>116</v>
      </c>
      <c r="C32" s="56" t="s">
        <v>105</v>
      </c>
      <c r="D32" s="56">
        <v>3</v>
      </c>
      <c r="E32" s="56" t="s">
        <v>106</v>
      </c>
      <c r="F32" s="56" t="s">
        <v>107</v>
      </c>
      <c r="G32" s="56">
        <v>1100</v>
      </c>
      <c r="H32" s="56">
        <v>1056</v>
      </c>
      <c r="I32" s="56" t="s">
        <v>108</v>
      </c>
      <c r="J32" s="56">
        <v>1</v>
      </c>
      <c r="K32" s="56" t="s">
        <v>109</v>
      </c>
      <c r="L32" s="57" t="s">
        <v>115</v>
      </c>
      <c r="M32" s="57" t="s">
        <v>111</v>
      </c>
      <c r="N32" s="57">
        <v>0</v>
      </c>
      <c r="O32" s="57">
        <v>0</v>
      </c>
      <c r="P32" s="65">
        <v>0</v>
      </c>
      <c r="Q32" s="56">
        <f t="shared" si="1"/>
        <v>-8</v>
      </c>
      <c r="R32" s="48"/>
      <c r="S32" s="48"/>
      <c r="T32" s="48"/>
    </row>
    <row r="33" spans="1:20" ht="12.75" customHeight="1">
      <c r="A33" s="54" t="s">
        <v>103</v>
      </c>
      <c r="B33" s="55" t="s">
        <v>116</v>
      </c>
      <c r="C33" s="56" t="s">
        <v>105</v>
      </c>
      <c r="D33" s="56">
        <v>3</v>
      </c>
      <c r="E33" s="56" t="s">
        <v>106</v>
      </c>
      <c r="F33" s="56" t="s">
        <v>107</v>
      </c>
      <c r="G33" s="56">
        <v>1100</v>
      </c>
      <c r="H33" s="56">
        <v>1056</v>
      </c>
      <c r="I33" s="56" t="s">
        <v>108</v>
      </c>
      <c r="J33" s="56">
        <v>1</v>
      </c>
      <c r="K33" s="56" t="s">
        <v>112</v>
      </c>
      <c r="L33" s="57" t="s">
        <v>115</v>
      </c>
      <c r="M33" s="57" t="s">
        <v>111</v>
      </c>
      <c r="N33" s="57">
        <v>0</v>
      </c>
      <c r="O33" s="57">
        <v>0</v>
      </c>
      <c r="P33" s="65">
        <v>0</v>
      </c>
      <c r="Q33" s="56">
        <f t="shared" si="1"/>
        <v>-8</v>
      </c>
      <c r="R33" s="48"/>
      <c r="S33" s="48"/>
      <c r="T33" s="48"/>
    </row>
    <row r="34" spans="1:20" ht="12.75" customHeight="1">
      <c r="A34" s="54" t="s">
        <v>103</v>
      </c>
      <c r="B34" s="55" t="s">
        <v>117</v>
      </c>
      <c r="C34" s="56" t="s">
        <v>105</v>
      </c>
      <c r="D34" s="56">
        <v>6</v>
      </c>
      <c r="E34" s="56" t="s">
        <v>118</v>
      </c>
      <c r="F34" s="56" t="s">
        <v>107</v>
      </c>
      <c r="G34" s="56">
        <v>1100</v>
      </c>
      <c r="H34" s="56">
        <v>1056</v>
      </c>
      <c r="I34" s="56" t="s">
        <v>108</v>
      </c>
      <c r="J34" s="56">
        <v>2</v>
      </c>
      <c r="K34" s="56" t="s">
        <v>109</v>
      </c>
      <c r="L34" s="57" t="s">
        <v>119</v>
      </c>
      <c r="M34" s="57" t="s">
        <v>111</v>
      </c>
      <c r="N34" s="57">
        <v>0</v>
      </c>
      <c r="O34" s="57">
        <v>0</v>
      </c>
      <c r="P34" s="65">
        <v>0</v>
      </c>
      <c r="Q34" s="56">
        <f t="shared" si="1"/>
        <v>-8</v>
      </c>
      <c r="R34" s="48"/>
      <c r="S34" s="48"/>
      <c r="T34" s="48"/>
    </row>
    <row r="35" spans="1:20" ht="12.75" customHeight="1">
      <c r="A35" s="54" t="s">
        <v>103</v>
      </c>
      <c r="B35" s="55" t="s">
        <v>117</v>
      </c>
      <c r="C35" s="56" t="s">
        <v>105</v>
      </c>
      <c r="D35" s="56">
        <v>6</v>
      </c>
      <c r="E35" s="56" t="s">
        <v>118</v>
      </c>
      <c r="F35" s="56" t="s">
        <v>107</v>
      </c>
      <c r="G35" s="56">
        <v>1100</v>
      </c>
      <c r="H35" s="56">
        <v>1056</v>
      </c>
      <c r="I35" s="56" t="s">
        <v>108</v>
      </c>
      <c r="J35" s="56">
        <v>2</v>
      </c>
      <c r="K35" s="56" t="s">
        <v>112</v>
      </c>
      <c r="L35" s="57" t="s">
        <v>119</v>
      </c>
      <c r="M35" s="57" t="s">
        <v>111</v>
      </c>
      <c r="N35" s="57">
        <v>0</v>
      </c>
      <c r="O35" s="57">
        <v>0</v>
      </c>
      <c r="P35" s="65">
        <v>0</v>
      </c>
      <c r="Q35" s="56">
        <f t="shared" si="1"/>
        <v>-8</v>
      </c>
      <c r="R35" s="48"/>
      <c r="S35" s="48"/>
      <c r="T35" s="48"/>
    </row>
    <row r="36" spans="1:20" ht="12.75" customHeight="1">
      <c r="A36" s="54" t="s">
        <v>103</v>
      </c>
      <c r="B36" s="55" t="s">
        <v>120</v>
      </c>
      <c r="C36" s="56" t="s">
        <v>105</v>
      </c>
      <c r="D36" s="56">
        <v>6</v>
      </c>
      <c r="E36" s="56" t="s">
        <v>118</v>
      </c>
      <c r="F36" s="56" t="s">
        <v>107</v>
      </c>
      <c r="G36" s="56">
        <v>1100</v>
      </c>
      <c r="H36" s="56">
        <v>1056</v>
      </c>
      <c r="I36" s="56" t="s">
        <v>108</v>
      </c>
      <c r="J36" s="56">
        <v>4</v>
      </c>
      <c r="K36" s="56" t="s">
        <v>109</v>
      </c>
      <c r="L36" s="57" t="s">
        <v>119</v>
      </c>
      <c r="M36" s="57" t="s">
        <v>111</v>
      </c>
      <c r="N36" s="57">
        <v>0</v>
      </c>
      <c r="O36" s="57">
        <v>0</v>
      </c>
      <c r="P36" s="65">
        <v>0</v>
      </c>
      <c r="Q36" s="56">
        <f t="shared" si="1"/>
        <v>-8</v>
      </c>
      <c r="R36" s="48"/>
      <c r="S36" s="48"/>
      <c r="T36" s="48"/>
    </row>
    <row r="37" spans="1:20" ht="12.75" customHeight="1">
      <c r="A37" s="54" t="s">
        <v>103</v>
      </c>
      <c r="B37" s="55" t="s">
        <v>120</v>
      </c>
      <c r="C37" s="56" t="s">
        <v>105</v>
      </c>
      <c r="D37" s="56">
        <v>6</v>
      </c>
      <c r="E37" s="56" t="s">
        <v>118</v>
      </c>
      <c r="F37" s="56" t="s">
        <v>107</v>
      </c>
      <c r="G37" s="56">
        <v>1100</v>
      </c>
      <c r="H37" s="56">
        <v>1056</v>
      </c>
      <c r="I37" s="56" t="s">
        <v>108</v>
      </c>
      <c r="J37" s="56">
        <v>4</v>
      </c>
      <c r="K37" s="56" t="s">
        <v>112</v>
      </c>
      <c r="L37" s="57" t="s">
        <v>119</v>
      </c>
      <c r="M37" s="57" t="s">
        <v>111</v>
      </c>
      <c r="N37" s="57">
        <v>0</v>
      </c>
      <c r="O37" s="57">
        <v>0</v>
      </c>
      <c r="P37" s="65">
        <v>0</v>
      </c>
      <c r="Q37" s="56">
        <f t="shared" si="1"/>
        <v>-8</v>
      </c>
      <c r="R37" s="48"/>
      <c r="S37" s="48"/>
      <c r="T37" s="48"/>
    </row>
    <row r="38" spans="1:20" ht="12.75" customHeight="1">
      <c r="A38" s="54" t="s">
        <v>121</v>
      </c>
      <c r="B38" s="55" t="s">
        <v>122</v>
      </c>
      <c r="C38" s="56" t="s">
        <v>105</v>
      </c>
      <c r="D38" s="56">
        <v>2</v>
      </c>
      <c r="E38" s="56" t="s">
        <v>106</v>
      </c>
      <c r="F38" s="56" t="s">
        <v>107</v>
      </c>
      <c r="G38" s="56">
        <v>1100</v>
      </c>
      <c r="H38" s="56">
        <v>1056</v>
      </c>
      <c r="I38" s="56" t="s">
        <v>108</v>
      </c>
      <c r="J38" s="56">
        <v>6</v>
      </c>
      <c r="K38" s="56" t="s">
        <v>109</v>
      </c>
      <c r="L38" s="57" t="s">
        <v>110</v>
      </c>
      <c r="M38" s="57" t="s">
        <v>111</v>
      </c>
      <c r="N38" s="57">
        <v>0</v>
      </c>
      <c r="O38" s="57">
        <v>4</v>
      </c>
      <c r="P38" s="65">
        <v>1</v>
      </c>
      <c r="Q38" s="56">
        <f t="shared" si="1"/>
        <v>-8</v>
      </c>
      <c r="R38" s="48"/>
      <c r="S38" s="48"/>
      <c r="T38" s="48"/>
    </row>
    <row r="39" spans="1:20" ht="12.75" customHeight="1">
      <c r="A39" s="54" t="s">
        <v>121</v>
      </c>
      <c r="B39" s="55" t="s">
        <v>122</v>
      </c>
      <c r="C39" s="56" t="s">
        <v>105</v>
      </c>
      <c r="D39" s="56">
        <v>2</v>
      </c>
      <c r="E39" s="56" t="s">
        <v>106</v>
      </c>
      <c r="F39" s="56" t="s">
        <v>107</v>
      </c>
      <c r="G39" s="56">
        <v>1100</v>
      </c>
      <c r="H39" s="56">
        <v>1056</v>
      </c>
      <c r="I39" s="56" t="s">
        <v>108</v>
      </c>
      <c r="J39" s="56">
        <v>6</v>
      </c>
      <c r="K39" s="56" t="s">
        <v>112</v>
      </c>
      <c r="L39" s="57" t="s">
        <v>110</v>
      </c>
      <c r="M39" s="57" t="s">
        <v>111</v>
      </c>
      <c r="N39" s="57">
        <v>0</v>
      </c>
      <c r="O39" s="57">
        <v>4</v>
      </c>
      <c r="P39" s="65">
        <v>1</v>
      </c>
      <c r="Q39" s="56">
        <f t="shared" si="1"/>
        <v>-8</v>
      </c>
      <c r="R39" s="48"/>
      <c r="S39" s="48"/>
      <c r="T39" s="48"/>
    </row>
    <row r="40" spans="1:20" ht="12.75" customHeight="1">
      <c r="A40" s="54" t="s">
        <v>121</v>
      </c>
      <c r="B40" s="55" t="s">
        <v>123</v>
      </c>
      <c r="C40" s="56" t="s">
        <v>105</v>
      </c>
      <c r="D40" s="56">
        <v>3</v>
      </c>
      <c r="E40" s="56" t="s">
        <v>106</v>
      </c>
      <c r="F40" s="56" t="s">
        <v>107</v>
      </c>
      <c r="G40" s="56">
        <v>1100</v>
      </c>
      <c r="H40" s="56">
        <v>1056</v>
      </c>
      <c r="I40" s="56" t="s">
        <v>108</v>
      </c>
      <c r="J40" s="56">
        <v>1</v>
      </c>
      <c r="K40" s="56" t="s">
        <v>109</v>
      </c>
      <c r="L40" s="57" t="s">
        <v>115</v>
      </c>
      <c r="M40" s="57" t="s">
        <v>111</v>
      </c>
      <c r="N40" s="57">
        <v>0</v>
      </c>
      <c r="O40" s="57">
        <v>0</v>
      </c>
      <c r="P40" s="65">
        <v>0</v>
      </c>
      <c r="Q40" s="56">
        <f t="shared" si="1"/>
        <v>-8</v>
      </c>
      <c r="R40" s="48"/>
      <c r="S40" s="48"/>
      <c r="T40" s="48"/>
    </row>
    <row r="41" spans="1:20" ht="12.75" customHeight="1">
      <c r="A41" s="54" t="s">
        <v>121</v>
      </c>
      <c r="B41" s="55" t="s">
        <v>123</v>
      </c>
      <c r="C41" s="56" t="s">
        <v>105</v>
      </c>
      <c r="D41" s="56">
        <v>3</v>
      </c>
      <c r="E41" s="56" t="s">
        <v>106</v>
      </c>
      <c r="F41" s="56" t="s">
        <v>107</v>
      </c>
      <c r="G41" s="56">
        <v>1100</v>
      </c>
      <c r="H41" s="56">
        <v>1056</v>
      </c>
      <c r="I41" s="56" t="s">
        <v>108</v>
      </c>
      <c r="J41" s="56">
        <v>1</v>
      </c>
      <c r="K41" s="56" t="s">
        <v>112</v>
      </c>
      <c r="L41" s="57" t="s">
        <v>115</v>
      </c>
      <c r="M41" s="57" t="s">
        <v>111</v>
      </c>
      <c r="N41" s="57">
        <v>0</v>
      </c>
      <c r="O41" s="57">
        <v>0</v>
      </c>
      <c r="P41" s="65">
        <v>0</v>
      </c>
      <c r="Q41" s="56">
        <f t="shared" si="1"/>
        <v>-8</v>
      </c>
      <c r="R41" s="48"/>
      <c r="S41" s="48"/>
      <c r="T41" s="48"/>
    </row>
    <row r="42" spans="1:20" ht="12.75" customHeight="1">
      <c r="A42" s="54" t="s">
        <v>121</v>
      </c>
      <c r="B42" s="55" t="s">
        <v>124</v>
      </c>
      <c r="C42" s="56" t="s">
        <v>105</v>
      </c>
      <c r="D42" s="56">
        <v>6</v>
      </c>
      <c r="E42" s="56" t="s">
        <v>118</v>
      </c>
      <c r="F42" s="56" t="s">
        <v>107</v>
      </c>
      <c r="G42" s="56">
        <v>1100</v>
      </c>
      <c r="H42" s="56">
        <v>1056</v>
      </c>
      <c r="I42" s="56" t="s">
        <v>108</v>
      </c>
      <c r="J42" s="56">
        <v>4</v>
      </c>
      <c r="K42" s="56" t="s">
        <v>109</v>
      </c>
      <c r="L42" s="57" t="s">
        <v>119</v>
      </c>
      <c r="M42" s="57" t="s">
        <v>111</v>
      </c>
      <c r="N42" s="57">
        <v>0</v>
      </c>
      <c r="O42" s="57">
        <v>0</v>
      </c>
      <c r="P42" s="65">
        <v>0</v>
      </c>
      <c r="Q42" s="56">
        <f t="shared" si="1"/>
        <v>-8</v>
      </c>
      <c r="R42" s="48"/>
      <c r="S42" s="48"/>
      <c r="T42" s="48"/>
    </row>
    <row r="43" spans="1:20" ht="12.75" customHeight="1">
      <c r="A43" s="54" t="s">
        <v>121</v>
      </c>
      <c r="B43" s="55" t="s">
        <v>124</v>
      </c>
      <c r="C43" s="56" t="s">
        <v>105</v>
      </c>
      <c r="D43" s="56">
        <v>6</v>
      </c>
      <c r="E43" s="56" t="s">
        <v>118</v>
      </c>
      <c r="F43" s="56" t="s">
        <v>107</v>
      </c>
      <c r="G43" s="56">
        <v>1100</v>
      </c>
      <c r="H43" s="56">
        <v>1056</v>
      </c>
      <c r="I43" s="56" t="s">
        <v>108</v>
      </c>
      <c r="J43" s="56">
        <v>4</v>
      </c>
      <c r="K43" s="56" t="s">
        <v>112</v>
      </c>
      <c r="L43" s="57" t="s">
        <v>119</v>
      </c>
      <c r="M43" s="57" t="s">
        <v>111</v>
      </c>
      <c r="N43" s="57">
        <v>0</v>
      </c>
      <c r="O43" s="57">
        <v>0</v>
      </c>
      <c r="P43" s="65">
        <v>0</v>
      </c>
      <c r="Q43" s="56">
        <f t="shared" si="1"/>
        <v>-8</v>
      </c>
      <c r="R43" s="48"/>
      <c r="S43" s="48"/>
      <c r="T43" s="48"/>
    </row>
    <row r="44" spans="1:20" ht="12.75" customHeight="1">
      <c r="A44" s="54" t="s">
        <v>125</v>
      </c>
      <c r="B44" s="55" t="s">
        <v>126</v>
      </c>
      <c r="C44" s="56" t="s">
        <v>105</v>
      </c>
      <c r="D44" s="56">
        <v>10</v>
      </c>
      <c r="E44" s="56" t="s">
        <v>127</v>
      </c>
      <c r="F44" s="56" t="s">
        <v>107</v>
      </c>
      <c r="G44" s="56">
        <v>1100</v>
      </c>
      <c r="H44" s="56">
        <v>1053</v>
      </c>
      <c r="I44" s="56" t="s">
        <v>128</v>
      </c>
      <c r="J44" s="56">
        <v>4</v>
      </c>
      <c r="K44" s="56" t="s">
        <v>109</v>
      </c>
      <c r="L44" s="57" t="s">
        <v>129</v>
      </c>
      <c r="M44" s="57" t="s">
        <v>111</v>
      </c>
      <c r="N44" s="57">
        <v>0</v>
      </c>
      <c r="O44" s="57">
        <v>0</v>
      </c>
      <c r="P44" s="65">
        <v>0</v>
      </c>
      <c r="Q44" s="56">
        <f t="shared" si="1"/>
        <v>-8</v>
      </c>
      <c r="R44" s="48"/>
      <c r="S44" s="48"/>
      <c r="T44" s="48"/>
    </row>
    <row r="45" spans="1:20" ht="12.75" customHeight="1">
      <c r="A45" s="54" t="s">
        <v>125</v>
      </c>
      <c r="B45" s="55" t="s">
        <v>126</v>
      </c>
      <c r="C45" s="56" t="s">
        <v>105</v>
      </c>
      <c r="D45" s="56">
        <v>10</v>
      </c>
      <c r="E45" s="56" t="s">
        <v>127</v>
      </c>
      <c r="F45" s="56" t="s">
        <v>107</v>
      </c>
      <c r="G45" s="56">
        <v>1100</v>
      </c>
      <c r="H45" s="56">
        <v>1053</v>
      </c>
      <c r="I45" s="56" t="s">
        <v>128</v>
      </c>
      <c r="J45" s="56">
        <v>4</v>
      </c>
      <c r="K45" s="56" t="s">
        <v>112</v>
      </c>
      <c r="L45" s="57" t="s">
        <v>129</v>
      </c>
      <c r="M45" s="57" t="s">
        <v>111</v>
      </c>
      <c r="N45" s="57">
        <v>0</v>
      </c>
      <c r="O45" s="57">
        <v>0</v>
      </c>
      <c r="P45" s="65">
        <v>0</v>
      </c>
      <c r="Q45" s="56">
        <f t="shared" si="1"/>
        <v>-8</v>
      </c>
      <c r="R45" s="48"/>
      <c r="S45" s="48"/>
      <c r="T45" s="48"/>
    </row>
    <row r="46" spans="1:20" ht="12.75" customHeight="1">
      <c r="A46" s="54" t="s">
        <v>125</v>
      </c>
      <c r="B46" s="55" t="s">
        <v>130</v>
      </c>
      <c r="C46" s="56" t="s">
        <v>105</v>
      </c>
      <c r="D46" s="56">
        <v>10</v>
      </c>
      <c r="E46" s="56" t="s">
        <v>127</v>
      </c>
      <c r="F46" s="56" t="s">
        <v>107</v>
      </c>
      <c r="G46" s="56">
        <v>1100</v>
      </c>
      <c r="H46" s="56">
        <v>1053</v>
      </c>
      <c r="I46" s="56" t="s">
        <v>128</v>
      </c>
      <c r="J46" s="56">
        <v>5</v>
      </c>
      <c r="K46" s="56" t="s">
        <v>119</v>
      </c>
      <c r="L46" s="57" t="s">
        <v>129</v>
      </c>
      <c r="M46" s="57" t="s">
        <v>111</v>
      </c>
      <c r="N46" s="57">
        <v>0</v>
      </c>
      <c r="O46" s="57">
        <v>0</v>
      </c>
      <c r="P46" s="65">
        <v>0</v>
      </c>
      <c r="Q46" s="56">
        <f t="shared" si="1"/>
        <v>-8</v>
      </c>
      <c r="R46" s="48"/>
      <c r="S46" s="48"/>
      <c r="T46" s="48"/>
    </row>
    <row r="47" spans="1:20" ht="12.75" customHeight="1">
      <c r="A47" s="54" t="s">
        <v>125</v>
      </c>
      <c r="B47" s="55" t="s">
        <v>130</v>
      </c>
      <c r="C47" s="56" t="s">
        <v>105</v>
      </c>
      <c r="D47" s="56">
        <v>10</v>
      </c>
      <c r="E47" s="56" t="s">
        <v>127</v>
      </c>
      <c r="F47" s="56" t="s">
        <v>107</v>
      </c>
      <c r="G47" s="56">
        <v>1100</v>
      </c>
      <c r="H47" s="56">
        <v>1053</v>
      </c>
      <c r="I47" s="56" t="s">
        <v>128</v>
      </c>
      <c r="J47" s="56">
        <v>5</v>
      </c>
      <c r="K47" s="56" t="s">
        <v>129</v>
      </c>
      <c r="L47" s="57" t="s">
        <v>129</v>
      </c>
      <c r="M47" s="57" t="s">
        <v>111</v>
      </c>
      <c r="N47" s="57">
        <v>0</v>
      </c>
      <c r="O47" s="57">
        <v>0</v>
      </c>
      <c r="P47" s="65">
        <v>0</v>
      </c>
      <c r="Q47" s="56">
        <f t="shared" si="1"/>
        <v>-8</v>
      </c>
      <c r="R47" s="48"/>
      <c r="S47" s="48"/>
      <c r="T47" s="48"/>
    </row>
    <row r="48" spans="1:20" ht="12.75" customHeight="1">
      <c r="A48" s="54" t="s">
        <v>125</v>
      </c>
      <c r="B48" s="55" t="s">
        <v>131</v>
      </c>
      <c r="C48" s="56" t="s">
        <v>105</v>
      </c>
      <c r="D48" s="56">
        <v>18</v>
      </c>
      <c r="E48" s="56" t="s">
        <v>132</v>
      </c>
      <c r="F48" s="56" t="s">
        <v>107</v>
      </c>
      <c r="G48" s="56">
        <v>1100</v>
      </c>
      <c r="H48" s="56">
        <v>1053</v>
      </c>
      <c r="I48" s="56" t="s">
        <v>128</v>
      </c>
      <c r="J48" s="56">
        <v>269</v>
      </c>
      <c r="K48" s="56" t="s">
        <v>109</v>
      </c>
      <c r="L48" s="57" t="s">
        <v>109</v>
      </c>
      <c r="M48" s="57" t="s">
        <v>111</v>
      </c>
      <c r="N48" s="57">
        <v>6</v>
      </c>
      <c r="O48" s="57">
        <v>0</v>
      </c>
      <c r="P48" s="65">
        <v>8</v>
      </c>
      <c r="Q48" s="56">
        <f t="shared" si="1"/>
        <v>-8</v>
      </c>
      <c r="R48" s="48"/>
      <c r="S48" s="48"/>
      <c r="T48" s="48"/>
    </row>
    <row r="49" spans="1:20" ht="12.75" customHeight="1">
      <c r="A49" s="54" t="s">
        <v>125</v>
      </c>
      <c r="B49" s="55" t="s">
        <v>131</v>
      </c>
      <c r="C49" s="56" t="s">
        <v>105</v>
      </c>
      <c r="D49" s="56">
        <v>18</v>
      </c>
      <c r="E49" s="56" t="s">
        <v>132</v>
      </c>
      <c r="F49" s="56" t="s">
        <v>107</v>
      </c>
      <c r="G49" s="56">
        <v>1100</v>
      </c>
      <c r="H49" s="56">
        <v>1053</v>
      </c>
      <c r="I49" s="56" t="s">
        <v>128</v>
      </c>
      <c r="J49" s="56">
        <v>269</v>
      </c>
      <c r="K49" s="56" t="s">
        <v>112</v>
      </c>
      <c r="L49" s="57" t="s">
        <v>109</v>
      </c>
      <c r="M49" s="57" t="s">
        <v>111</v>
      </c>
      <c r="N49" s="57">
        <v>6</v>
      </c>
      <c r="O49" s="57">
        <v>0</v>
      </c>
      <c r="P49" s="65">
        <v>8</v>
      </c>
      <c r="Q49" s="56">
        <f t="shared" si="1"/>
        <v>-8</v>
      </c>
      <c r="R49" s="48"/>
      <c r="S49" s="48"/>
      <c r="T49" s="48"/>
    </row>
    <row r="50" spans="1:20" ht="12.75" customHeight="1">
      <c r="A50" s="54" t="s">
        <v>125</v>
      </c>
      <c r="B50" s="55" t="s">
        <v>133</v>
      </c>
      <c r="C50" s="56" t="s">
        <v>105</v>
      </c>
      <c r="D50" s="56">
        <v>2</v>
      </c>
      <c r="E50" s="56" t="s">
        <v>134</v>
      </c>
      <c r="F50" s="56" t="s">
        <v>107</v>
      </c>
      <c r="G50" s="56">
        <v>1100</v>
      </c>
      <c r="H50" s="56">
        <v>1053</v>
      </c>
      <c r="I50" s="56" t="s">
        <v>128</v>
      </c>
      <c r="J50" s="56">
        <v>5</v>
      </c>
      <c r="K50" s="56" t="s">
        <v>109</v>
      </c>
      <c r="L50" s="57" t="s">
        <v>110</v>
      </c>
      <c r="M50" s="57" t="s">
        <v>111</v>
      </c>
      <c r="N50" s="57">
        <v>0</v>
      </c>
      <c r="O50" s="57">
        <v>3</v>
      </c>
      <c r="P50" s="65">
        <v>1</v>
      </c>
      <c r="Q50" s="56">
        <f t="shared" si="1"/>
        <v>-8</v>
      </c>
      <c r="R50" s="48"/>
      <c r="S50" s="48"/>
      <c r="T50" s="48"/>
    </row>
    <row r="51" spans="1:20" ht="12.75" customHeight="1">
      <c r="A51" s="54" t="s">
        <v>125</v>
      </c>
      <c r="B51" s="55" t="s">
        <v>133</v>
      </c>
      <c r="C51" s="56" t="s">
        <v>105</v>
      </c>
      <c r="D51" s="56">
        <v>2</v>
      </c>
      <c r="E51" s="56" t="s">
        <v>134</v>
      </c>
      <c r="F51" s="56" t="s">
        <v>107</v>
      </c>
      <c r="G51" s="56">
        <v>1100</v>
      </c>
      <c r="H51" s="56">
        <v>1053</v>
      </c>
      <c r="I51" s="56" t="s">
        <v>128</v>
      </c>
      <c r="J51" s="56">
        <v>5</v>
      </c>
      <c r="K51" s="56" t="s">
        <v>112</v>
      </c>
      <c r="L51" s="57" t="s">
        <v>110</v>
      </c>
      <c r="M51" s="57" t="s">
        <v>111</v>
      </c>
      <c r="N51" s="57">
        <v>0</v>
      </c>
      <c r="O51" s="57">
        <v>3</v>
      </c>
      <c r="P51" s="65">
        <v>1</v>
      </c>
      <c r="Q51" s="56">
        <f t="shared" si="1"/>
        <v>-8</v>
      </c>
      <c r="R51" s="48"/>
      <c r="S51" s="48"/>
      <c r="T51" s="48"/>
    </row>
    <row r="52" spans="1:20" ht="12.75" customHeight="1">
      <c r="A52" s="54" t="s">
        <v>125</v>
      </c>
      <c r="B52" s="55" t="s">
        <v>135</v>
      </c>
      <c r="C52" s="56" t="s">
        <v>105</v>
      </c>
      <c r="D52" s="56">
        <v>2</v>
      </c>
      <c r="E52" s="56" t="s">
        <v>134</v>
      </c>
      <c r="F52" s="56" t="s">
        <v>107</v>
      </c>
      <c r="G52" s="56">
        <v>1100</v>
      </c>
      <c r="H52" s="56">
        <v>1053</v>
      </c>
      <c r="I52" s="56" t="s">
        <v>128</v>
      </c>
      <c r="J52" s="56">
        <v>9</v>
      </c>
      <c r="K52" s="56" t="s">
        <v>119</v>
      </c>
      <c r="L52" s="57" t="s">
        <v>110</v>
      </c>
      <c r="M52" s="57" t="s">
        <v>111</v>
      </c>
      <c r="N52" s="57">
        <v>0</v>
      </c>
      <c r="O52" s="57">
        <v>6</v>
      </c>
      <c r="P52" s="65">
        <v>2</v>
      </c>
      <c r="Q52" s="56">
        <f t="shared" si="1"/>
        <v>-8</v>
      </c>
      <c r="R52" s="48"/>
      <c r="S52" s="48"/>
      <c r="T52" s="48"/>
    </row>
    <row r="53" spans="1:20" ht="12.75" customHeight="1">
      <c r="A53" s="54" t="s">
        <v>125</v>
      </c>
      <c r="B53" s="55" t="s">
        <v>135</v>
      </c>
      <c r="C53" s="56" t="s">
        <v>105</v>
      </c>
      <c r="D53" s="56">
        <v>2</v>
      </c>
      <c r="E53" s="56" t="s">
        <v>134</v>
      </c>
      <c r="F53" s="56" t="s">
        <v>107</v>
      </c>
      <c r="G53" s="56">
        <v>1100</v>
      </c>
      <c r="H53" s="56">
        <v>1053</v>
      </c>
      <c r="I53" s="56" t="s">
        <v>128</v>
      </c>
      <c r="J53" s="56">
        <v>9</v>
      </c>
      <c r="K53" s="56" t="s">
        <v>129</v>
      </c>
      <c r="L53" s="57" t="s">
        <v>110</v>
      </c>
      <c r="M53" s="57" t="s">
        <v>111</v>
      </c>
      <c r="N53" s="57">
        <v>0</v>
      </c>
      <c r="O53" s="57">
        <v>6</v>
      </c>
      <c r="P53" s="65">
        <v>2</v>
      </c>
      <c r="Q53" s="56">
        <f t="shared" si="1"/>
        <v>-8</v>
      </c>
      <c r="R53" s="48"/>
      <c r="S53" s="48"/>
      <c r="T53" s="48"/>
    </row>
    <row r="54" spans="1:20" ht="12.75" customHeight="1">
      <c r="A54" s="54" t="s">
        <v>125</v>
      </c>
      <c r="B54" s="55" t="s">
        <v>136</v>
      </c>
      <c r="C54" s="56" t="s">
        <v>105</v>
      </c>
      <c r="D54" s="56">
        <v>3</v>
      </c>
      <c r="E54" s="56" t="s">
        <v>127</v>
      </c>
      <c r="F54" s="56" t="s">
        <v>107</v>
      </c>
      <c r="G54" s="56">
        <v>1100</v>
      </c>
      <c r="H54" s="56">
        <v>1053</v>
      </c>
      <c r="I54" s="56" t="s">
        <v>128</v>
      </c>
      <c r="J54" s="56">
        <v>1</v>
      </c>
      <c r="K54" s="56" t="s">
        <v>109</v>
      </c>
      <c r="L54" s="57" t="s">
        <v>115</v>
      </c>
      <c r="M54" s="57" t="s">
        <v>111</v>
      </c>
      <c r="N54" s="57">
        <v>0</v>
      </c>
      <c r="O54" s="57">
        <v>0</v>
      </c>
      <c r="P54" s="65">
        <v>0</v>
      </c>
      <c r="Q54" s="56">
        <f t="shared" si="1"/>
        <v>-8</v>
      </c>
      <c r="R54" s="48"/>
      <c r="S54" s="48"/>
      <c r="T54" s="48"/>
    </row>
    <row r="55" spans="1:20" ht="12.75" customHeight="1">
      <c r="A55" s="54" t="s">
        <v>125</v>
      </c>
      <c r="B55" s="55" t="s">
        <v>136</v>
      </c>
      <c r="C55" s="56" t="s">
        <v>105</v>
      </c>
      <c r="D55" s="56">
        <v>3</v>
      </c>
      <c r="E55" s="56" t="s">
        <v>127</v>
      </c>
      <c r="F55" s="56" t="s">
        <v>107</v>
      </c>
      <c r="G55" s="56">
        <v>1100</v>
      </c>
      <c r="H55" s="56">
        <v>1053</v>
      </c>
      <c r="I55" s="56" t="s">
        <v>128</v>
      </c>
      <c r="J55" s="56">
        <v>1</v>
      </c>
      <c r="K55" s="56" t="s">
        <v>112</v>
      </c>
      <c r="L55" s="57" t="s">
        <v>115</v>
      </c>
      <c r="M55" s="57" t="s">
        <v>111</v>
      </c>
      <c r="N55" s="57">
        <v>0</v>
      </c>
      <c r="O55" s="57">
        <v>0</v>
      </c>
      <c r="P55" s="65">
        <v>0</v>
      </c>
      <c r="Q55" s="56">
        <f t="shared" si="1"/>
        <v>-8</v>
      </c>
      <c r="R55" s="48"/>
      <c r="S55" s="48"/>
      <c r="T55" s="48"/>
    </row>
    <row r="56" spans="1:20" ht="12.75" customHeight="1">
      <c r="A56" s="54" t="s">
        <v>125</v>
      </c>
      <c r="B56" s="55" t="s">
        <v>137</v>
      </c>
      <c r="C56" s="56" t="s">
        <v>105</v>
      </c>
      <c r="D56" s="56">
        <v>3</v>
      </c>
      <c r="E56" s="56" t="s">
        <v>127</v>
      </c>
      <c r="F56" s="56" t="s">
        <v>107</v>
      </c>
      <c r="G56" s="56">
        <v>1100</v>
      </c>
      <c r="H56" s="56">
        <v>1053</v>
      </c>
      <c r="I56" s="56" t="s">
        <v>128</v>
      </c>
      <c r="J56" s="56">
        <v>2</v>
      </c>
      <c r="K56" s="56" t="s">
        <v>119</v>
      </c>
      <c r="L56" s="57" t="s">
        <v>115</v>
      </c>
      <c r="M56" s="57" t="s">
        <v>111</v>
      </c>
      <c r="N56" s="57">
        <v>0</v>
      </c>
      <c r="O56" s="57">
        <v>0</v>
      </c>
      <c r="P56" s="65">
        <v>0</v>
      </c>
      <c r="Q56" s="56">
        <f t="shared" si="1"/>
        <v>-8</v>
      </c>
      <c r="R56" s="48"/>
      <c r="S56" s="48"/>
      <c r="T56" s="48"/>
    </row>
    <row r="57" spans="1:20" ht="12.75" customHeight="1">
      <c r="A57" s="54" t="s">
        <v>125</v>
      </c>
      <c r="B57" s="55" t="s">
        <v>137</v>
      </c>
      <c r="C57" s="56" t="s">
        <v>105</v>
      </c>
      <c r="D57" s="56">
        <v>3</v>
      </c>
      <c r="E57" s="56" t="s">
        <v>127</v>
      </c>
      <c r="F57" s="56" t="s">
        <v>107</v>
      </c>
      <c r="G57" s="56">
        <v>1100</v>
      </c>
      <c r="H57" s="56">
        <v>1053</v>
      </c>
      <c r="I57" s="56" t="s">
        <v>128</v>
      </c>
      <c r="J57" s="56">
        <v>2</v>
      </c>
      <c r="K57" s="56" t="s">
        <v>129</v>
      </c>
      <c r="L57" s="57" t="s">
        <v>115</v>
      </c>
      <c r="M57" s="57" t="s">
        <v>111</v>
      </c>
      <c r="N57" s="57">
        <v>0</v>
      </c>
      <c r="O57" s="57">
        <v>0</v>
      </c>
      <c r="P57" s="65">
        <v>0</v>
      </c>
      <c r="Q57" s="56">
        <f t="shared" si="1"/>
        <v>-8</v>
      </c>
      <c r="R57" s="48"/>
      <c r="S57" s="48"/>
      <c r="T57" s="48"/>
    </row>
    <row r="58" spans="1:20" ht="12.75" customHeight="1">
      <c r="A58" s="54" t="s">
        <v>138</v>
      </c>
      <c r="B58" s="55" t="s">
        <v>139</v>
      </c>
      <c r="C58" s="56" t="s">
        <v>105</v>
      </c>
      <c r="D58" s="56">
        <v>2</v>
      </c>
      <c r="E58" s="56" t="s">
        <v>134</v>
      </c>
      <c r="F58" s="56" t="s">
        <v>99</v>
      </c>
      <c r="G58" s="56">
        <v>750</v>
      </c>
      <c r="H58" s="56">
        <v>625</v>
      </c>
      <c r="I58" s="56" t="s">
        <v>140</v>
      </c>
      <c r="J58" s="56">
        <v>4</v>
      </c>
      <c r="K58" s="56" t="s">
        <v>109</v>
      </c>
      <c r="L58" s="57" t="s">
        <v>141</v>
      </c>
      <c r="M58" s="57" t="s">
        <v>111</v>
      </c>
      <c r="N58" s="57">
        <v>0</v>
      </c>
      <c r="O58" s="57">
        <v>3</v>
      </c>
      <c r="P58" s="65">
        <v>1</v>
      </c>
      <c r="Q58" s="56">
        <f t="shared" si="1"/>
        <v>-8</v>
      </c>
      <c r="R58" s="48"/>
      <c r="S58" s="48"/>
      <c r="T58" s="48"/>
    </row>
    <row r="59" spans="1:20" ht="12.75" customHeight="1">
      <c r="A59" s="54" t="s">
        <v>138</v>
      </c>
      <c r="B59" s="55" t="s">
        <v>139</v>
      </c>
      <c r="C59" s="56" t="s">
        <v>105</v>
      </c>
      <c r="D59" s="56">
        <v>2</v>
      </c>
      <c r="E59" s="56" t="s">
        <v>134</v>
      </c>
      <c r="F59" s="56" t="s">
        <v>99</v>
      </c>
      <c r="G59" s="56">
        <v>750</v>
      </c>
      <c r="H59" s="56">
        <v>625</v>
      </c>
      <c r="I59" s="56" t="s">
        <v>140</v>
      </c>
      <c r="J59" s="56">
        <v>3</v>
      </c>
      <c r="K59" s="56" t="s">
        <v>112</v>
      </c>
      <c r="L59" s="57" t="s">
        <v>141</v>
      </c>
      <c r="M59" s="57" t="s">
        <v>111</v>
      </c>
      <c r="N59" s="57">
        <v>0</v>
      </c>
      <c r="O59" s="57">
        <v>3</v>
      </c>
      <c r="P59" s="65">
        <v>1</v>
      </c>
      <c r="Q59" s="56">
        <f t="shared" si="1"/>
        <v>-8</v>
      </c>
      <c r="R59" s="48"/>
      <c r="S59" s="48"/>
      <c r="T59" s="48"/>
    </row>
    <row r="60" spans="1:20" ht="12.75" customHeight="1">
      <c r="A60" s="54" t="s">
        <v>138</v>
      </c>
      <c r="B60" s="55" t="s">
        <v>142</v>
      </c>
      <c r="C60" s="56" t="s">
        <v>105</v>
      </c>
      <c r="D60" s="56">
        <v>3</v>
      </c>
      <c r="E60" s="56" t="s">
        <v>127</v>
      </c>
      <c r="F60" s="56" t="s">
        <v>99</v>
      </c>
      <c r="G60" s="56">
        <v>750</v>
      </c>
      <c r="H60" s="56">
        <v>625</v>
      </c>
      <c r="I60" s="56" t="s">
        <v>140</v>
      </c>
      <c r="J60" s="56">
        <v>1</v>
      </c>
      <c r="K60" s="56" t="s">
        <v>109</v>
      </c>
      <c r="L60" s="57" t="s">
        <v>143</v>
      </c>
      <c r="M60" s="57" t="s">
        <v>111</v>
      </c>
      <c r="N60" s="57">
        <v>0</v>
      </c>
      <c r="O60" s="57">
        <v>0</v>
      </c>
      <c r="P60" s="65">
        <v>0</v>
      </c>
      <c r="Q60" s="56">
        <f t="shared" si="1"/>
        <v>-8</v>
      </c>
      <c r="R60" s="48"/>
      <c r="S60" s="48"/>
      <c r="T60" s="48"/>
    </row>
    <row r="61" spans="1:20" ht="12.75" customHeight="1">
      <c r="A61" s="54" t="s">
        <v>138</v>
      </c>
      <c r="B61" s="55" t="s">
        <v>142</v>
      </c>
      <c r="C61" s="56" t="s">
        <v>105</v>
      </c>
      <c r="D61" s="56">
        <v>3</v>
      </c>
      <c r="E61" s="56" t="s">
        <v>127</v>
      </c>
      <c r="F61" s="56" t="s">
        <v>99</v>
      </c>
      <c r="G61" s="56">
        <v>750</v>
      </c>
      <c r="H61" s="56">
        <v>625</v>
      </c>
      <c r="I61" s="56" t="s">
        <v>140</v>
      </c>
      <c r="J61" s="56">
        <v>1</v>
      </c>
      <c r="K61" s="56" t="s">
        <v>112</v>
      </c>
      <c r="L61" s="57" t="s">
        <v>143</v>
      </c>
      <c r="M61" s="57" t="s">
        <v>111</v>
      </c>
      <c r="N61" s="57">
        <v>0</v>
      </c>
      <c r="O61" s="57">
        <v>0</v>
      </c>
      <c r="P61" s="65">
        <v>0</v>
      </c>
      <c r="Q61" s="56">
        <f t="shared" si="1"/>
        <v>-8</v>
      </c>
      <c r="R61" s="48"/>
      <c r="S61" s="48"/>
      <c r="T61" s="48"/>
    </row>
    <row r="62" spans="1:20" ht="12.75" customHeight="1">
      <c r="A62" s="54" t="s">
        <v>138</v>
      </c>
      <c r="B62" s="55" t="s">
        <v>144</v>
      </c>
      <c r="C62" s="56" t="s">
        <v>105</v>
      </c>
      <c r="D62" s="56">
        <v>8</v>
      </c>
      <c r="E62" s="56" t="s">
        <v>127</v>
      </c>
      <c r="F62" s="56" t="s">
        <v>99</v>
      </c>
      <c r="G62" s="56">
        <v>750</v>
      </c>
      <c r="H62" s="56">
        <v>625</v>
      </c>
      <c r="I62" s="56" t="s">
        <v>140</v>
      </c>
      <c r="J62" s="56">
        <v>4</v>
      </c>
      <c r="K62" s="56" t="s">
        <v>109</v>
      </c>
      <c r="L62" s="57" t="s">
        <v>145</v>
      </c>
      <c r="M62" s="57" t="s">
        <v>111</v>
      </c>
      <c r="N62" s="57">
        <v>0</v>
      </c>
      <c r="O62" s="57">
        <v>0</v>
      </c>
      <c r="P62" s="65">
        <v>0</v>
      </c>
      <c r="Q62" s="56">
        <f t="shared" si="1"/>
        <v>-8</v>
      </c>
      <c r="R62" s="48"/>
      <c r="S62" s="48"/>
      <c r="T62" s="48"/>
    </row>
    <row r="63" spans="1:20" ht="12.75" customHeight="1">
      <c r="A63" s="54" t="s">
        <v>138</v>
      </c>
      <c r="B63" s="55" t="s">
        <v>144</v>
      </c>
      <c r="C63" s="56" t="s">
        <v>105</v>
      </c>
      <c r="D63" s="56">
        <v>8</v>
      </c>
      <c r="E63" s="56" t="s">
        <v>127</v>
      </c>
      <c r="F63" s="56" t="s">
        <v>99</v>
      </c>
      <c r="G63" s="56">
        <v>750</v>
      </c>
      <c r="H63" s="56">
        <v>625</v>
      </c>
      <c r="I63" s="56" t="s">
        <v>140</v>
      </c>
      <c r="J63" s="56">
        <v>4</v>
      </c>
      <c r="K63" s="56" t="s">
        <v>112</v>
      </c>
      <c r="L63" s="57" t="s">
        <v>145</v>
      </c>
      <c r="M63" s="57" t="s">
        <v>111</v>
      </c>
      <c r="N63" s="57">
        <v>0</v>
      </c>
      <c r="O63" s="57">
        <v>0</v>
      </c>
      <c r="P63" s="65">
        <v>0</v>
      </c>
      <c r="Q63" s="56">
        <f t="shared" si="1"/>
        <v>-8</v>
      </c>
      <c r="R63" s="48"/>
      <c r="S63" s="48"/>
      <c r="T63" s="48"/>
    </row>
    <row r="64" spans="1:20" ht="12.75" customHeight="1">
      <c r="A64" s="54" t="s">
        <v>146</v>
      </c>
      <c r="B64" s="55" t="s">
        <v>147</v>
      </c>
      <c r="C64" s="56" t="s">
        <v>148</v>
      </c>
      <c r="D64" s="56">
        <v>1</v>
      </c>
      <c r="E64" s="56" t="s">
        <v>134</v>
      </c>
      <c r="F64" s="56" t="s">
        <v>99</v>
      </c>
      <c r="G64" s="56">
        <v>750</v>
      </c>
      <c r="H64" s="56">
        <v>140</v>
      </c>
      <c r="I64" s="56" t="s">
        <v>149</v>
      </c>
      <c r="J64" s="56">
        <v>1</v>
      </c>
      <c r="K64" s="56" t="s">
        <v>109</v>
      </c>
      <c r="L64" s="57" t="s">
        <v>101</v>
      </c>
      <c r="M64" s="57" t="s">
        <v>102</v>
      </c>
      <c r="N64" s="57">
        <v>0</v>
      </c>
      <c r="O64" s="57">
        <v>0</v>
      </c>
      <c r="P64" s="65">
        <v>0</v>
      </c>
      <c r="Q64" s="56">
        <f t="shared" si="1"/>
        <v>-8</v>
      </c>
      <c r="R64" s="48"/>
      <c r="S64" s="48"/>
      <c r="T64" s="48"/>
    </row>
    <row r="65" spans="1:20" ht="12.75" customHeight="1">
      <c r="A65" s="54" t="s">
        <v>146</v>
      </c>
      <c r="B65" s="55" t="s">
        <v>147</v>
      </c>
      <c r="C65" s="56" t="s">
        <v>148</v>
      </c>
      <c r="D65" s="56">
        <v>1</v>
      </c>
      <c r="E65" s="56" t="s">
        <v>134</v>
      </c>
      <c r="F65" s="56" t="s">
        <v>99</v>
      </c>
      <c r="G65" s="56">
        <v>750</v>
      </c>
      <c r="H65" s="56">
        <v>140</v>
      </c>
      <c r="I65" s="56" t="s">
        <v>149</v>
      </c>
      <c r="J65" s="56">
        <v>1</v>
      </c>
      <c r="K65" s="56" t="s">
        <v>112</v>
      </c>
      <c r="L65" s="57" t="s">
        <v>101</v>
      </c>
      <c r="M65" s="57" t="s">
        <v>102</v>
      </c>
      <c r="N65" s="57">
        <v>0</v>
      </c>
      <c r="O65" s="57">
        <v>0</v>
      </c>
      <c r="P65" s="65">
        <v>0</v>
      </c>
      <c r="Q65" s="56">
        <f t="shared" si="1"/>
        <v>-8</v>
      </c>
      <c r="R65" s="48"/>
      <c r="S65" s="48"/>
      <c r="T65" s="48"/>
    </row>
    <row r="66" spans="1:20" ht="12.75" customHeight="1">
      <c r="A66" s="54" t="s">
        <v>146</v>
      </c>
      <c r="B66" s="55" t="s">
        <v>150</v>
      </c>
      <c r="C66" s="56" t="s">
        <v>148</v>
      </c>
      <c r="D66" s="56">
        <v>10</v>
      </c>
      <c r="E66" s="56" t="s">
        <v>127</v>
      </c>
      <c r="F66" s="56" t="s">
        <v>99</v>
      </c>
      <c r="G66" s="56">
        <v>750</v>
      </c>
      <c r="H66" s="56">
        <v>140</v>
      </c>
      <c r="I66" s="56" t="s">
        <v>149</v>
      </c>
      <c r="J66" s="56">
        <v>50</v>
      </c>
      <c r="K66" s="56" t="s">
        <v>109</v>
      </c>
      <c r="L66" s="57" t="s">
        <v>101</v>
      </c>
      <c r="M66" s="57" t="s">
        <v>102</v>
      </c>
      <c r="N66" s="57">
        <v>0</v>
      </c>
      <c r="O66" s="57">
        <v>0</v>
      </c>
      <c r="P66" s="65">
        <v>2</v>
      </c>
      <c r="Q66" s="56">
        <f t="shared" si="1"/>
        <v>-8</v>
      </c>
      <c r="R66" s="48"/>
      <c r="S66" s="48"/>
      <c r="T66" s="48"/>
    </row>
    <row r="67" spans="1:20" ht="12.75" customHeight="1">
      <c r="A67" s="54" t="s">
        <v>146</v>
      </c>
      <c r="B67" s="55" t="s">
        <v>150</v>
      </c>
      <c r="C67" s="56" t="s">
        <v>148</v>
      </c>
      <c r="D67" s="56">
        <v>10</v>
      </c>
      <c r="E67" s="56" t="s">
        <v>127</v>
      </c>
      <c r="F67" s="56" t="s">
        <v>99</v>
      </c>
      <c r="G67" s="56">
        <v>750</v>
      </c>
      <c r="H67" s="56">
        <v>140</v>
      </c>
      <c r="I67" s="56" t="s">
        <v>149</v>
      </c>
      <c r="J67" s="56">
        <v>50</v>
      </c>
      <c r="K67" s="56" t="s">
        <v>112</v>
      </c>
      <c r="L67" s="57" t="s">
        <v>101</v>
      </c>
      <c r="M67" s="57" t="s">
        <v>102</v>
      </c>
      <c r="N67" s="57">
        <v>0</v>
      </c>
      <c r="O67" s="57">
        <v>0</v>
      </c>
      <c r="P67" s="65">
        <v>2</v>
      </c>
      <c r="Q67" s="56">
        <f t="shared" si="1"/>
        <v>-8</v>
      </c>
      <c r="R67" s="48"/>
      <c r="S67" s="48"/>
      <c r="T67" s="48"/>
    </row>
    <row r="68" spans="1:20" ht="12.75" customHeight="1">
      <c r="A68" s="54" t="s">
        <v>146</v>
      </c>
      <c r="B68" s="55" t="s">
        <v>151</v>
      </c>
      <c r="C68" s="56" t="s">
        <v>148</v>
      </c>
      <c r="D68" s="56">
        <v>2</v>
      </c>
      <c r="E68" s="56" t="s">
        <v>134</v>
      </c>
      <c r="F68" s="56" t="s">
        <v>99</v>
      </c>
      <c r="G68" s="56">
        <v>750</v>
      </c>
      <c r="H68" s="56">
        <v>140</v>
      </c>
      <c r="I68" s="56" t="s">
        <v>149</v>
      </c>
      <c r="J68" s="56">
        <v>78</v>
      </c>
      <c r="K68" s="56" t="s">
        <v>109</v>
      </c>
      <c r="L68" s="57" t="s">
        <v>101</v>
      </c>
      <c r="M68" s="57" t="s">
        <v>102</v>
      </c>
      <c r="N68" s="57">
        <v>10</v>
      </c>
      <c r="O68" s="57">
        <v>0</v>
      </c>
      <c r="P68" s="65">
        <v>9</v>
      </c>
      <c r="Q68" s="56">
        <f t="shared" si="1"/>
        <v>-8</v>
      </c>
      <c r="R68" s="48"/>
      <c r="S68" s="48"/>
      <c r="T68" s="48"/>
    </row>
    <row r="69" spans="1:20" ht="12.75" customHeight="1">
      <c r="A69" s="54" t="s">
        <v>146</v>
      </c>
      <c r="B69" s="55" t="s">
        <v>151</v>
      </c>
      <c r="C69" s="56" t="s">
        <v>148</v>
      </c>
      <c r="D69" s="56">
        <v>2</v>
      </c>
      <c r="E69" s="56" t="s">
        <v>134</v>
      </c>
      <c r="F69" s="56" t="s">
        <v>99</v>
      </c>
      <c r="G69" s="56">
        <v>750</v>
      </c>
      <c r="H69" s="56">
        <v>140</v>
      </c>
      <c r="I69" s="56" t="s">
        <v>149</v>
      </c>
      <c r="J69" s="56">
        <v>78</v>
      </c>
      <c r="K69" s="56" t="s">
        <v>112</v>
      </c>
      <c r="L69" s="57" t="s">
        <v>101</v>
      </c>
      <c r="M69" s="57" t="s">
        <v>102</v>
      </c>
      <c r="N69" s="57">
        <v>10</v>
      </c>
      <c r="O69" s="57">
        <v>0</v>
      </c>
      <c r="P69" s="65">
        <v>9</v>
      </c>
      <c r="Q69" s="56">
        <f t="shared" si="1"/>
        <v>-8</v>
      </c>
      <c r="R69" s="48"/>
      <c r="S69" s="48"/>
      <c r="T69" s="48"/>
    </row>
    <row r="70" spans="1:20" ht="12.75" customHeight="1">
      <c r="A70" s="54" t="s">
        <v>146</v>
      </c>
      <c r="B70" s="55" t="s">
        <v>152</v>
      </c>
      <c r="C70" s="56" t="s">
        <v>148</v>
      </c>
      <c r="D70" s="56">
        <v>4</v>
      </c>
      <c r="E70" s="56" t="s">
        <v>127</v>
      </c>
      <c r="F70" s="56" t="s">
        <v>99</v>
      </c>
      <c r="G70" s="56">
        <v>750</v>
      </c>
      <c r="H70" s="56">
        <v>140</v>
      </c>
      <c r="I70" s="56" t="s">
        <v>149</v>
      </c>
      <c r="J70" s="56">
        <v>1</v>
      </c>
      <c r="K70" s="56" t="s">
        <v>109</v>
      </c>
      <c r="L70" s="57" t="s">
        <v>101</v>
      </c>
      <c r="M70" s="57" t="s">
        <v>102</v>
      </c>
      <c r="N70" s="57">
        <v>0</v>
      </c>
      <c r="O70" s="57">
        <v>0</v>
      </c>
      <c r="P70" s="65">
        <v>0</v>
      </c>
      <c r="Q70" s="56">
        <f t="shared" si="1"/>
        <v>-8</v>
      </c>
      <c r="R70" s="48"/>
      <c r="S70" s="48"/>
      <c r="T70" s="48"/>
    </row>
    <row r="71" spans="1:20" ht="12.75" customHeight="1">
      <c r="A71" s="54" t="s">
        <v>146</v>
      </c>
      <c r="B71" s="55" t="s">
        <v>152</v>
      </c>
      <c r="C71" s="56" t="s">
        <v>148</v>
      </c>
      <c r="D71" s="56">
        <v>4</v>
      </c>
      <c r="E71" s="56" t="s">
        <v>127</v>
      </c>
      <c r="F71" s="56" t="s">
        <v>99</v>
      </c>
      <c r="G71" s="56">
        <v>750</v>
      </c>
      <c r="H71" s="56">
        <v>140</v>
      </c>
      <c r="I71" s="56" t="s">
        <v>149</v>
      </c>
      <c r="J71" s="56">
        <v>1</v>
      </c>
      <c r="K71" s="56" t="s">
        <v>112</v>
      </c>
      <c r="L71" s="57" t="s">
        <v>101</v>
      </c>
      <c r="M71" s="57" t="s">
        <v>102</v>
      </c>
      <c r="N71" s="57">
        <v>0</v>
      </c>
      <c r="O71" s="57">
        <v>0</v>
      </c>
      <c r="P71" s="65">
        <v>0</v>
      </c>
      <c r="Q71" s="56">
        <f t="shared" si="1"/>
        <v>-8</v>
      </c>
      <c r="R71" s="48"/>
      <c r="S71" s="48"/>
      <c r="T71" s="48"/>
    </row>
    <row r="72" spans="1:20" ht="12.75" customHeight="1">
      <c r="A72" s="54" t="s">
        <v>146</v>
      </c>
      <c r="B72" s="55" t="s">
        <v>153</v>
      </c>
      <c r="C72" s="56" t="s">
        <v>148</v>
      </c>
      <c r="D72" s="56">
        <v>8</v>
      </c>
      <c r="E72" s="56" t="s">
        <v>127</v>
      </c>
      <c r="F72" s="56" t="s">
        <v>99</v>
      </c>
      <c r="G72" s="56">
        <v>750</v>
      </c>
      <c r="H72" s="56">
        <v>140</v>
      </c>
      <c r="I72" s="56" t="s">
        <v>149</v>
      </c>
      <c r="J72" s="56">
        <v>224</v>
      </c>
      <c r="K72" s="56" t="s">
        <v>109</v>
      </c>
      <c r="L72" s="57" t="s">
        <v>101</v>
      </c>
      <c r="M72" s="57" t="s">
        <v>102</v>
      </c>
      <c r="N72" s="57">
        <v>7</v>
      </c>
      <c r="O72" s="57">
        <v>0</v>
      </c>
      <c r="P72" s="65">
        <v>15</v>
      </c>
      <c r="Q72" s="56">
        <f t="shared" si="1"/>
        <v>-8</v>
      </c>
      <c r="R72" s="48"/>
      <c r="S72" s="48"/>
      <c r="T72" s="48"/>
    </row>
    <row r="73" spans="1:20" ht="12.75" customHeight="1">
      <c r="A73" s="54" t="s">
        <v>146</v>
      </c>
      <c r="B73" s="55" t="s">
        <v>153</v>
      </c>
      <c r="C73" s="56" t="s">
        <v>148</v>
      </c>
      <c r="D73" s="56">
        <v>8</v>
      </c>
      <c r="E73" s="56" t="s">
        <v>127</v>
      </c>
      <c r="F73" s="56" t="s">
        <v>99</v>
      </c>
      <c r="G73" s="56">
        <v>750</v>
      </c>
      <c r="H73" s="56">
        <v>140</v>
      </c>
      <c r="I73" s="56" t="s">
        <v>149</v>
      </c>
      <c r="J73" s="56">
        <v>224</v>
      </c>
      <c r="K73" s="56" t="s">
        <v>112</v>
      </c>
      <c r="L73" s="57" t="s">
        <v>101</v>
      </c>
      <c r="M73" s="57" t="s">
        <v>102</v>
      </c>
      <c r="N73" s="57">
        <v>7</v>
      </c>
      <c r="O73" s="57">
        <v>0</v>
      </c>
      <c r="P73" s="65">
        <v>15</v>
      </c>
      <c r="Q73" s="56">
        <f t="shared" si="1"/>
        <v>-8</v>
      </c>
      <c r="R73" s="48"/>
      <c r="S73" s="48"/>
      <c r="T73" s="48"/>
    </row>
    <row r="74" spans="1:20" ht="12.75" customHeight="1">
      <c r="A74" s="54" t="s">
        <v>154</v>
      </c>
      <c r="B74" s="55" t="s">
        <v>155</v>
      </c>
      <c r="C74" s="56" t="s">
        <v>156</v>
      </c>
      <c r="D74" s="56">
        <v>0.75</v>
      </c>
      <c r="E74" s="56" t="s">
        <v>157</v>
      </c>
      <c r="F74" s="56" t="s">
        <v>99</v>
      </c>
      <c r="G74" s="56">
        <v>745</v>
      </c>
      <c r="H74" s="56">
        <v>400</v>
      </c>
      <c r="I74" s="56" t="s">
        <v>158</v>
      </c>
      <c r="J74" s="56">
        <v>1</v>
      </c>
      <c r="K74" s="56" t="s">
        <v>109</v>
      </c>
      <c r="L74" s="57" t="s">
        <v>159</v>
      </c>
      <c r="M74" s="57" t="s">
        <v>102</v>
      </c>
      <c r="N74" s="57">
        <v>0</v>
      </c>
      <c r="O74" s="57">
        <v>4</v>
      </c>
      <c r="P74" s="65">
        <v>0</v>
      </c>
      <c r="Q74" s="56">
        <f t="shared" si="1"/>
        <v>-8</v>
      </c>
      <c r="R74" s="48"/>
      <c r="S74" s="48"/>
      <c r="T74" s="48"/>
    </row>
    <row r="75" spans="1:20" ht="12.75" customHeight="1">
      <c r="A75" s="54" t="s">
        <v>154</v>
      </c>
      <c r="B75" s="55" t="s">
        <v>155</v>
      </c>
      <c r="C75" s="56" t="s">
        <v>156</v>
      </c>
      <c r="D75" s="56">
        <v>0.75</v>
      </c>
      <c r="E75" s="56" t="s">
        <v>157</v>
      </c>
      <c r="F75" s="56" t="s">
        <v>99</v>
      </c>
      <c r="G75" s="56">
        <v>745</v>
      </c>
      <c r="H75" s="56">
        <v>400</v>
      </c>
      <c r="I75" s="56" t="s">
        <v>158</v>
      </c>
      <c r="J75" s="56">
        <v>1</v>
      </c>
      <c r="K75" s="56" t="s">
        <v>112</v>
      </c>
      <c r="L75" s="57" t="s">
        <v>159</v>
      </c>
      <c r="M75" s="57" t="s">
        <v>102</v>
      </c>
      <c r="N75" s="57">
        <v>0</v>
      </c>
      <c r="O75" s="57">
        <v>4</v>
      </c>
      <c r="P75" s="65">
        <v>0</v>
      </c>
      <c r="Q75" s="56">
        <f t="shared" si="1"/>
        <v>-8</v>
      </c>
      <c r="R75" s="48"/>
      <c r="S75" s="48"/>
      <c r="T75" s="48"/>
    </row>
    <row r="76" spans="1:20" ht="12.75" customHeight="1">
      <c r="A76" s="54" t="s">
        <v>154</v>
      </c>
      <c r="B76" s="55" t="s">
        <v>160</v>
      </c>
      <c r="C76" s="56" t="s">
        <v>156</v>
      </c>
      <c r="D76" s="56">
        <v>0.75</v>
      </c>
      <c r="E76" s="56" t="s">
        <v>157</v>
      </c>
      <c r="F76" s="56" t="s">
        <v>99</v>
      </c>
      <c r="G76" s="56">
        <v>745</v>
      </c>
      <c r="H76" s="56">
        <v>400</v>
      </c>
      <c r="I76" s="56" t="s">
        <v>158</v>
      </c>
      <c r="J76" s="56">
        <v>10</v>
      </c>
      <c r="K76" s="56" t="s">
        <v>109</v>
      </c>
      <c r="L76" s="57" t="s">
        <v>141</v>
      </c>
      <c r="M76" s="57" t="s">
        <v>102</v>
      </c>
      <c r="N76" s="57">
        <v>0</v>
      </c>
      <c r="O76" s="57">
        <v>24</v>
      </c>
      <c r="P76" s="65">
        <v>0</v>
      </c>
      <c r="Q76" s="56">
        <f t="shared" si="1"/>
        <v>-8</v>
      </c>
      <c r="R76" s="48"/>
      <c r="S76" s="48"/>
      <c r="T76" s="48"/>
    </row>
    <row r="77" spans="1:20" ht="12.75" customHeight="1">
      <c r="A77" s="54" t="s">
        <v>154</v>
      </c>
      <c r="B77" s="55" t="s">
        <v>160</v>
      </c>
      <c r="C77" s="56" t="s">
        <v>156</v>
      </c>
      <c r="D77" s="56">
        <v>0.75</v>
      </c>
      <c r="E77" s="56" t="s">
        <v>157</v>
      </c>
      <c r="F77" s="56" t="s">
        <v>99</v>
      </c>
      <c r="G77" s="56">
        <v>745</v>
      </c>
      <c r="H77" s="56">
        <v>400</v>
      </c>
      <c r="I77" s="56" t="s">
        <v>158</v>
      </c>
      <c r="J77" s="56">
        <v>10</v>
      </c>
      <c r="K77" s="56" t="s">
        <v>112</v>
      </c>
      <c r="L77" s="57" t="s">
        <v>141</v>
      </c>
      <c r="M77" s="57" t="s">
        <v>102</v>
      </c>
      <c r="N77" s="57">
        <v>0</v>
      </c>
      <c r="O77" s="57">
        <v>24</v>
      </c>
      <c r="P77" s="65">
        <v>0</v>
      </c>
      <c r="Q77" s="56">
        <f t="shared" si="1"/>
        <v>-8</v>
      </c>
      <c r="R77" s="48"/>
      <c r="S77" s="48"/>
      <c r="T77" s="48"/>
    </row>
    <row r="78" spans="1:20" ht="12.75" customHeight="1">
      <c r="A78" s="54" t="s">
        <v>154</v>
      </c>
      <c r="B78" s="55" t="s">
        <v>161</v>
      </c>
      <c r="C78" s="56" t="s">
        <v>156</v>
      </c>
      <c r="D78" s="56">
        <v>0.75</v>
      </c>
      <c r="E78" s="56" t="s">
        <v>157</v>
      </c>
      <c r="F78" s="56" t="s">
        <v>99</v>
      </c>
      <c r="G78" s="56">
        <v>745</v>
      </c>
      <c r="H78" s="56">
        <v>400</v>
      </c>
      <c r="I78" s="56" t="s">
        <v>158</v>
      </c>
      <c r="J78" s="56">
        <v>3</v>
      </c>
      <c r="K78" s="56" t="s">
        <v>109</v>
      </c>
      <c r="L78" s="57" t="s">
        <v>159</v>
      </c>
      <c r="M78" s="57" t="s">
        <v>102</v>
      </c>
      <c r="N78" s="57">
        <v>0</v>
      </c>
      <c r="O78" s="57">
        <v>6</v>
      </c>
      <c r="P78" s="65">
        <v>0</v>
      </c>
      <c r="Q78" s="56">
        <f t="shared" si="1"/>
        <v>-8</v>
      </c>
      <c r="R78" s="48"/>
      <c r="S78" s="48"/>
      <c r="T78" s="48"/>
    </row>
    <row r="79" spans="1:20" ht="12.75" customHeight="1">
      <c r="A79" s="54" t="s">
        <v>154</v>
      </c>
      <c r="B79" s="55" t="s">
        <v>161</v>
      </c>
      <c r="C79" s="56" t="s">
        <v>156</v>
      </c>
      <c r="D79" s="56">
        <v>0.75</v>
      </c>
      <c r="E79" s="56" t="s">
        <v>157</v>
      </c>
      <c r="F79" s="56" t="s">
        <v>99</v>
      </c>
      <c r="G79" s="56">
        <v>745</v>
      </c>
      <c r="H79" s="56">
        <v>400</v>
      </c>
      <c r="I79" s="56" t="s">
        <v>158</v>
      </c>
      <c r="J79" s="56">
        <v>3</v>
      </c>
      <c r="K79" s="56" t="s">
        <v>112</v>
      </c>
      <c r="L79" s="57" t="s">
        <v>159</v>
      </c>
      <c r="M79" s="57" t="s">
        <v>102</v>
      </c>
      <c r="N79" s="57">
        <v>0</v>
      </c>
      <c r="O79" s="57">
        <v>6</v>
      </c>
      <c r="P79" s="65">
        <v>0</v>
      </c>
      <c r="Q79" s="56">
        <f t="shared" si="1"/>
        <v>-8</v>
      </c>
      <c r="R79" s="48"/>
      <c r="S79" s="48"/>
      <c r="T79" s="48"/>
    </row>
    <row r="80" spans="1:20" ht="12.75" customHeight="1">
      <c r="A80" s="54" t="s">
        <v>154</v>
      </c>
      <c r="B80" s="55" t="s">
        <v>162</v>
      </c>
      <c r="C80" s="56" t="s">
        <v>156</v>
      </c>
      <c r="D80" s="56">
        <v>1</v>
      </c>
      <c r="E80" s="56" t="s">
        <v>157</v>
      </c>
      <c r="F80" s="56" t="s">
        <v>99</v>
      </c>
      <c r="G80" s="56">
        <v>745</v>
      </c>
      <c r="H80" s="56">
        <v>400</v>
      </c>
      <c r="I80" s="56" t="s">
        <v>158</v>
      </c>
      <c r="J80" s="56">
        <v>2</v>
      </c>
      <c r="K80" s="56" t="s">
        <v>109</v>
      </c>
      <c r="L80" s="57" t="s">
        <v>159</v>
      </c>
      <c r="M80" s="57" t="s">
        <v>102</v>
      </c>
      <c r="N80" s="57">
        <v>0</v>
      </c>
      <c r="O80" s="57">
        <v>4</v>
      </c>
      <c r="P80" s="65">
        <v>0</v>
      </c>
      <c r="Q80" s="56">
        <f t="shared" si="1"/>
        <v>-8</v>
      </c>
      <c r="R80" s="48"/>
      <c r="S80" s="48"/>
      <c r="T80" s="48"/>
    </row>
    <row r="81" spans="1:20" ht="12.75" customHeight="1">
      <c r="A81" s="54" t="s">
        <v>154</v>
      </c>
      <c r="B81" s="55" t="s">
        <v>162</v>
      </c>
      <c r="C81" s="56" t="s">
        <v>156</v>
      </c>
      <c r="D81" s="56">
        <v>1</v>
      </c>
      <c r="E81" s="56" t="s">
        <v>157</v>
      </c>
      <c r="F81" s="56" t="s">
        <v>99</v>
      </c>
      <c r="G81" s="56">
        <v>745</v>
      </c>
      <c r="H81" s="56">
        <v>400</v>
      </c>
      <c r="I81" s="56" t="s">
        <v>158</v>
      </c>
      <c r="J81" s="56">
        <v>2</v>
      </c>
      <c r="K81" s="56" t="s">
        <v>112</v>
      </c>
      <c r="L81" s="57" t="s">
        <v>159</v>
      </c>
      <c r="M81" s="57" t="s">
        <v>102</v>
      </c>
      <c r="N81" s="57">
        <v>0</v>
      </c>
      <c r="O81" s="57">
        <v>4</v>
      </c>
      <c r="P81" s="65">
        <v>0</v>
      </c>
      <c r="Q81" s="56">
        <f t="shared" si="1"/>
        <v>-8</v>
      </c>
      <c r="R81" s="48"/>
      <c r="S81" s="48"/>
      <c r="T81" s="48"/>
    </row>
    <row r="82" spans="1:20" ht="12.75" customHeight="1">
      <c r="A82" s="54" t="s">
        <v>154</v>
      </c>
      <c r="B82" s="55" t="s">
        <v>163</v>
      </c>
      <c r="C82" s="56" t="s">
        <v>156</v>
      </c>
      <c r="D82" s="56">
        <v>1</v>
      </c>
      <c r="E82" s="56" t="s">
        <v>157</v>
      </c>
      <c r="F82" s="56" t="s">
        <v>99</v>
      </c>
      <c r="G82" s="56">
        <v>745</v>
      </c>
      <c r="H82" s="56">
        <v>400</v>
      </c>
      <c r="I82" s="56" t="s">
        <v>158</v>
      </c>
      <c r="J82" s="56">
        <v>6</v>
      </c>
      <c r="K82" s="56" t="s">
        <v>109</v>
      </c>
      <c r="L82" s="57" t="s">
        <v>141</v>
      </c>
      <c r="M82" s="57" t="s">
        <v>102</v>
      </c>
      <c r="N82" s="57">
        <v>0</v>
      </c>
      <c r="O82" s="57">
        <v>12</v>
      </c>
      <c r="P82" s="65">
        <v>0</v>
      </c>
      <c r="Q82" s="56">
        <f t="shared" si="1"/>
        <v>-8</v>
      </c>
      <c r="R82" s="48"/>
      <c r="S82" s="48"/>
      <c r="T82" s="48"/>
    </row>
    <row r="83" spans="1:20" ht="12.75" customHeight="1">
      <c r="A83" s="54" t="s">
        <v>154</v>
      </c>
      <c r="B83" s="55" t="s">
        <v>163</v>
      </c>
      <c r="C83" s="56" t="s">
        <v>156</v>
      </c>
      <c r="D83" s="56">
        <v>1</v>
      </c>
      <c r="E83" s="56" t="s">
        <v>157</v>
      </c>
      <c r="F83" s="56" t="s">
        <v>99</v>
      </c>
      <c r="G83" s="56">
        <v>745</v>
      </c>
      <c r="H83" s="56">
        <v>400</v>
      </c>
      <c r="I83" s="56" t="s">
        <v>158</v>
      </c>
      <c r="J83" s="56">
        <v>6</v>
      </c>
      <c r="K83" s="56" t="s">
        <v>112</v>
      </c>
      <c r="L83" s="57" t="s">
        <v>141</v>
      </c>
      <c r="M83" s="57" t="s">
        <v>102</v>
      </c>
      <c r="N83" s="57">
        <v>0</v>
      </c>
      <c r="O83" s="57">
        <v>12</v>
      </c>
      <c r="P83" s="65">
        <v>0</v>
      </c>
      <c r="Q83" s="56">
        <f t="shared" si="1"/>
        <v>-8</v>
      </c>
      <c r="R83" s="48"/>
      <c r="S83" s="48"/>
      <c r="T83" s="48"/>
    </row>
    <row r="84" spans="1:20" ht="12.75" customHeight="1">
      <c r="A84" s="54" t="s">
        <v>154</v>
      </c>
      <c r="B84" s="55" t="s">
        <v>164</v>
      </c>
      <c r="C84" s="56" t="s">
        <v>156</v>
      </c>
      <c r="D84" s="56">
        <v>1</v>
      </c>
      <c r="E84" s="56" t="s">
        <v>157</v>
      </c>
      <c r="F84" s="56" t="s">
        <v>99</v>
      </c>
      <c r="G84" s="56">
        <v>745</v>
      </c>
      <c r="H84" s="56">
        <v>400</v>
      </c>
      <c r="I84" s="56" t="s">
        <v>158</v>
      </c>
      <c r="J84" s="56">
        <v>6</v>
      </c>
      <c r="K84" s="56" t="s">
        <v>109</v>
      </c>
      <c r="L84" s="57" t="s">
        <v>141</v>
      </c>
      <c r="M84" s="57" t="s">
        <v>102</v>
      </c>
      <c r="N84" s="57">
        <v>0</v>
      </c>
      <c r="O84" s="57">
        <v>10</v>
      </c>
      <c r="P84" s="65">
        <v>0</v>
      </c>
      <c r="Q84" s="56">
        <f t="shared" si="1"/>
        <v>-8</v>
      </c>
      <c r="R84" s="48"/>
      <c r="S84" s="48"/>
      <c r="T84" s="48"/>
    </row>
    <row r="85" spans="1:20" ht="12.75" customHeight="1">
      <c r="A85" s="54" t="s">
        <v>154</v>
      </c>
      <c r="B85" s="55" t="s">
        <v>164</v>
      </c>
      <c r="C85" s="56" t="s">
        <v>156</v>
      </c>
      <c r="D85" s="56">
        <v>1</v>
      </c>
      <c r="E85" s="56" t="s">
        <v>157</v>
      </c>
      <c r="F85" s="56" t="s">
        <v>99</v>
      </c>
      <c r="G85" s="56">
        <v>745</v>
      </c>
      <c r="H85" s="56">
        <v>400</v>
      </c>
      <c r="I85" s="56" t="s">
        <v>158</v>
      </c>
      <c r="J85" s="56">
        <v>6</v>
      </c>
      <c r="K85" s="56" t="s">
        <v>112</v>
      </c>
      <c r="L85" s="57" t="s">
        <v>141</v>
      </c>
      <c r="M85" s="57" t="s">
        <v>102</v>
      </c>
      <c r="N85" s="57">
        <v>0</v>
      </c>
      <c r="O85" s="57">
        <v>10</v>
      </c>
      <c r="P85" s="65">
        <v>0</v>
      </c>
      <c r="Q85" s="56">
        <f t="shared" si="1"/>
        <v>-8</v>
      </c>
      <c r="R85" s="48"/>
      <c r="S85" s="48"/>
      <c r="T85" s="48"/>
    </row>
    <row r="86" spans="1:20" ht="12.75" customHeight="1">
      <c r="A86" s="54" t="s">
        <v>154</v>
      </c>
      <c r="B86" s="55" t="s">
        <v>165</v>
      </c>
      <c r="C86" s="56" t="s">
        <v>156</v>
      </c>
      <c r="D86" s="56">
        <v>1</v>
      </c>
      <c r="E86" s="56" t="s">
        <v>157</v>
      </c>
      <c r="F86" s="56" t="s">
        <v>99</v>
      </c>
      <c r="G86" s="56">
        <v>745</v>
      </c>
      <c r="H86" s="56">
        <v>400</v>
      </c>
      <c r="I86" s="56" t="s">
        <v>158</v>
      </c>
      <c r="J86" s="56">
        <v>76</v>
      </c>
      <c r="K86" s="56" t="s">
        <v>109</v>
      </c>
      <c r="L86" s="57" t="s">
        <v>159</v>
      </c>
      <c r="M86" s="57" t="s">
        <v>102</v>
      </c>
      <c r="N86" s="57">
        <v>9</v>
      </c>
      <c r="O86" s="57">
        <v>8</v>
      </c>
      <c r="P86" s="65">
        <v>15</v>
      </c>
      <c r="Q86" s="56">
        <f t="shared" si="1"/>
        <v>-8</v>
      </c>
      <c r="R86" s="48"/>
      <c r="S86" s="48"/>
      <c r="T86" s="48"/>
    </row>
    <row r="87" spans="1:20" ht="12.75" customHeight="1">
      <c r="A87" s="54" t="s">
        <v>154</v>
      </c>
      <c r="B87" s="55" t="s">
        <v>165</v>
      </c>
      <c r="C87" s="56" t="s">
        <v>156</v>
      </c>
      <c r="D87" s="56">
        <v>1</v>
      </c>
      <c r="E87" s="56" t="s">
        <v>157</v>
      </c>
      <c r="F87" s="56" t="s">
        <v>99</v>
      </c>
      <c r="G87" s="56">
        <v>745</v>
      </c>
      <c r="H87" s="56">
        <v>400</v>
      </c>
      <c r="I87" s="56" t="s">
        <v>158</v>
      </c>
      <c r="J87" s="56">
        <v>76</v>
      </c>
      <c r="K87" s="56" t="s">
        <v>112</v>
      </c>
      <c r="L87" s="57" t="s">
        <v>159</v>
      </c>
      <c r="M87" s="57" t="s">
        <v>102</v>
      </c>
      <c r="N87" s="57">
        <v>9</v>
      </c>
      <c r="O87" s="57">
        <v>8</v>
      </c>
      <c r="P87" s="65">
        <v>15</v>
      </c>
      <c r="Q87" s="56">
        <f t="shared" si="1"/>
        <v>-8</v>
      </c>
      <c r="R87" s="48"/>
      <c r="S87" s="48"/>
      <c r="T87" s="48"/>
    </row>
    <row r="88" spans="1:20" ht="12.75" customHeight="1">
      <c r="A88" s="54" t="s">
        <v>154</v>
      </c>
      <c r="B88" s="55" t="s">
        <v>166</v>
      </c>
      <c r="C88" s="56" t="s">
        <v>156</v>
      </c>
      <c r="D88" s="56">
        <v>1.5</v>
      </c>
      <c r="E88" s="56" t="s">
        <v>157</v>
      </c>
      <c r="F88" s="56" t="s">
        <v>99</v>
      </c>
      <c r="G88" s="56">
        <v>745</v>
      </c>
      <c r="H88" s="56">
        <v>400</v>
      </c>
      <c r="I88" s="56" t="s">
        <v>158</v>
      </c>
      <c r="J88" s="56">
        <v>74</v>
      </c>
      <c r="K88" s="56" t="s">
        <v>109</v>
      </c>
      <c r="L88" s="57" t="s">
        <v>159</v>
      </c>
      <c r="M88" s="57" t="s">
        <v>102</v>
      </c>
      <c r="N88" s="57">
        <v>5</v>
      </c>
      <c r="O88" s="57">
        <v>2</v>
      </c>
      <c r="P88" s="65">
        <v>10</v>
      </c>
      <c r="Q88" s="56">
        <f t="shared" si="1"/>
        <v>-8</v>
      </c>
      <c r="R88" s="48"/>
      <c r="S88" s="48"/>
      <c r="T88" s="48"/>
    </row>
    <row r="89" spans="1:20" ht="12.75" customHeight="1">
      <c r="A89" s="54" t="s">
        <v>154</v>
      </c>
      <c r="B89" s="55" t="s">
        <v>166</v>
      </c>
      <c r="C89" s="56" t="s">
        <v>156</v>
      </c>
      <c r="D89" s="56">
        <v>1.5</v>
      </c>
      <c r="E89" s="56" t="s">
        <v>157</v>
      </c>
      <c r="F89" s="56" t="s">
        <v>99</v>
      </c>
      <c r="G89" s="56">
        <v>745</v>
      </c>
      <c r="H89" s="56">
        <v>400</v>
      </c>
      <c r="I89" s="56" t="s">
        <v>158</v>
      </c>
      <c r="J89" s="56">
        <v>76</v>
      </c>
      <c r="K89" s="56" t="s">
        <v>112</v>
      </c>
      <c r="L89" s="57" t="s">
        <v>159</v>
      </c>
      <c r="M89" s="57" t="s">
        <v>102</v>
      </c>
      <c r="N89" s="57">
        <v>5</v>
      </c>
      <c r="O89" s="57">
        <v>2</v>
      </c>
      <c r="P89" s="65">
        <v>10</v>
      </c>
      <c r="Q89" s="56">
        <f t="shared" ref="Q89:Q152" si="2">IF($G89&gt;0,$C$21,"")</f>
        <v>-8</v>
      </c>
      <c r="R89" s="48"/>
      <c r="S89" s="48"/>
      <c r="T89" s="48"/>
    </row>
    <row r="90" spans="1:20" ht="12.75" customHeight="1">
      <c r="A90" s="54" t="s">
        <v>154</v>
      </c>
      <c r="B90" s="55" t="s">
        <v>167</v>
      </c>
      <c r="C90" s="56" t="s">
        <v>156</v>
      </c>
      <c r="D90" s="56">
        <v>1.5</v>
      </c>
      <c r="E90" s="56" t="s">
        <v>157</v>
      </c>
      <c r="F90" s="56" t="s">
        <v>99</v>
      </c>
      <c r="G90" s="56">
        <v>745</v>
      </c>
      <c r="H90" s="56">
        <v>400</v>
      </c>
      <c r="I90" s="56" t="s">
        <v>158</v>
      </c>
      <c r="J90" s="56">
        <v>147</v>
      </c>
      <c r="K90" s="56" t="s">
        <v>109</v>
      </c>
      <c r="L90" s="57" t="s">
        <v>141</v>
      </c>
      <c r="M90" s="57" t="s">
        <v>102</v>
      </c>
      <c r="N90" s="57">
        <v>10</v>
      </c>
      <c r="O90" s="57">
        <v>4</v>
      </c>
      <c r="P90" s="65">
        <v>16</v>
      </c>
      <c r="Q90" s="56">
        <f t="shared" si="2"/>
        <v>-8</v>
      </c>
      <c r="R90" s="48"/>
      <c r="S90" s="48"/>
      <c r="T90" s="48"/>
    </row>
    <row r="91" spans="1:20" ht="12.75" customHeight="1">
      <c r="A91" s="54" t="s">
        <v>154</v>
      </c>
      <c r="B91" s="55" t="s">
        <v>167</v>
      </c>
      <c r="C91" s="56" t="s">
        <v>156</v>
      </c>
      <c r="D91" s="56">
        <v>1.5</v>
      </c>
      <c r="E91" s="56" t="s">
        <v>157</v>
      </c>
      <c r="F91" s="56" t="s">
        <v>99</v>
      </c>
      <c r="G91" s="56">
        <v>745</v>
      </c>
      <c r="H91" s="56">
        <v>400</v>
      </c>
      <c r="I91" s="56" t="s">
        <v>158</v>
      </c>
      <c r="J91" s="56">
        <v>147</v>
      </c>
      <c r="K91" s="56" t="s">
        <v>112</v>
      </c>
      <c r="L91" s="57" t="s">
        <v>141</v>
      </c>
      <c r="M91" s="57" t="s">
        <v>102</v>
      </c>
      <c r="N91" s="57">
        <v>10</v>
      </c>
      <c r="O91" s="57">
        <v>4</v>
      </c>
      <c r="P91" s="65">
        <v>16</v>
      </c>
      <c r="Q91" s="56">
        <f t="shared" si="2"/>
        <v>-8</v>
      </c>
      <c r="R91" s="48"/>
      <c r="S91" s="48"/>
      <c r="T91" s="48"/>
    </row>
    <row r="92" spans="1:20" ht="12.75" customHeight="1">
      <c r="A92" s="54" t="s">
        <v>154</v>
      </c>
      <c r="B92" s="55" t="s">
        <v>168</v>
      </c>
      <c r="C92" s="56" t="s">
        <v>156</v>
      </c>
      <c r="D92" s="56">
        <v>2</v>
      </c>
      <c r="E92" s="56" t="s">
        <v>157</v>
      </c>
      <c r="F92" s="56" t="s">
        <v>99</v>
      </c>
      <c r="G92" s="56">
        <v>745</v>
      </c>
      <c r="H92" s="56">
        <v>400</v>
      </c>
      <c r="I92" s="56" t="s">
        <v>158</v>
      </c>
      <c r="J92" s="56">
        <v>8</v>
      </c>
      <c r="K92" s="56" t="s">
        <v>109</v>
      </c>
      <c r="L92" s="57" t="s">
        <v>141</v>
      </c>
      <c r="M92" s="57" t="s">
        <v>102</v>
      </c>
      <c r="N92" s="57">
        <v>2</v>
      </c>
      <c r="O92" s="57">
        <v>3</v>
      </c>
      <c r="P92" s="65">
        <v>0</v>
      </c>
      <c r="Q92" s="56">
        <f t="shared" si="2"/>
        <v>-8</v>
      </c>
      <c r="R92" s="48"/>
      <c r="S92" s="48"/>
      <c r="T92" s="48"/>
    </row>
    <row r="93" spans="1:20" ht="12.75" customHeight="1">
      <c r="A93" s="54" t="s">
        <v>154</v>
      </c>
      <c r="B93" s="55" t="s">
        <v>168</v>
      </c>
      <c r="C93" s="56" t="s">
        <v>156</v>
      </c>
      <c r="D93" s="56">
        <v>2</v>
      </c>
      <c r="E93" s="56" t="s">
        <v>157</v>
      </c>
      <c r="F93" s="56" t="s">
        <v>99</v>
      </c>
      <c r="G93" s="56">
        <v>745</v>
      </c>
      <c r="H93" s="56">
        <v>400</v>
      </c>
      <c r="I93" s="56" t="s">
        <v>158</v>
      </c>
      <c r="J93" s="56">
        <v>8</v>
      </c>
      <c r="K93" s="56" t="s">
        <v>112</v>
      </c>
      <c r="L93" s="57" t="s">
        <v>141</v>
      </c>
      <c r="M93" s="57" t="s">
        <v>102</v>
      </c>
      <c r="N93" s="57">
        <v>2</v>
      </c>
      <c r="O93" s="57">
        <v>3</v>
      </c>
      <c r="P93" s="65">
        <v>0</v>
      </c>
      <c r="Q93" s="56">
        <f t="shared" si="2"/>
        <v>-8</v>
      </c>
      <c r="R93" s="48"/>
      <c r="S93" s="48"/>
      <c r="T93" s="48"/>
    </row>
    <row r="94" spans="1:20" ht="12.75" customHeight="1">
      <c r="A94" s="54" t="s">
        <v>154</v>
      </c>
      <c r="B94" s="55" t="s">
        <v>169</v>
      </c>
      <c r="C94" s="56" t="s">
        <v>156</v>
      </c>
      <c r="D94" s="56">
        <v>2</v>
      </c>
      <c r="E94" s="56" t="s">
        <v>157</v>
      </c>
      <c r="F94" s="56" t="s">
        <v>99</v>
      </c>
      <c r="G94" s="56">
        <v>745</v>
      </c>
      <c r="H94" s="56">
        <v>400</v>
      </c>
      <c r="I94" s="56" t="s">
        <v>158</v>
      </c>
      <c r="J94" s="56">
        <v>3</v>
      </c>
      <c r="K94" s="56" t="s">
        <v>109</v>
      </c>
      <c r="L94" s="57" t="s">
        <v>159</v>
      </c>
      <c r="M94" s="57" t="s">
        <v>102</v>
      </c>
      <c r="N94" s="57">
        <v>0</v>
      </c>
      <c r="O94" s="57">
        <v>2</v>
      </c>
      <c r="P94" s="65">
        <v>0</v>
      </c>
      <c r="Q94" s="56">
        <f t="shared" si="2"/>
        <v>-8</v>
      </c>
      <c r="R94" s="48"/>
      <c r="S94" s="48"/>
      <c r="T94" s="48"/>
    </row>
    <row r="95" spans="1:20" ht="12.75" customHeight="1">
      <c r="A95" s="54" t="s">
        <v>154</v>
      </c>
      <c r="B95" s="55" t="s">
        <v>169</v>
      </c>
      <c r="C95" s="56" t="s">
        <v>156</v>
      </c>
      <c r="D95" s="56">
        <v>2</v>
      </c>
      <c r="E95" s="56" t="s">
        <v>157</v>
      </c>
      <c r="F95" s="56" t="s">
        <v>99</v>
      </c>
      <c r="G95" s="56">
        <v>745</v>
      </c>
      <c r="H95" s="56">
        <v>400</v>
      </c>
      <c r="I95" s="56" t="s">
        <v>158</v>
      </c>
      <c r="J95" s="56">
        <v>3</v>
      </c>
      <c r="K95" s="56" t="s">
        <v>112</v>
      </c>
      <c r="L95" s="57" t="s">
        <v>159</v>
      </c>
      <c r="M95" s="57" t="s">
        <v>102</v>
      </c>
      <c r="N95" s="57">
        <v>0</v>
      </c>
      <c r="O95" s="57">
        <v>2</v>
      </c>
      <c r="P95" s="65">
        <v>0</v>
      </c>
      <c r="Q95" s="56">
        <f t="shared" si="2"/>
        <v>-8</v>
      </c>
      <c r="R95" s="48"/>
      <c r="S95" s="48"/>
      <c r="T95" s="48"/>
    </row>
    <row r="96" spans="1:20" ht="12.75" customHeight="1">
      <c r="A96" s="54" t="s">
        <v>154</v>
      </c>
      <c r="B96" s="55" t="s">
        <v>170</v>
      </c>
      <c r="C96" s="56" t="s">
        <v>156</v>
      </c>
      <c r="D96" s="56">
        <v>2.5</v>
      </c>
      <c r="E96" s="56" t="s">
        <v>157</v>
      </c>
      <c r="F96" s="56" t="s">
        <v>99</v>
      </c>
      <c r="G96" s="56">
        <v>745</v>
      </c>
      <c r="H96" s="56">
        <v>400</v>
      </c>
      <c r="I96" s="56" t="s">
        <v>158</v>
      </c>
      <c r="J96" s="56">
        <v>1</v>
      </c>
      <c r="K96" s="56" t="s">
        <v>109</v>
      </c>
      <c r="L96" s="57" t="s">
        <v>159</v>
      </c>
      <c r="M96" s="57" t="s">
        <v>102</v>
      </c>
      <c r="N96" s="57">
        <v>0</v>
      </c>
      <c r="O96" s="57">
        <v>0</v>
      </c>
      <c r="P96" s="65">
        <v>0</v>
      </c>
      <c r="Q96" s="56">
        <f t="shared" si="2"/>
        <v>-8</v>
      </c>
      <c r="R96" s="48"/>
      <c r="S96" s="48"/>
      <c r="T96" s="48"/>
    </row>
    <row r="97" spans="1:20" ht="12.75" customHeight="1">
      <c r="A97" s="54" t="s">
        <v>154</v>
      </c>
      <c r="B97" s="55" t="s">
        <v>170</v>
      </c>
      <c r="C97" s="56" t="s">
        <v>156</v>
      </c>
      <c r="D97" s="56">
        <v>2.5</v>
      </c>
      <c r="E97" s="56" t="s">
        <v>157</v>
      </c>
      <c r="F97" s="56" t="s">
        <v>99</v>
      </c>
      <c r="G97" s="56">
        <v>745</v>
      </c>
      <c r="H97" s="56">
        <v>400</v>
      </c>
      <c r="I97" s="56" t="s">
        <v>158</v>
      </c>
      <c r="J97" s="56">
        <v>1</v>
      </c>
      <c r="K97" s="56" t="s">
        <v>112</v>
      </c>
      <c r="L97" s="57" t="s">
        <v>159</v>
      </c>
      <c r="M97" s="57" t="s">
        <v>102</v>
      </c>
      <c r="N97" s="57">
        <v>0</v>
      </c>
      <c r="O97" s="57">
        <v>0</v>
      </c>
      <c r="P97" s="65">
        <v>0</v>
      </c>
      <c r="Q97" s="56">
        <f t="shared" si="2"/>
        <v>-8</v>
      </c>
      <c r="R97" s="48"/>
      <c r="S97" s="48"/>
      <c r="T97" s="48"/>
    </row>
    <row r="98" spans="1:20" ht="12.75" customHeight="1">
      <c r="A98" s="54" t="s">
        <v>154</v>
      </c>
      <c r="B98" s="55" t="s">
        <v>171</v>
      </c>
      <c r="C98" s="56" t="s">
        <v>156</v>
      </c>
      <c r="D98" s="56">
        <v>3</v>
      </c>
      <c r="E98" s="56" t="s">
        <v>157</v>
      </c>
      <c r="F98" s="56" t="s">
        <v>99</v>
      </c>
      <c r="G98" s="56">
        <v>745</v>
      </c>
      <c r="H98" s="56">
        <v>400</v>
      </c>
      <c r="I98" s="56" t="s">
        <v>158</v>
      </c>
      <c r="J98" s="56">
        <v>1</v>
      </c>
      <c r="K98" s="56" t="s">
        <v>109</v>
      </c>
      <c r="L98" s="57" t="s">
        <v>141</v>
      </c>
      <c r="M98" s="57" t="s">
        <v>102</v>
      </c>
      <c r="N98" s="57">
        <v>0</v>
      </c>
      <c r="O98" s="57">
        <v>0</v>
      </c>
      <c r="P98" s="65">
        <v>0</v>
      </c>
      <c r="Q98" s="56">
        <f t="shared" si="2"/>
        <v>-8</v>
      </c>
      <c r="R98" s="48"/>
      <c r="S98" s="48"/>
      <c r="T98" s="48"/>
    </row>
    <row r="99" spans="1:20" ht="12.75" customHeight="1">
      <c r="A99" s="54" t="s">
        <v>154</v>
      </c>
      <c r="B99" s="55" t="s">
        <v>171</v>
      </c>
      <c r="C99" s="56" t="s">
        <v>156</v>
      </c>
      <c r="D99" s="56">
        <v>3</v>
      </c>
      <c r="E99" s="56" t="s">
        <v>157</v>
      </c>
      <c r="F99" s="56" t="s">
        <v>99</v>
      </c>
      <c r="G99" s="56">
        <v>745</v>
      </c>
      <c r="H99" s="56">
        <v>400</v>
      </c>
      <c r="I99" s="56" t="s">
        <v>158</v>
      </c>
      <c r="J99" s="56">
        <v>1</v>
      </c>
      <c r="K99" s="56" t="s">
        <v>112</v>
      </c>
      <c r="L99" s="57" t="s">
        <v>141</v>
      </c>
      <c r="M99" s="57" t="s">
        <v>102</v>
      </c>
      <c r="N99" s="57">
        <v>0</v>
      </c>
      <c r="O99" s="57">
        <v>0</v>
      </c>
      <c r="P99" s="65">
        <v>0</v>
      </c>
      <c r="Q99" s="56">
        <f t="shared" si="2"/>
        <v>-8</v>
      </c>
      <c r="R99" s="48"/>
      <c r="S99" s="48"/>
      <c r="T99" s="48"/>
    </row>
    <row r="100" spans="1:20" ht="12.75" customHeight="1">
      <c r="A100" s="54" t="s">
        <v>154</v>
      </c>
      <c r="B100" s="55" t="s">
        <v>172</v>
      </c>
      <c r="C100" s="56" t="s">
        <v>156</v>
      </c>
      <c r="D100" s="56">
        <v>3</v>
      </c>
      <c r="E100" s="56" t="s">
        <v>157</v>
      </c>
      <c r="F100" s="56" t="s">
        <v>99</v>
      </c>
      <c r="G100" s="56">
        <v>745</v>
      </c>
      <c r="H100" s="56">
        <v>400</v>
      </c>
      <c r="I100" s="56" t="s">
        <v>158</v>
      </c>
      <c r="J100" s="56">
        <v>138</v>
      </c>
      <c r="K100" s="56" t="s">
        <v>109</v>
      </c>
      <c r="L100" s="57" t="s">
        <v>159</v>
      </c>
      <c r="M100" s="57" t="s">
        <v>102</v>
      </c>
      <c r="N100" s="57">
        <v>12</v>
      </c>
      <c r="O100" s="57">
        <v>12</v>
      </c>
      <c r="P100" s="65">
        <v>11</v>
      </c>
      <c r="Q100" s="56">
        <f t="shared" si="2"/>
        <v>-8</v>
      </c>
      <c r="R100" s="48"/>
      <c r="S100" s="48"/>
      <c r="T100" s="48"/>
    </row>
    <row r="101" spans="1:20" ht="12.75" customHeight="1">
      <c r="A101" s="54" t="s">
        <v>154</v>
      </c>
      <c r="B101" s="55" t="s">
        <v>172</v>
      </c>
      <c r="C101" s="56" t="s">
        <v>156</v>
      </c>
      <c r="D101" s="56">
        <v>3</v>
      </c>
      <c r="E101" s="56" t="s">
        <v>157</v>
      </c>
      <c r="F101" s="56" t="s">
        <v>99</v>
      </c>
      <c r="G101" s="56">
        <v>745</v>
      </c>
      <c r="H101" s="56">
        <v>400</v>
      </c>
      <c r="I101" s="56" t="s">
        <v>158</v>
      </c>
      <c r="J101" s="56">
        <v>140</v>
      </c>
      <c r="K101" s="56" t="s">
        <v>112</v>
      </c>
      <c r="L101" s="57" t="s">
        <v>159</v>
      </c>
      <c r="M101" s="57" t="s">
        <v>102</v>
      </c>
      <c r="N101" s="57">
        <v>12</v>
      </c>
      <c r="O101" s="57">
        <v>12</v>
      </c>
      <c r="P101" s="65">
        <v>11</v>
      </c>
      <c r="Q101" s="56">
        <f t="shared" si="2"/>
        <v>-8</v>
      </c>
      <c r="R101" s="48"/>
      <c r="S101" s="48"/>
      <c r="T101" s="48"/>
    </row>
    <row r="102" spans="1:20" ht="12.75" customHeight="1">
      <c r="A102" s="54" t="s">
        <v>154</v>
      </c>
      <c r="B102" s="55" t="s">
        <v>173</v>
      </c>
      <c r="C102" s="56" t="s">
        <v>156</v>
      </c>
      <c r="D102" s="56">
        <v>4</v>
      </c>
      <c r="E102" s="56" t="s">
        <v>157</v>
      </c>
      <c r="F102" s="56" t="s">
        <v>99</v>
      </c>
      <c r="G102" s="56">
        <v>745</v>
      </c>
      <c r="H102" s="56">
        <v>400</v>
      </c>
      <c r="I102" s="56" t="s">
        <v>158</v>
      </c>
      <c r="J102" s="56">
        <v>2</v>
      </c>
      <c r="K102" s="56" t="s">
        <v>109</v>
      </c>
      <c r="L102" s="57" t="s">
        <v>159</v>
      </c>
      <c r="M102" s="57" t="s">
        <v>102</v>
      </c>
      <c r="N102" s="57">
        <v>0</v>
      </c>
      <c r="O102" s="57">
        <v>0</v>
      </c>
      <c r="P102" s="65">
        <v>0</v>
      </c>
      <c r="Q102" s="56">
        <f t="shared" si="2"/>
        <v>-8</v>
      </c>
      <c r="R102" s="48"/>
      <c r="S102" s="48"/>
      <c r="T102" s="48"/>
    </row>
    <row r="103" spans="1:20" ht="12.75" customHeight="1">
      <c r="A103" s="54" t="s">
        <v>154</v>
      </c>
      <c r="B103" s="55" t="s">
        <v>173</v>
      </c>
      <c r="C103" s="56" t="s">
        <v>156</v>
      </c>
      <c r="D103" s="56">
        <v>4</v>
      </c>
      <c r="E103" s="56" t="s">
        <v>157</v>
      </c>
      <c r="F103" s="56" t="s">
        <v>99</v>
      </c>
      <c r="G103" s="56">
        <v>745</v>
      </c>
      <c r="H103" s="56">
        <v>400</v>
      </c>
      <c r="I103" s="56" t="s">
        <v>158</v>
      </c>
      <c r="J103" s="56">
        <v>2</v>
      </c>
      <c r="K103" s="56" t="s">
        <v>112</v>
      </c>
      <c r="L103" s="57" t="s">
        <v>159</v>
      </c>
      <c r="M103" s="57" t="s">
        <v>102</v>
      </c>
      <c r="N103" s="57">
        <v>0</v>
      </c>
      <c r="O103" s="57">
        <v>0</v>
      </c>
      <c r="P103" s="65">
        <v>0</v>
      </c>
      <c r="Q103" s="56">
        <f t="shared" si="2"/>
        <v>-8</v>
      </c>
      <c r="R103" s="48"/>
      <c r="S103" s="48"/>
      <c r="T103" s="48"/>
    </row>
    <row r="104" spans="1:20" ht="12.75" customHeight="1">
      <c r="A104" s="54" t="s">
        <v>154</v>
      </c>
      <c r="B104" s="55" t="s">
        <v>174</v>
      </c>
      <c r="C104" s="56" t="s">
        <v>156</v>
      </c>
      <c r="D104" s="56">
        <v>4</v>
      </c>
      <c r="E104" s="56" t="s">
        <v>157</v>
      </c>
      <c r="F104" s="56" t="s">
        <v>99</v>
      </c>
      <c r="G104" s="56">
        <v>745</v>
      </c>
      <c r="H104" s="56">
        <v>400</v>
      </c>
      <c r="I104" s="56" t="s">
        <v>158</v>
      </c>
      <c r="J104" s="56">
        <v>4</v>
      </c>
      <c r="K104" s="56" t="s">
        <v>109</v>
      </c>
      <c r="L104" s="57" t="s">
        <v>141</v>
      </c>
      <c r="M104" s="57" t="s">
        <v>102</v>
      </c>
      <c r="N104" s="57">
        <v>0</v>
      </c>
      <c r="O104" s="57">
        <v>2</v>
      </c>
      <c r="P104" s="65">
        <v>0</v>
      </c>
      <c r="Q104" s="56">
        <f t="shared" si="2"/>
        <v>-8</v>
      </c>
      <c r="R104" s="48"/>
      <c r="S104" s="48"/>
      <c r="T104" s="48"/>
    </row>
    <row r="105" spans="1:20" ht="12.75" customHeight="1">
      <c r="A105" s="54" t="s">
        <v>154</v>
      </c>
      <c r="B105" s="55" t="s">
        <v>174</v>
      </c>
      <c r="C105" s="56" t="s">
        <v>156</v>
      </c>
      <c r="D105" s="56">
        <v>4</v>
      </c>
      <c r="E105" s="56" t="s">
        <v>157</v>
      </c>
      <c r="F105" s="56" t="s">
        <v>99</v>
      </c>
      <c r="G105" s="56">
        <v>745</v>
      </c>
      <c r="H105" s="56">
        <v>400</v>
      </c>
      <c r="I105" s="56" t="s">
        <v>158</v>
      </c>
      <c r="J105" s="56">
        <v>4</v>
      </c>
      <c r="K105" s="56" t="s">
        <v>112</v>
      </c>
      <c r="L105" s="57" t="s">
        <v>141</v>
      </c>
      <c r="M105" s="57" t="s">
        <v>102</v>
      </c>
      <c r="N105" s="57">
        <v>0</v>
      </c>
      <c r="O105" s="57">
        <v>2</v>
      </c>
      <c r="P105" s="65">
        <v>0</v>
      </c>
      <c r="Q105" s="56">
        <f t="shared" si="2"/>
        <v>-8</v>
      </c>
      <c r="R105" s="48"/>
      <c r="S105" s="48"/>
      <c r="T105" s="48"/>
    </row>
    <row r="106" spans="1:20" ht="12.75" customHeight="1">
      <c r="A106" s="54" t="s">
        <v>154</v>
      </c>
      <c r="B106" s="55" t="s">
        <v>175</v>
      </c>
      <c r="C106" s="56" t="s">
        <v>156</v>
      </c>
      <c r="D106" s="56">
        <v>4</v>
      </c>
      <c r="E106" s="56" t="s">
        <v>157</v>
      </c>
      <c r="F106" s="56" t="s">
        <v>99</v>
      </c>
      <c r="G106" s="56">
        <v>745</v>
      </c>
      <c r="H106" s="56">
        <v>400</v>
      </c>
      <c r="I106" s="56" t="s">
        <v>158</v>
      </c>
      <c r="J106" s="56">
        <v>1</v>
      </c>
      <c r="K106" s="56" t="s">
        <v>109</v>
      </c>
      <c r="L106" s="57" t="s">
        <v>159</v>
      </c>
      <c r="M106" s="57" t="s">
        <v>102</v>
      </c>
      <c r="N106" s="57">
        <v>0</v>
      </c>
      <c r="O106" s="57">
        <v>0</v>
      </c>
      <c r="P106" s="65">
        <v>0</v>
      </c>
      <c r="Q106" s="56">
        <f t="shared" si="2"/>
        <v>-8</v>
      </c>
      <c r="R106" s="48"/>
      <c r="S106" s="48"/>
      <c r="T106" s="48"/>
    </row>
    <row r="107" spans="1:20" ht="12.75" customHeight="1">
      <c r="A107" s="54" t="s">
        <v>154</v>
      </c>
      <c r="B107" s="55" t="s">
        <v>175</v>
      </c>
      <c r="C107" s="56" t="s">
        <v>156</v>
      </c>
      <c r="D107" s="56">
        <v>4</v>
      </c>
      <c r="E107" s="56" t="s">
        <v>157</v>
      </c>
      <c r="F107" s="56" t="s">
        <v>99</v>
      </c>
      <c r="G107" s="56">
        <v>745</v>
      </c>
      <c r="H107" s="56">
        <v>400</v>
      </c>
      <c r="I107" s="56" t="s">
        <v>158</v>
      </c>
      <c r="J107" s="56">
        <v>1</v>
      </c>
      <c r="K107" s="56" t="s">
        <v>112</v>
      </c>
      <c r="L107" s="57" t="s">
        <v>159</v>
      </c>
      <c r="M107" s="57" t="s">
        <v>102</v>
      </c>
      <c r="N107" s="57">
        <v>0</v>
      </c>
      <c r="O107" s="57">
        <v>0</v>
      </c>
      <c r="P107" s="65">
        <v>0</v>
      </c>
      <c r="Q107" s="56">
        <f t="shared" si="2"/>
        <v>-8</v>
      </c>
      <c r="R107" s="48"/>
      <c r="S107" s="48"/>
      <c r="T107" s="48"/>
    </row>
    <row r="108" spans="1:20" ht="12.75" customHeight="1">
      <c r="A108" s="54" t="s">
        <v>154</v>
      </c>
      <c r="B108" s="55" t="s">
        <v>176</v>
      </c>
      <c r="C108" s="56" t="s">
        <v>156</v>
      </c>
      <c r="D108" s="56">
        <v>6</v>
      </c>
      <c r="E108" s="56" t="s">
        <v>177</v>
      </c>
      <c r="F108" s="56" t="s">
        <v>99</v>
      </c>
      <c r="G108" s="56">
        <v>745</v>
      </c>
      <c r="H108" s="56">
        <v>400</v>
      </c>
      <c r="I108" s="56" t="s">
        <v>158</v>
      </c>
      <c r="J108" s="56">
        <v>140</v>
      </c>
      <c r="K108" s="56" t="s">
        <v>109</v>
      </c>
      <c r="L108" s="57" t="s">
        <v>141</v>
      </c>
      <c r="M108" s="57" t="s">
        <v>102</v>
      </c>
      <c r="N108" s="57">
        <v>8</v>
      </c>
      <c r="O108" s="57">
        <v>4</v>
      </c>
      <c r="P108" s="65">
        <v>12</v>
      </c>
      <c r="Q108" s="56">
        <f t="shared" si="2"/>
        <v>-8</v>
      </c>
      <c r="R108" s="48"/>
      <c r="S108" s="48"/>
      <c r="T108" s="48"/>
    </row>
    <row r="109" spans="1:20" ht="12.75" customHeight="1">
      <c r="A109" s="54" t="s">
        <v>154</v>
      </c>
      <c r="B109" s="55" t="s">
        <v>176</v>
      </c>
      <c r="C109" s="56" t="s">
        <v>156</v>
      </c>
      <c r="D109" s="56">
        <v>6</v>
      </c>
      <c r="E109" s="56" t="s">
        <v>177</v>
      </c>
      <c r="F109" s="56" t="s">
        <v>99</v>
      </c>
      <c r="G109" s="56">
        <v>745</v>
      </c>
      <c r="H109" s="56">
        <v>400</v>
      </c>
      <c r="I109" s="56" t="s">
        <v>158</v>
      </c>
      <c r="J109" s="56">
        <v>140</v>
      </c>
      <c r="K109" s="56" t="s">
        <v>112</v>
      </c>
      <c r="L109" s="57" t="s">
        <v>141</v>
      </c>
      <c r="M109" s="57" t="s">
        <v>102</v>
      </c>
      <c r="N109" s="57">
        <v>8</v>
      </c>
      <c r="O109" s="57">
        <v>4</v>
      </c>
      <c r="P109" s="65">
        <v>12</v>
      </c>
      <c r="Q109" s="56">
        <f t="shared" si="2"/>
        <v>-8</v>
      </c>
      <c r="R109" s="48"/>
      <c r="S109" s="48"/>
      <c r="T109" s="48"/>
    </row>
    <row r="110" spans="1:20" ht="12.75" customHeight="1">
      <c r="A110" s="54" t="s">
        <v>154</v>
      </c>
      <c r="B110" s="55" t="s">
        <v>178</v>
      </c>
      <c r="C110" s="56" t="s">
        <v>156</v>
      </c>
      <c r="D110" s="56">
        <v>8</v>
      </c>
      <c r="E110" s="56" t="s">
        <v>179</v>
      </c>
      <c r="F110" s="56" t="s">
        <v>99</v>
      </c>
      <c r="G110" s="56">
        <v>745</v>
      </c>
      <c r="H110" s="56">
        <v>400</v>
      </c>
      <c r="I110" s="56" t="s">
        <v>158</v>
      </c>
      <c r="J110" s="56">
        <v>88</v>
      </c>
      <c r="K110" s="56" t="s">
        <v>109</v>
      </c>
      <c r="L110" s="57" t="s">
        <v>141</v>
      </c>
      <c r="M110" s="57" t="s">
        <v>102</v>
      </c>
      <c r="N110" s="57">
        <v>3</v>
      </c>
      <c r="O110" s="57">
        <v>0</v>
      </c>
      <c r="P110" s="65">
        <v>4</v>
      </c>
      <c r="Q110" s="56">
        <f t="shared" si="2"/>
        <v>-8</v>
      </c>
      <c r="R110" s="48"/>
      <c r="S110" s="48"/>
      <c r="T110" s="48"/>
    </row>
    <row r="111" spans="1:20" ht="12.75" customHeight="1">
      <c r="A111" s="54" t="s">
        <v>154</v>
      </c>
      <c r="B111" s="55" t="s">
        <v>178</v>
      </c>
      <c r="C111" s="56" t="s">
        <v>156</v>
      </c>
      <c r="D111" s="56">
        <v>8</v>
      </c>
      <c r="E111" s="56" t="s">
        <v>179</v>
      </c>
      <c r="F111" s="56" t="s">
        <v>99</v>
      </c>
      <c r="G111" s="56">
        <v>745</v>
      </c>
      <c r="H111" s="56">
        <v>400</v>
      </c>
      <c r="I111" s="56" t="s">
        <v>158</v>
      </c>
      <c r="J111" s="56">
        <v>88</v>
      </c>
      <c r="K111" s="56" t="s">
        <v>112</v>
      </c>
      <c r="L111" s="57" t="s">
        <v>141</v>
      </c>
      <c r="M111" s="57" t="s">
        <v>102</v>
      </c>
      <c r="N111" s="57">
        <v>3</v>
      </c>
      <c r="O111" s="57">
        <v>0</v>
      </c>
      <c r="P111" s="65">
        <v>4</v>
      </c>
      <c r="Q111" s="56">
        <f t="shared" si="2"/>
        <v>-8</v>
      </c>
      <c r="R111" s="48"/>
      <c r="S111" s="48"/>
      <c r="T111" s="48"/>
    </row>
    <row r="112" spans="1:20" ht="12.75" customHeight="1">
      <c r="A112" s="54" t="s">
        <v>180</v>
      </c>
      <c r="B112" s="55" t="s">
        <v>181</v>
      </c>
      <c r="C112" s="56" t="s">
        <v>156</v>
      </c>
      <c r="D112" s="56">
        <v>0.75</v>
      </c>
      <c r="E112" s="56" t="s">
        <v>134</v>
      </c>
      <c r="F112" s="56" t="s">
        <v>99</v>
      </c>
      <c r="G112" s="56">
        <v>775</v>
      </c>
      <c r="H112" s="56">
        <v>400</v>
      </c>
      <c r="I112" s="56" t="s">
        <v>158</v>
      </c>
      <c r="J112" s="56">
        <v>3</v>
      </c>
      <c r="K112" s="56" t="s">
        <v>112</v>
      </c>
      <c r="L112" s="57" t="s">
        <v>159</v>
      </c>
      <c r="M112" s="57" t="s">
        <v>102</v>
      </c>
      <c r="N112" s="57">
        <v>0</v>
      </c>
      <c r="O112" s="57">
        <v>3</v>
      </c>
      <c r="P112" s="65">
        <v>0</v>
      </c>
      <c r="Q112" s="56">
        <f t="shared" si="2"/>
        <v>-8</v>
      </c>
      <c r="R112" s="48"/>
      <c r="S112" s="48"/>
      <c r="T112" s="48"/>
    </row>
    <row r="113" spans="1:20" ht="12.75" customHeight="1">
      <c r="A113" s="54" t="s">
        <v>180</v>
      </c>
      <c r="B113" s="55" t="s">
        <v>182</v>
      </c>
      <c r="C113" s="56" t="s">
        <v>156</v>
      </c>
      <c r="D113" s="56">
        <v>0.75</v>
      </c>
      <c r="E113" s="56" t="s">
        <v>134</v>
      </c>
      <c r="F113" s="56" t="s">
        <v>99</v>
      </c>
      <c r="G113" s="56">
        <v>775</v>
      </c>
      <c r="H113" s="56">
        <v>400</v>
      </c>
      <c r="I113" s="56" t="s">
        <v>158</v>
      </c>
      <c r="J113" s="56">
        <v>12</v>
      </c>
      <c r="K113" s="56" t="s">
        <v>112</v>
      </c>
      <c r="L113" s="57" t="s">
        <v>141</v>
      </c>
      <c r="M113" s="57" t="s">
        <v>102</v>
      </c>
      <c r="N113" s="57">
        <v>0</v>
      </c>
      <c r="O113" s="57">
        <v>21</v>
      </c>
      <c r="P113" s="65">
        <v>0</v>
      </c>
      <c r="Q113" s="56">
        <f t="shared" si="2"/>
        <v>-8</v>
      </c>
      <c r="R113" s="48"/>
      <c r="S113" s="48"/>
      <c r="T113" s="48"/>
    </row>
    <row r="114" spans="1:20" ht="12.75" customHeight="1">
      <c r="A114" s="54" t="s">
        <v>180</v>
      </c>
      <c r="B114" s="55" t="s">
        <v>183</v>
      </c>
      <c r="C114" s="56" t="s">
        <v>156</v>
      </c>
      <c r="D114" s="56">
        <v>1</v>
      </c>
      <c r="E114" s="56" t="s">
        <v>134</v>
      </c>
      <c r="F114" s="56" t="s">
        <v>99</v>
      </c>
      <c r="G114" s="56">
        <v>775</v>
      </c>
      <c r="H114" s="56">
        <v>400</v>
      </c>
      <c r="I114" s="56" t="s">
        <v>158</v>
      </c>
      <c r="J114" s="56">
        <v>87</v>
      </c>
      <c r="K114" s="56" t="s">
        <v>112</v>
      </c>
      <c r="L114" s="57" t="s">
        <v>159</v>
      </c>
      <c r="M114" s="57" t="s">
        <v>102</v>
      </c>
      <c r="N114" s="57">
        <v>12</v>
      </c>
      <c r="O114" s="57">
        <v>7</v>
      </c>
      <c r="P114" s="65">
        <v>18</v>
      </c>
      <c r="Q114" s="56">
        <f t="shared" si="2"/>
        <v>-8</v>
      </c>
      <c r="R114" s="48"/>
      <c r="S114" s="48"/>
      <c r="T114" s="48"/>
    </row>
    <row r="115" spans="1:20" ht="12.75" customHeight="1">
      <c r="A115" s="54" t="s">
        <v>180</v>
      </c>
      <c r="B115" s="55" t="s">
        <v>184</v>
      </c>
      <c r="C115" s="56" t="s">
        <v>156</v>
      </c>
      <c r="D115" s="56">
        <v>1</v>
      </c>
      <c r="E115" s="56" t="s">
        <v>134</v>
      </c>
      <c r="F115" s="56" t="s">
        <v>99</v>
      </c>
      <c r="G115" s="56">
        <v>775</v>
      </c>
      <c r="H115" s="56">
        <v>400</v>
      </c>
      <c r="I115" s="56" t="s">
        <v>158</v>
      </c>
      <c r="J115" s="56">
        <v>3</v>
      </c>
      <c r="K115" s="56" t="s">
        <v>112</v>
      </c>
      <c r="L115" s="57" t="s">
        <v>141</v>
      </c>
      <c r="M115" s="57" t="s">
        <v>102</v>
      </c>
      <c r="N115" s="57">
        <v>0</v>
      </c>
      <c r="O115" s="57">
        <v>3</v>
      </c>
      <c r="P115" s="65">
        <v>0</v>
      </c>
      <c r="Q115" s="56">
        <f t="shared" si="2"/>
        <v>-8</v>
      </c>
      <c r="R115" s="48"/>
      <c r="S115" s="48"/>
      <c r="T115" s="48"/>
    </row>
    <row r="116" spans="1:20" ht="12.75" customHeight="1">
      <c r="A116" s="54" t="s">
        <v>180</v>
      </c>
      <c r="B116" s="55" t="s">
        <v>185</v>
      </c>
      <c r="C116" s="56" t="s">
        <v>156</v>
      </c>
      <c r="D116" s="56">
        <v>2</v>
      </c>
      <c r="E116" s="56" t="s">
        <v>134</v>
      </c>
      <c r="F116" s="56" t="s">
        <v>99</v>
      </c>
      <c r="G116" s="56">
        <v>775</v>
      </c>
      <c r="H116" s="56">
        <v>400</v>
      </c>
      <c r="I116" s="56" t="s">
        <v>158</v>
      </c>
      <c r="J116" s="56">
        <v>4</v>
      </c>
      <c r="K116" s="56" t="s">
        <v>112</v>
      </c>
      <c r="L116" s="57" t="s">
        <v>159</v>
      </c>
      <c r="M116" s="57" t="s">
        <v>102</v>
      </c>
      <c r="N116" s="57">
        <v>0</v>
      </c>
      <c r="O116" s="57">
        <v>4</v>
      </c>
      <c r="P116" s="65">
        <v>0</v>
      </c>
      <c r="Q116" s="56">
        <f t="shared" si="2"/>
        <v>-8</v>
      </c>
      <c r="R116" s="48"/>
      <c r="S116" s="48"/>
      <c r="T116" s="48"/>
    </row>
    <row r="117" spans="1:20" ht="12.75" customHeight="1">
      <c r="A117" s="54" t="s">
        <v>180</v>
      </c>
      <c r="B117" s="55" t="s">
        <v>186</v>
      </c>
      <c r="C117" s="56" t="s">
        <v>156</v>
      </c>
      <c r="D117" s="56">
        <v>3</v>
      </c>
      <c r="E117" s="56" t="s">
        <v>127</v>
      </c>
      <c r="F117" s="56" t="s">
        <v>99</v>
      </c>
      <c r="G117" s="56">
        <v>775</v>
      </c>
      <c r="H117" s="56">
        <v>400</v>
      </c>
      <c r="I117" s="56" t="s">
        <v>158</v>
      </c>
      <c r="J117" s="56">
        <v>302</v>
      </c>
      <c r="K117" s="56" t="s">
        <v>112</v>
      </c>
      <c r="L117" s="57" t="s">
        <v>141</v>
      </c>
      <c r="M117" s="57" t="s">
        <v>102</v>
      </c>
      <c r="N117" s="57">
        <v>22</v>
      </c>
      <c r="O117" s="57">
        <v>12</v>
      </c>
      <c r="P117" s="65">
        <v>34</v>
      </c>
      <c r="Q117" s="56">
        <f t="shared" si="2"/>
        <v>-8</v>
      </c>
      <c r="R117" s="48"/>
      <c r="S117" s="48"/>
      <c r="T117" s="48"/>
    </row>
    <row r="118" spans="1:20" ht="12.75" customHeight="1">
      <c r="A118" s="54" t="s">
        <v>180</v>
      </c>
      <c r="B118" s="55" t="s">
        <v>187</v>
      </c>
      <c r="C118" s="56" t="s">
        <v>156</v>
      </c>
      <c r="D118" s="56">
        <v>4</v>
      </c>
      <c r="E118" s="56" t="s">
        <v>127</v>
      </c>
      <c r="F118" s="56" t="s">
        <v>99</v>
      </c>
      <c r="G118" s="56">
        <v>775</v>
      </c>
      <c r="H118" s="56">
        <v>400</v>
      </c>
      <c r="I118" s="56" t="s">
        <v>158</v>
      </c>
      <c r="J118" s="56">
        <v>3</v>
      </c>
      <c r="K118" s="56" t="s">
        <v>112</v>
      </c>
      <c r="L118" s="57" t="s">
        <v>159</v>
      </c>
      <c r="M118" s="57" t="s">
        <v>102</v>
      </c>
      <c r="N118" s="57">
        <v>0</v>
      </c>
      <c r="O118" s="57">
        <v>0</v>
      </c>
      <c r="P118" s="65">
        <v>0</v>
      </c>
      <c r="Q118" s="56">
        <f t="shared" si="2"/>
        <v>-8</v>
      </c>
      <c r="R118" s="48"/>
      <c r="S118" s="48"/>
      <c r="T118" s="48"/>
    </row>
    <row r="119" spans="1:20" ht="12.75" customHeight="1">
      <c r="A119" s="54" t="s">
        <v>188</v>
      </c>
      <c r="B119" s="55" t="s">
        <v>189</v>
      </c>
      <c r="C119" s="56" t="s">
        <v>156</v>
      </c>
      <c r="D119" s="56">
        <v>2</v>
      </c>
      <c r="E119" s="56" t="s">
        <v>134</v>
      </c>
      <c r="F119" s="56" t="s">
        <v>99</v>
      </c>
      <c r="G119" s="56">
        <v>750</v>
      </c>
      <c r="H119" s="56">
        <v>680</v>
      </c>
      <c r="I119" s="56" t="s">
        <v>190</v>
      </c>
      <c r="J119" s="56">
        <v>15</v>
      </c>
      <c r="K119" s="56" t="s">
        <v>191</v>
      </c>
      <c r="L119" s="57" t="s">
        <v>101</v>
      </c>
      <c r="M119" s="57" t="s">
        <v>102</v>
      </c>
      <c r="N119" s="57">
        <v>2</v>
      </c>
      <c r="O119" s="57">
        <v>2</v>
      </c>
      <c r="P119" s="65">
        <v>2</v>
      </c>
      <c r="Q119" s="56">
        <f t="shared" si="2"/>
        <v>-8</v>
      </c>
      <c r="R119" s="48"/>
      <c r="S119" s="48"/>
      <c r="T119" s="48"/>
    </row>
    <row r="120" spans="1:20" ht="12.75" customHeight="1">
      <c r="A120" s="54" t="s">
        <v>188</v>
      </c>
      <c r="B120" s="55" t="s">
        <v>192</v>
      </c>
      <c r="C120" s="56" t="s">
        <v>156</v>
      </c>
      <c r="D120" s="56">
        <v>2</v>
      </c>
      <c r="E120" s="56" t="s">
        <v>134</v>
      </c>
      <c r="F120" s="56" t="s">
        <v>99</v>
      </c>
      <c r="G120" s="56">
        <v>750</v>
      </c>
      <c r="H120" s="56">
        <v>680</v>
      </c>
      <c r="I120" s="56" t="s">
        <v>190</v>
      </c>
      <c r="J120" s="56">
        <v>8</v>
      </c>
      <c r="K120" s="56" t="s">
        <v>191</v>
      </c>
      <c r="L120" s="57" t="s">
        <v>101</v>
      </c>
      <c r="M120" s="57" t="s">
        <v>102</v>
      </c>
      <c r="N120" s="57">
        <v>2</v>
      </c>
      <c r="O120" s="57">
        <v>1</v>
      </c>
      <c r="P120" s="65">
        <v>0</v>
      </c>
      <c r="Q120" s="56">
        <f t="shared" si="2"/>
        <v>-8</v>
      </c>
      <c r="R120" s="48"/>
      <c r="S120" s="48"/>
      <c r="T120" s="48"/>
    </row>
    <row r="121" spans="1:20" ht="12.75" customHeight="1">
      <c r="A121" s="54" t="s">
        <v>188</v>
      </c>
      <c r="B121" s="55" t="s">
        <v>193</v>
      </c>
      <c r="C121" s="56" t="s">
        <v>156</v>
      </c>
      <c r="D121" s="56">
        <v>2</v>
      </c>
      <c r="E121" s="56" t="s">
        <v>134</v>
      </c>
      <c r="F121" s="56" t="s">
        <v>99</v>
      </c>
      <c r="G121" s="56">
        <v>750</v>
      </c>
      <c r="H121" s="56">
        <v>680</v>
      </c>
      <c r="I121" s="56" t="s">
        <v>190</v>
      </c>
      <c r="J121" s="56">
        <v>8</v>
      </c>
      <c r="K121" s="56" t="s">
        <v>191</v>
      </c>
      <c r="L121" s="57" t="s">
        <v>159</v>
      </c>
      <c r="M121" s="57" t="s">
        <v>111</v>
      </c>
      <c r="N121" s="57">
        <v>0</v>
      </c>
      <c r="O121" s="57">
        <v>6</v>
      </c>
      <c r="P121" s="65">
        <v>0</v>
      </c>
      <c r="Q121" s="56">
        <f t="shared" si="2"/>
        <v>-8</v>
      </c>
      <c r="R121" s="48"/>
      <c r="S121" s="48"/>
      <c r="T121" s="48"/>
    </row>
    <row r="122" spans="1:20" ht="12.75" customHeight="1">
      <c r="A122" s="54" t="s">
        <v>188</v>
      </c>
      <c r="B122" s="55" t="s">
        <v>194</v>
      </c>
      <c r="C122" s="56" t="s">
        <v>156</v>
      </c>
      <c r="D122" s="56">
        <v>4</v>
      </c>
      <c r="E122" s="56" t="s">
        <v>127</v>
      </c>
      <c r="F122" s="56" t="s">
        <v>99</v>
      </c>
      <c r="G122" s="56">
        <v>750</v>
      </c>
      <c r="H122" s="56">
        <v>680</v>
      </c>
      <c r="I122" s="56" t="s">
        <v>190</v>
      </c>
      <c r="J122" s="56">
        <v>5</v>
      </c>
      <c r="K122" s="56" t="s">
        <v>191</v>
      </c>
      <c r="L122" s="57" t="s">
        <v>159</v>
      </c>
      <c r="M122" s="57" t="s">
        <v>111</v>
      </c>
      <c r="N122" s="57">
        <v>0</v>
      </c>
      <c r="O122" s="57">
        <v>0</v>
      </c>
      <c r="P122" s="65">
        <v>1</v>
      </c>
      <c r="Q122" s="56">
        <f t="shared" si="2"/>
        <v>-8</v>
      </c>
      <c r="R122" s="48"/>
      <c r="S122" s="48"/>
      <c r="T122" s="48"/>
    </row>
    <row r="123" spans="1:20" ht="12.75" customHeight="1">
      <c r="A123" s="54" t="s">
        <v>195</v>
      </c>
      <c r="B123" s="55" t="s">
        <v>196</v>
      </c>
      <c r="C123" s="56" t="s">
        <v>156</v>
      </c>
      <c r="D123" s="56">
        <v>3</v>
      </c>
      <c r="E123" s="56" t="s">
        <v>127</v>
      </c>
      <c r="F123" s="56" t="s">
        <v>99</v>
      </c>
      <c r="G123" s="56">
        <v>750</v>
      </c>
      <c r="H123" s="56">
        <v>680</v>
      </c>
      <c r="I123" s="56" t="s">
        <v>190</v>
      </c>
      <c r="J123" s="56">
        <v>1</v>
      </c>
      <c r="K123" s="56" t="s">
        <v>191</v>
      </c>
      <c r="L123" s="57" t="s">
        <v>101</v>
      </c>
      <c r="M123" s="57" t="s">
        <v>102</v>
      </c>
      <c r="N123" s="57">
        <v>0</v>
      </c>
      <c r="O123" s="57">
        <v>0</v>
      </c>
      <c r="P123" s="65">
        <v>0</v>
      </c>
      <c r="Q123" s="56">
        <f t="shared" si="2"/>
        <v>-8</v>
      </c>
      <c r="R123" s="48"/>
      <c r="S123" s="48"/>
      <c r="T123" s="48"/>
    </row>
    <row r="124" spans="1:20" ht="12.75" customHeight="1">
      <c r="A124" s="54" t="s">
        <v>195</v>
      </c>
      <c r="B124" s="55" t="s">
        <v>197</v>
      </c>
      <c r="C124" s="56" t="s">
        <v>156</v>
      </c>
      <c r="D124" s="56">
        <v>4</v>
      </c>
      <c r="E124" s="56" t="s">
        <v>127</v>
      </c>
      <c r="F124" s="56" t="s">
        <v>99</v>
      </c>
      <c r="G124" s="56">
        <v>750</v>
      </c>
      <c r="H124" s="56">
        <v>680</v>
      </c>
      <c r="I124" s="56" t="s">
        <v>190</v>
      </c>
      <c r="J124" s="56">
        <v>21</v>
      </c>
      <c r="K124" s="56" t="s">
        <v>191</v>
      </c>
      <c r="L124" s="57" t="s">
        <v>101</v>
      </c>
      <c r="M124" s="57" t="s">
        <v>102</v>
      </c>
      <c r="N124" s="57">
        <v>3</v>
      </c>
      <c r="O124" s="57">
        <v>4</v>
      </c>
      <c r="P124" s="65">
        <v>3</v>
      </c>
      <c r="Q124" s="56">
        <f t="shared" si="2"/>
        <v>-8</v>
      </c>
      <c r="R124" s="48"/>
      <c r="S124" s="48"/>
      <c r="T124" s="48"/>
    </row>
    <row r="125" spans="1:20" ht="12.75" customHeight="1">
      <c r="A125" s="54" t="s">
        <v>195</v>
      </c>
      <c r="B125" s="55" t="s">
        <v>198</v>
      </c>
      <c r="C125" s="56" t="s">
        <v>156</v>
      </c>
      <c r="D125" s="56">
        <v>6</v>
      </c>
      <c r="E125" s="56" t="s">
        <v>127</v>
      </c>
      <c r="F125" s="56" t="s">
        <v>99</v>
      </c>
      <c r="G125" s="56">
        <v>750</v>
      </c>
      <c r="H125" s="56">
        <v>680</v>
      </c>
      <c r="I125" s="56" t="s">
        <v>190</v>
      </c>
      <c r="J125" s="56">
        <v>8</v>
      </c>
      <c r="K125" s="56" t="s">
        <v>191</v>
      </c>
      <c r="L125" s="57" t="s">
        <v>101</v>
      </c>
      <c r="M125" s="57" t="s">
        <v>102</v>
      </c>
      <c r="N125" s="57">
        <v>1</v>
      </c>
      <c r="O125" s="57">
        <v>0</v>
      </c>
      <c r="P125" s="65">
        <v>1</v>
      </c>
      <c r="Q125" s="56">
        <f t="shared" si="2"/>
        <v>-8</v>
      </c>
      <c r="R125" s="48"/>
      <c r="S125" s="48"/>
      <c r="T125" s="48"/>
    </row>
    <row r="126" spans="1:20" ht="12.75" customHeight="1">
      <c r="A126" s="54" t="s">
        <v>195</v>
      </c>
      <c r="B126" s="55" t="s">
        <v>199</v>
      </c>
      <c r="C126" s="56" t="s">
        <v>156</v>
      </c>
      <c r="D126" s="56">
        <v>8</v>
      </c>
      <c r="E126" s="56" t="s">
        <v>200</v>
      </c>
      <c r="F126" s="56" t="s">
        <v>201</v>
      </c>
      <c r="G126" s="56">
        <v>115</v>
      </c>
      <c r="H126" s="56">
        <v>680</v>
      </c>
      <c r="I126" s="56" t="s">
        <v>190</v>
      </c>
      <c r="J126" s="56">
        <v>18</v>
      </c>
      <c r="K126" s="56" t="s">
        <v>191</v>
      </c>
      <c r="L126" s="57" t="s">
        <v>101</v>
      </c>
      <c r="M126" s="57" t="s">
        <v>102</v>
      </c>
      <c r="N126" s="57">
        <v>5</v>
      </c>
      <c r="O126" s="57">
        <v>0</v>
      </c>
      <c r="P126" s="65">
        <v>2</v>
      </c>
      <c r="Q126" s="56">
        <f t="shared" si="2"/>
        <v>-8</v>
      </c>
      <c r="R126" s="48"/>
      <c r="S126" s="48"/>
      <c r="T126" s="48"/>
    </row>
    <row r="127" spans="1:20" ht="12.75" customHeight="1">
      <c r="A127" s="54" t="s">
        <v>202</v>
      </c>
      <c r="B127" s="55" t="s">
        <v>203</v>
      </c>
      <c r="C127" s="56" t="s">
        <v>156</v>
      </c>
      <c r="D127" s="56">
        <v>2</v>
      </c>
      <c r="E127" s="56" t="s">
        <v>134</v>
      </c>
      <c r="F127" s="56" t="s">
        <v>99</v>
      </c>
      <c r="G127" s="56">
        <v>750</v>
      </c>
      <c r="H127" s="56">
        <v>680</v>
      </c>
      <c r="I127" s="56" t="s">
        <v>190</v>
      </c>
      <c r="J127" s="56">
        <v>13</v>
      </c>
      <c r="K127" s="56" t="s">
        <v>115</v>
      </c>
      <c r="L127" s="57" t="s">
        <v>101</v>
      </c>
      <c r="M127" s="57" t="s">
        <v>102</v>
      </c>
      <c r="N127" s="57">
        <v>2</v>
      </c>
      <c r="O127" s="57">
        <v>2</v>
      </c>
      <c r="P127" s="65">
        <v>2</v>
      </c>
      <c r="Q127" s="56">
        <f t="shared" si="2"/>
        <v>-8</v>
      </c>
      <c r="R127" s="48"/>
      <c r="S127" s="48"/>
      <c r="T127" s="48"/>
    </row>
    <row r="128" spans="1:20" ht="12.75" customHeight="1">
      <c r="A128" s="54" t="s">
        <v>202</v>
      </c>
      <c r="B128" s="55" t="s">
        <v>204</v>
      </c>
      <c r="C128" s="56" t="s">
        <v>156</v>
      </c>
      <c r="D128" s="56">
        <v>2</v>
      </c>
      <c r="E128" s="56" t="s">
        <v>134</v>
      </c>
      <c r="F128" s="56" t="s">
        <v>99</v>
      </c>
      <c r="G128" s="56">
        <v>750</v>
      </c>
      <c r="H128" s="56">
        <v>680</v>
      </c>
      <c r="I128" s="56" t="s">
        <v>190</v>
      </c>
      <c r="J128" s="56">
        <v>8</v>
      </c>
      <c r="K128" s="56" t="s">
        <v>115</v>
      </c>
      <c r="L128" s="57" t="s">
        <v>101</v>
      </c>
      <c r="M128" s="57" t="s">
        <v>102</v>
      </c>
      <c r="N128" s="57">
        <v>2</v>
      </c>
      <c r="O128" s="57">
        <v>1</v>
      </c>
      <c r="P128" s="65">
        <v>0</v>
      </c>
      <c r="Q128" s="56">
        <f t="shared" si="2"/>
        <v>-8</v>
      </c>
      <c r="R128" s="48"/>
      <c r="S128" s="48"/>
      <c r="T128" s="48"/>
    </row>
    <row r="129" spans="1:20" ht="12.75" customHeight="1">
      <c r="A129" s="54" t="s">
        <v>202</v>
      </c>
      <c r="B129" s="55" t="s">
        <v>205</v>
      </c>
      <c r="C129" s="56" t="s">
        <v>156</v>
      </c>
      <c r="D129" s="56">
        <v>2</v>
      </c>
      <c r="E129" s="56" t="s">
        <v>134</v>
      </c>
      <c r="F129" s="56" t="s">
        <v>99</v>
      </c>
      <c r="G129" s="56">
        <v>750</v>
      </c>
      <c r="H129" s="56">
        <v>680</v>
      </c>
      <c r="I129" s="56" t="s">
        <v>190</v>
      </c>
      <c r="J129" s="56">
        <v>8</v>
      </c>
      <c r="K129" s="56" t="s">
        <v>115</v>
      </c>
      <c r="L129" s="57" t="s">
        <v>159</v>
      </c>
      <c r="M129" s="57" t="s">
        <v>111</v>
      </c>
      <c r="N129" s="57">
        <v>0</v>
      </c>
      <c r="O129" s="57">
        <v>6</v>
      </c>
      <c r="P129" s="65">
        <v>0</v>
      </c>
      <c r="Q129" s="56">
        <f t="shared" si="2"/>
        <v>-8</v>
      </c>
      <c r="R129" s="48"/>
      <c r="S129" s="48"/>
      <c r="T129" s="48"/>
    </row>
    <row r="130" spans="1:20" ht="12.75" customHeight="1">
      <c r="A130" s="54" t="s">
        <v>202</v>
      </c>
      <c r="B130" s="55" t="s">
        <v>206</v>
      </c>
      <c r="C130" s="56" t="s">
        <v>156</v>
      </c>
      <c r="D130" s="56">
        <v>4</v>
      </c>
      <c r="E130" s="56" t="s">
        <v>127</v>
      </c>
      <c r="F130" s="56" t="s">
        <v>99</v>
      </c>
      <c r="G130" s="56">
        <v>750</v>
      </c>
      <c r="H130" s="56">
        <v>680</v>
      </c>
      <c r="I130" s="56" t="s">
        <v>190</v>
      </c>
      <c r="J130" s="56">
        <v>5</v>
      </c>
      <c r="K130" s="56" t="s">
        <v>115</v>
      </c>
      <c r="L130" s="57" t="s">
        <v>159</v>
      </c>
      <c r="M130" s="57" t="s">
        <v>111</v>
      </c>
      <c r="N130" s="57">
        <v>0</v>
      </c>
      <c r="O130" s="57">
        <v>0</v>
      </c>
      <c r="P130" s="65">
        <v>1</v>
      </c>
      <c r="Q130" s="56">
        <f t="shared" si="2"/>
        <v>-8</v>
      </c>
      <c r="R130" s="48"/>
      <c r="S130" s="48"/>
      <c r="T130" s="48"/>
    </row>
    <row r="131" spans="1:20" ht="12.75" customHeight="1">
      <c r="A131" s="54" t="s">
        <v>207</v>
      </c>
      <c r="B131" s="55" t="s">
        <v>208</v>
      </c>
      <c r="C131" s="56" t="s">
        <v>156</v>
      </c>
      <c r="D131" s="56">
        <v>3</v>
      </c>
      <c r="E131" s="56" t="s">
        <v>127</v>
      </c>
      <c r="F131" s="56" t="s">
        <v>99</v>
      </c>
      <c r="G131" s="56">
        <v>750</v>
      </c>
      <c r="H131" s="56">
        <v>680</v>
      </c>
      <c r="I131" s="56" t="s">
        <v>190</v>
      </c>
      <c r="J131" s="56">
        <v>1</v>
      </c>
      <c r="K131" s="56" t="s">
        <v>115</v>
      </c>
      <c r="L131" s="57" t="s">
        <v>101</v>
      </c>
      <c r="M131" s="57" t="s">
        <v>102</v>
      </c>
      <c r="N131" s="57">
        <v>0</v>
      </c>
      <c r="O131" s="57">
        <v>0</v>
      </c>
      <c r="P131" s="65">
        <v>0</v>
      </c>
      <c r="Q131" s="56">
        <f t="shared" si="2"/>
        <v>-8</v>
      </c>
      <c r="R131" s="48"/>
      <c r="S131" s="48"/>
      <c r="T131" s="48"/>
    </row>
    <row r="132" spans="1:20" ht="12.75" customHeight="1">
      <c r="A132" s="54" t="s">
        <v>207</v>
      </c>
      <c r="B132" s="55" t="s">
        <v>209</v>
      </c>
      <c r="C132" s="56" t="s">
        <v>156</v>
      </c>
      <c r="D132" s="56">
        <v>4</v>
      </c>
      <c r="E132" s="56" t="s">
        <v>127</v>
      </c>
      <c r="F132" s="56" t="s">
        <v>99</v>
      </c>
      <c r="G132" s="56">
        <v>750</v>
      </c>
      <c r="H132" s="56">
        <v>680</v>
      </c>
      <c r="I132" s="56" t="s">
        <v>190</v>
      </c>
      <c r="J132" s="56">
        <v>21</v>
      </c>
      <c r="K132" s="56" t="s">
        <v>115</v>
      </c>
      <c r="L132" s="57" t="s">
        <v>101</v>
      </c>
      <c r="M132" s="57" t="s">
        <v>102</v>
      </c>
      <c r="N132" s="57">
        <v>3</v>
      </c>
      <c r="O132" s="57">
        <v>4</v>
      </c>
      <c r="P132" s="65">
        <v>2</v>
      </c>
      <c r="Q132" s="56">
        <f t="shared" si="2"/>
        <v>-8</v>
      </c>
      <c r="R132" s="48"/>
      <c r="S132" s="48"/>
      <c r="T132" s="48"/>
    </row>
    <row r="133" spans="1:20" ht="12.75" customHeight="1">
      <c r="A133" s="54" t="s">
        <v>207</v>
      </c>
      <c r="B133" s="55" t="s">
        <v>210</v>
      </c>
      <c r="C133" s="56" t="s">
        <v>156</v>
      </c>
      <c r="D133" s="56">
        <v>6</v>
      </c>
      <c r="E133" s="56" t="s">
        <v>127</v>
      </c>
      <c r="F133" s="56" t="s">
        <v>99</v>
      </c>
      <c r="G133" s="56">
        <v>750</v>
      </c>
      <c r="H133" s="56">
        <v>680</v>
      </c>
      <c r="I133" s="56" t="s">
        <v>190</v>
      </c>
      <c r="J133" s="56">
        <v>8</v>
      </c>
      <c r="K133" s="56" t="s">
        <v>115</v>
      </c>
      <c r="L133" s="57" t="s">
        <v>101</v>
      </c>
      <c r="M133" s="57" t="s">
        <v>102</v>
      </c>
      <c r="N133" s="57">
        <v>1</v>
      </c>
      <c r="O133" s="57">
        <v>0</v>
      </c>
      <c r="P133" s="65">
        <v>1</v>
      </c>
      <c r="Q133" s="56">
        <f t="shared" si="2"/>
        <v>-8</v>
      </c>
      <c r="R133" s="48"/>
      <c r="S133" s="48"/>
      <c r="T133" s="48"/>
    </row>
    <row r="134" spans="1:20" ht="12.75" customHeight="1">
      <c r="A134" s="54" t="s">
        <v>207</v>
      </c>
      <c r="B134" s="55" t="s">
        <v>211</v>
      </c>
      <c r="C134" s="56" t="s">
        <v>156</v>
      </c>
      <c r="D134" s="56">
        <v>8</v>
      </c>
      <c r="E134" s="56" t="s">
        <v>200</v>
      </c>
      <c r="F134" s="56" t="s">
        <v>201</v>
      </c>
      <c r="G134" s="56">
        <v>115</v>
      </c>
      <c r="H134" s="56">
        <v>680</v>
      </c>
      <c r="I134" s="56" t="s">
        <v>190</v>
      </c>
      <c r="J134" s="56">
        <v>18</v>
      </c>
      <c r="K134" s="56" t="s">
        <v>115</v>
      </c>
      <c r="L134" s="57" t="s">
        <v>101</v>
      </c>
      <c r="M134" s="57" t="s">
        <v>102</v>
      </c>
      <c r="N134" s="57">
        <v>5</v>
      </c>
      <c r="O134" s="57">
        <v>0</v>
      </c>
      <c r="P134" s="65">
        <v>2</v>
      </c>
      <c r="Q134" s="56">
        <f t="shared" si="2"/>
        <v>-8</v>
      </c>
      <c r="R134" s="48"/>
      <c r="S134" s="48"/>
      <c r="T134" s="48"/>
    </row>
    <row r="135" spans="1:20" ht="12.75" customHeight="1">
      <c r="A135" s="54" t="s">
        <v>212</v>
      </c>
      <c r="B135" s="55" t="s">
        <v>213</v>
      </c>
      <c r="C135" s="56" t="s">
        <v>156</v>
      </c>
      <c r="D135" s="56">
        <v>2</v>
      </c>
      <c r="E135" s="56" t="s">
        <v>134</v>
      </c>
      <c r="F135" s="56" t="s">
        <v>99</v>
      </c>
      <c r="G135" s="56">
        <v>750</v>
      </c>
      <c r="H135" s="56">
        <v>475</v>
      </c>
      <c r="I135" s="56" t="s">
        <v>214</v>
      </c>
      <c r="J135" s="56">
        <v>2</v>
      </c>
      <c r="K135" s="56" t="s">
        <v>215</v>
      </c>
      <c r="L135" s="57" t="s">
        <v>159</v>
      </c>
      <c r="M135" s="57" t="s">
        <v>102</v>
      </c>
      <c r="N135" s="57">
        <v>0</v>
      </c>
      <c r="O135" s="57">
        <v>2</v>
      </c>
      <c r="P135" s="65">
        <v>1</v>
      </c>
      <c r="Q135" s="56">
        <f t="shared" si="2"/>
        <v>-8</v>
      </c>
      <c r="R135" s="48"/>
      <c r="S135" s="48"/>
      <c r="T135" s="48"/>
    </row>
    <row r="136" spans="1:20" ht="12.75" customHeight="1">
      <c r="A136" s="54" t="s">
        <v>212</v>
      </c>
      <c r="B136" s="55" t="s">
        <v>216</v>
      </c>
      <c r="C136" s="56" t="s">
        <v>156</v>
      </c>
      <c r="D136" s="56">
        <v>4</v>
      </c>
      <c r="E136" s="56" t="s">
        <v>127</v>
      </c>
      <c r="F136" s="56" t="s">
        <v>99</v>
      </c>
      <c r="G136" s="56">
        <v>750</v>
      </c>
      <c r="H136" s="56">
        <v>475</v>
      </c>
      <c r="I136" s="56" t="s">
        <v>214</v>
      </c>
      <c r="J136" s="56">
        <v>4</v>
      </c>
      <c r="K136" s="56" t="s">
        <v>215</v>
      </c>
      <c r="L136" s="57" t="s">
        <v>159</v>
      </c>
      <c r="M136" s="57" t="s">
        <v>102</v>
      </c>
      <c r="N136" s="57">
        <v>0</v>
      </c>
      <c r="O136" s="57">
        <v>0</v>
      </c>
      <c r="P136" s="65">
        <v>0</v>
      </c>
      <c r="Q136" s="56">
        <f t="shared" si="2"/>
        <v>-8</v>
      </c>
      <c r="R136" s="48"/>
      <c r="S136" s="48"/>
      <c r="T136" s="48"/>
    </row>
    <row r="137" spans="1:20" ht="12.75" customHeight="1">
      <c r="A137" s="54" t="s">
        <v>217</v>
      </c>
      <c r="B137" s="55" t="s">
        <v>218</v>
      </c>
      <c r="C137" s="56" t="s">
        <v>148</v>
      </c>
      <c r="D137" s="56">
        <v>3</v>
      </c>
      <c r="E137" s="56" t="s">
        <v>127</v>
      </c>
      <c r="F137" s="56" t="s">
        <v>99</v>
      </c>
      <c r="G137" s="56">
        <v>750</v>
      </c>
      <c r="H137" s="56">
        <v>140</v>
      </c>
      <c r="I137" s="56" t="s">
        <v>149</v>
      </c>
      <c r="J137" s="56">
        <v>43</v>
      </c>
      <c r="K137" s="56" t="s">
        <v>109</v>
      </c>
      <c r="L137" s="57" t="s">
        <v>101</v>
      </c>
      <c r="M137" s="57" t="s">
        <v>102</v>
      </c>
      <c r="N137" s="57">
        <v>10</v>
      </c>
      <c r="O137" s="57">
        <v>11</v>
      </c>
      <c r="P137" s="65">
        <v>2</v>
      </c>
      <c r="Q137" s="56">
        <f t="shared" si="2"/>
        <v>-8</v>
      </c>
      <c r="R137" s="48"/>
      <c r="S137" s="48"/>
      <c r="T137" s="48"/>
    </row>
    <row r="138" spans="1:20" ht="12.75" customHeight="1">
      <c r="A138" s="54" t="s">
        <v>217</v>
      </c>
      <c r="B138" s="55" t="s">
        <v>218</v>
      </c>
      <c r="C138" s="56" t="s">
        <v>148</v>
      </c>
      <c r="D138" s="56">
        <v>3</v>
      </c>
      <c r="E138" s="56" t="s">
        <v>127</v>
      </c>
      <c r="F138" s="56" t="s">
        <v>99</v>
      </c>
      <c r="G138" s="56">
        <v>750</v>
      </c>
      <c r="H138" s="56">
        <v>140</v>
      </c>
      <c r="I138" s="56" t="s">
        <v>149</v>
      </c>
      <c r="J138" s="56">
        <v>35</v>
      </c>
      <c r="K138" s="56" t="s">
        <v>112</v>
      </c>
      <c r="L138" s="57" t="s">
        <v>101</v>
      </c>
      <c r="M138" s="57" t="s">
        <v>102</v>
      </c>
      <c r="N138" s="57">
        <v>10</v>
      </c>
      <c r="O138" s="57">
        <v>5</v>
      </c>
      <c r="P138" s="65">
        <v>2</v>
      </c>
      <c r="Q138" s="56">
        <f t="shared" si="2"/>
        <v>-8</v>
      </c>
      <c r="R138" s="48"/>
      <c r="S138" s="48"/>
      <c r="T138" s="48"/>
    </row>
    <row r="139" spans="1:20" ht="12.75" customHeight="1">
      <c r="A139" s="54" t="s">
        <v>219</v>
      </c>
      <c r="B139" s="55" t="s">
        <v>220</v>
      </c>
      <c r="C139" s="56" t="s">
        <v>156</v>
      </c>
      <c r="D139" s="56">
        <v>1</v>
      </c>
      <c r="E139" s="56" t="s">
        <v>134</v>
      </c>
      <c r="F139" s="56" t="s">
        <v>99</v>
      </c>
      <c r="G139" s="56">
        <v>750</v>
      </c>
      <c r="H139" s="56">
        <v>475</v>
      </c>
      <c r="I139" s="56" t="s">
        <v>214</v>
      </c>
      <c r="J139" s="56">
        <v>6</v>
      </c>
      <c r="K139" s="56" t="s">
        <v>109</v>
      </c>
      <c r="L139" s="57" t="s">
        <v>101</v>
      </c>
      <c r="M139" s="57" t="s">
        <v>102</v>
      </c>
      <c r="N139" s="57">
        <v>2</v>
      </c>
      <c r="O139" s="57">
        <v>1</v>
      </c>
      <c r="P139" s="65">
        <v>0</v>
      </c>
      <c r="Q139" s="56">
        <f t="shared" si="2"/>
        <v>-8</v>
      </c>
      <c r="R139" s="48"/>
      <c r="S139" s="48"/>
      <c r="T139" s="48"/>
    </row>
    <row r="140" spans="1:20" ht="12.75" customHeight="1">
      <c r="A140" s="54" t="s">
        <v>219</v>
      </c>
      <c r="B140" s="55" t="s">
        <v>220</v>
      </c>
      <c r="C140" s="56" t="s">
        <v>156</v>
      </c>
      <c r="D140" s="56">
        <v>1</v>
      </c>
      <c r="E140" s="56" t="s">
        <v>134</v>
      </c>
      <c r="F140" s="56" t="s">
        <v>99</v>
      </c>
      <c r="G140" s="56">
        <v>750</v>
      </c>
      <c r="H140" s="56">
        <v>475</v>
      </c>
      <c r="I140" s="56" t="s">
        <v>214</v>
      </c>
      <c r="J140" s="56">
        <v>6</v>
      </c>
      <c r="K140" s="56" t="s">
        <v>112</v>
      </c>
      <c r="L140" s="57" t="s">
        <v>101</v>
      </c>
      <c r="M140" s="57" t="s">
        <v>102</v>
      </c>
      <c r="N140" s="57">
        <v>2</v>
      </c>
      <c r="O140" s="57">
        <v>1</v>
      </c>
      <c r="P140" s="65">
        <v>0</v>
      </c>
      <c r="Q140" s="56">
        <f t="shared" si="2"/>
        <v>-8</v>
      </c>
      <c r="R140" s="48"/>
      <c r="S140" s="48"/>
      <c r="T140" s="48"/>
    </row>
    <row r="141" spans="1:20" ht="12.75" customHeight="1">
      <c r="A141" s="54" t="s">
        <v>219</v>
      </c>
      <c r="B141" s="55" t="s">
        <v>221</v>
      </c>
      <c r="C141" s="56" t="s">
        <v>156</v>
      </c>
      <c r="D141" s="56">
        <v>1</v>
      </c>
      <c r="E141" s="56" t="s">
        <v>134</v>
      </c>
      <c r="F141" s="56" t="s">
        <v>99</v>
      </c>
      <c r="G141" s="56">
        <v>750</v>
      </c>
      <c r="H141" s="56">
        <v>475</v>
      </c>
      <c r="I141" s="56" t="s">
        <v>214</v>
      </c>
      <c r="J141" s="56">
        <v>7</v>
      </c>
      <c r="K141" s="56" t="s">
        <v>109</v>
      </c>
      <c r="L141" s="57" t="s">
        <v>101</v>
      </c>
      <c r="M141" s="57" t="s">
        <v>102</v>
      </c>
      <c r="N141" s="57">
        <v>2</v>
      </c>
      <c r="O141" s="57">
        <v>1</v>
      </c>
      <c r="P141" s="65">
        <v>1</v>
      </c>
      <c r="Q141" s="56">
        <f t="shared" si="2"/>
        <v>-8</v>
      </c>
      <c r="R141" s="48"/>
      <c r="S141" s="48"/>
      <c r="T141" s="48"/>
    </row>
    <row r="142" spans="1:20" ht="12.75" customHeight="1">
      <c r="A142" s="54" t="s">
        <v>219</v>
      </c>
      <c r="B142" s="55" t="s">
        <v>221</v>
      </c>
      <c r="C142" s="56" t="s">
        <v>156</v>
      </c>
      <c r="D142" s="56">
        <v>1</v>
      </c>
      <c r="E142" s="56" t="s">
        <v>134</v>
      </c>
      <c r="F142" s="56" t="s">
        <v>99</v>
      </c>
      <c r="G142" s="56">
        <v>750</v>
      </c>
      <c r="H142" s="56">
        <v>475</v>
      </c>
      <c r="I142" s="56" t="s">
        <v>214</v>
      </c>
      <c r="J142" s="56">
        <v>7</v>
      </c>
      <c r="K142" s="56" t="s">
        <v>112</v>
      </c>
      <c r="L142" s="57" t="s">
        <v>101</v>
      </c>
      <c r="M142" s="57" t="s">
        <v>102</v>
      </c>
      <c r="N142" s="57">
        <v>2</v>
      </c>
      <c r="O142" s="57">
        <v>1</v>
      </c>
      <c r="P142" s="65">
        <v>1</v>
      </c>
      <c r="Q142" s="56">
        <f t="shared" si="2"/>
        <v>-8</v>
      </c>
      <c r="R142" s="48"/>
      <c r="S142" s="48"/>
      <c r="T142" s="48"/>
    </row>
    <row r="143" spans="1:20" ht="12.75" customHeight="1">
      <c r="A143" s="54" t="s">
        <v>219</v>
      </c>
      <c r="B143" s="55" t="s">
        <v>222</v>
      </c>
      <c r="C143" s="56" t="s">
        <v>156</v>
      </c>
      <c r="D143" s="56">
        <v>1</v>
      </c>
      <c r="E143" s="56" t="s">
        <v>134</v>
      </c>
      <c r="F143" s="56" t="s">
        <v>99</v>
      </c>
      <c r="G143" s="56">
        <v>750</v>
      </c>
      <c r="H143" s="56">
        <v>475</v>
      </c>
      <c r="I143" s="56" t="s">
        <v>214</v>
      </c>
      <c r="J143" s="56">
        <v>1</v>
      </c>
      <c r="K143" s="56" t="s">
        <v>109</v>
      </c>
      <c r="L143" s="57" t="s">
        <v>101</v>
      </c>
      <c r="M143" s="57" t="s">
        <v>102</v>
      </c>
      <c r="N143" s="57">
        <v>0</v>
      </c>
      <c r="O143" s="57">
        <v>1</v>
      </c>
      <c r="P143" s="65">
        <v>0</v>
      </c>
      <c r="Q143" s="56">
        <f t="shared" si="2"/>
        <v>-8</v>
      </c>
      <c r="R143" s="48"/>
      <c r="S143" s="48"/>
      <c r="T143" s="48"/>
    </row>
    <row r="144" spans="1:20" ht="12.75" customHeight="1">
      <c r="A144" s="54" t="s">
        <v>219</v>
      </c>
      <c r="B144" s="55" t="s">
        <v>222</v>
      </c>
      <c r="C144" s="56" t="s">
        <v>156</v>
      </c>
      <c r="D144" s="56">
        <v>1</v>
      </c>
      <c r="E144" s="56" t="s">
        <v>134</v>
      </c>
      <c r="F144" s="56" t="s">
        <v>99</v>
      </c>
      <c r="G144" s="56">
        <v>750</v>
      </c>
      <c r="H144" s="56">
        <v>475</v>
      </c>
      <c r="I144" s="56" t="s">
        <v>214</v>
      </c>
      <c r="J144" s="56">
        <v>1</v>
      </c>
      <c r="K144" s="56" t="s">
        <v>112</v>
      </c>
      <c r="L144" s="57" t="s">
        <v>101</v>
      </c>
      <c r="M144" s="57" t="s">
        <v>102</v>
      </c>
      <c r="N144" s="57">
        <v>0</v>
      </c>
      <c r="O144" s="57">
        <v>1</v>
      </c>
      <c r="P144" s="65">
        <v>0</v>
      </c>
      <c r="Q144" s="56">
        <f t="shared" si="2"/>
        <v>-8</v>
      </c>
      <c r="R144" s="48"/>
      <c r="S144" s="48"/>
      <c r="T144" s="48"/>
    </row>
    <row r="145" spans="1:20" ht="12.75" customHeight="1">
      <c r="A145" s="54" t="s">
        <v>219</v>
      </c>
      <c r="B145" s="55" t="s">
        <v>223</v>
      </c>
      <c r="C145" s="56" t="s">
        <v>156</v>
      </c>
      <c r="D145" s="56">
        <v>1</v>
      </c>
      <c r="E145" s="56" t="s">
        <v>134</v>
      </c>
      <c r="F145" s="56" t="s">
        <v>99</v>
      </c>
      <c r="G145" s="56">
        <v>750</v>
      </c>
      <c r="H145" s="56">
        <v>475</v>
      </c>
      <c r="I145" s="56" t="s">
        <v>214</v>
      </c>
      <c r="J145" s="56">
        <v>7</v>
      </c>
      <c r="K145" s="56" t="s">
        <v>109</v>
      </c>
      <c r="L145" s="57" t="s">
        <v>101</v>
      </c>
      <c r="M145" s="57" t="s">
        <v>102</v>
      </c>
      <c r="N145" s="57">
        <v>2</v>
      </c>
      <c r="O145" s="57">
        <v>1</v>
      </c>
      <c r="P145" s="65">
        <v>1</v>
      </c>
      <c r="Q145" s="56">
        <f t="shared" si="2"/>
        <v>-8</v>
      </c>
      <c r="R145" s="48"/>
      <c r="S145" s="48"/>
      <c r="T145" s="48"/>
    </row>
    <row r="146" spans="1:20" ht="12.75" customHeight="1">
      <c r="A146" s="54" t="s">
        <v>219</v>
      </c>
      <c r="B146" s="55" t="s">
        <v>223</v>
      </c>
      <c r="C146" s="56" t="s">
        <v>156</v>
      </c>
      <c r="D146" s="56">
        <v>1</v>
      </c>
      <c r="E146" s="56" t="s">
        <v>134</v>
      </c>
      <c r="F146" s="56" t="s">
        <v>99</v>
      </c>
      <c r="G146" s="56">
        <v>750</v>
      </c>
      <c r="H146" s="56">
        <v>475</v>
      </c>
      <c r="I146" s="56" t="s">
        <v>214</v>
      </c>
      <c r="J146" s="56">
        <v>7</v>
      </c>
      <c r="K146" s="56" t="s">
        <v>112</v>
      </c>
      <c r="L146" s="57" t="s">
        <v>101</v>
      </c>
      <c r="M146" s="57" t="s">
        <v>102</v>
      </c>
      <c r="N146" s="57">
        <v>2</v>
      </c>
      <c r="O146" s="57">
        <v>1</v>
      </c>
      <c r="P146" s="65">
        <v>1</v>
      </c>
      <c r="Q146" s="56">
        <f t="shared" si="2"/>
        <v>-8</v>
      </c>
      <c r="R146" s="48"/>
      <c r="S146" s="48"/>
      <c r="T146" s="48"/>
    </row>
    <row r="147" spans="1:20" ht="12.75" customHeight="1">
      <c r="A147" s="54" t="s">
        <v>219</v>
      </c>
      <c r="B147" s="55" t="s">
        <v>224</v>
      </c>
      <c r="C147" s="56" t="s">
        <v>156</v>
      </c>
      <c r="D147" s="56">
        <v>1</v>
      </c>
      <c r="E147" s="56" t="s">
        <v>134</v>
      </c>
      <c r="F147" s="56" t="s">
        <v>99</v>
      </c>
      <c r="G147" s="56">
        <v>750</v>
      </c>
      <c r="H147" s="56">
        <v>475</v>
      </c>
      <c r="I147" s="56" t="s">
        <v>214</v>
      </c>
      <c r="J147" s="56">
        <v>1</v>
      </c>
      <c r="K147" s="56" t="s">
        <v>109</v>
      </c>
      <c r="L147" s="57" t="s">
        <v>101</v>
      </c>
      <c r="M147" s="57" t="s">
        <v>102</v>
      </c>
      <c r="N147" s="57">
        <v>0</v>
      </c>
      <c r="O147" s="57">
        <v>1</v>
      </c>
      <c r="P147" s="65">
        <v>0</v>
      </c>
      <c r="Q147" s="56">
        <f t="shared" si="2"/>
        <v>-8</v>
      </c>
      <c r="R147" s="48"/>
      <c r="S147" s="48"/>
      <c r="T147" s="48"/>
    </row>
    <row r="148" spans="1:20" ht="12.75" customHeight="1">
      <c r="A148" s="54" t="s">
        <v>219</v>
      </c>
      <c r="B148" s="55" t="s">
        <v>224</v>
      </c>
      <c r="C148" s="56" t="s">
        <v>156</v>
      </c>
      <c r="D148" s="56">
        <v>1</v>
      </c>
      <c r="E148" s="56" t="s">
        <v>134</v>
      </c>
      <c r="F148" s="56" t="s">
        <v>99</v>
      </c>
      <c r="G148" s="56">
        <v>750</v>
      </c>
      <c r="H148" s="56">
        <v>475</v>
      </c>
      <c r="I148" s="56" t="s">
        <v>214</v>
      </c>
      <c r="J148" s="56">
        <v>1</v>
      </c>
      <c r="K148" s="56" t="s">
        <v>112</v>
      </c>
      <c r="L148" s="57" t="s">
        <v>101</v>
      </c>
      <c r="M148" s="57" t="s">
        <v>102</v>
      </c>
      <c r="N148" s="57">
        <v>0</v>
      </c>
      <c r="O148" s="57">
        <v>1</v>
      </c>
      <c r="P148" s="65">
        <v>0</v>
      </c>
      <c r="Q148" s="56">
        <f t="shared" si="2"/>
        <v>-8</v>
      </c>
      <c r="R148" s="48"/>
      <c r="S148" s="48"/>
      <c r="T148" s="48"/>
    </row>
    <row r="149" spans="1:20" ht="12.75" customHeight="1">
      <c r="A149" s="54" t="s">
        <v>219</v>
      </c>
      <c r="B149" s="55" t="s">
        <v>225</v>
      </c>
      <c r="C149" s="56" t="s">
        <v>156</v>
      </c>
      <c r="D149" s="56">
        <v>1</v>
      </c>
      <c r="E149" s="56" t="s">
        <v>134</v>
      </c>
      <c r="F149" s="56" t="s">
        <v>99</v>
      </c>
      <c r="G149" s="56">
        <v>750</v>
      </c>
      <c r="H149" s="56">
        <v>475</v>
      </c>
      <c r="I149" s="56" t="s">
        <v>214</v>
      </c>
      <c r="J149" s="56">
        <v>7</v>
      </c>
      <c r="K149" s="56" t="s">
        <v>109</v>
      </c>
      <c r="L149" s="57" t="s">
        <v>101</v>
      </c>
      <c r="M149" s="57" t="s">
        <v>102</v>
      </c>
      <c r="N149" s="57">
        <v>2</v>
      </c>
      <c r="O149" s="57">
        <v>1</v>
      </c>
      <c r="P149" s="65">
        <v>1</v>
      </c>
      <c r="Q149" s="56">
        <f t="shared" si="2"/>
        <v>-8</v>
      </c>
      <c r="R149" s="48"/>
      <c r="S149" s="48"/>
      <c r="T149" s="48"/>
    </row>
    <row r="150" spans="1:20" ht="12.75" customHeight="1">
      <c r="A150" s="54" t="s">
        <v>219</v>
      </c>
      <c r="B150" s="55" t="s">
        <v>225</v>
      </c>
      <c r="C150" s="56" t="s">
        <v>156</v>
      </c>
      <c r="D150" s="56">
        <v>1</v>
      </c>
      <c r="E150" s="56" t="s">
        <v>134</v>
      </c>
      <c r="F150" s="56" t="s">
        <v>99</v>
      </c>
      <c r="G150" s="56">
        <v>750</v>
      </c>
      <c r="H150" s="56">
        <v>475</v>
      </c>
      <c r="I150" s="56" t="s">
        <v>214</v>
      </c>
      <c r="J150" s="56">
        <v>7</v>
      </c>
      <c r="K150" s="56" t="s">
        <v>112</v>
      </c>
      <c r="L150" s="57" t="s">
        <v>101</v>
      </c>
      <c r="M150" s="57" t="s">
        <v>102</v>
      </c>
      <c r="N150" s="57">
        <v>2</v>
      </c>
      <c r="O150" s="57">
        <v>1</v>
      </c>
      <c r="P150" s="65">
        <v>1</v>
      </c>
      <c r="Q150" s="56">
        <f t="shared" si="2"/>
        <v>-8</v>
      </c>
      <c r="R150" s="48"/>
      <c r="S150" s="48"/>
      <c r="T150" s="48"/>
    </row>
    <row r="151" spans="1:20" ht="12.75" customHeight="1">
      <c r="A151" s="54" t="s">
        <v>219</v>
      </c>
      <c r="B151" s="55" t="s">
        <v>226</v>
      </c>
      <c r="C151" s="56" t="s">
        <v>156</v>
      </c>
      <c r="D151" s="56">
        <v>2</v>
      </c>
      <c r="E151" s="56" t="s">
        <v>134</v>
      </c>
      <c r="F151" s="56" t="s">
        <v>99</v>
      </c>
      <c r="G151" s="56">
        <v>750</v>
      </c>
      <c r="H151" s="56">
        <v>475</v>
      </c>
      <c r="I151" s="56" t="s">
        <v>214</v>
      </c>
      <c r="J151" s="56">
        <v>10</v>
      </c>
      <c r="K151" s="56" t="s">
        <v>109</v>
      </c>
      <c r="L151" s="57" t="s">
        <v>101</v>
      </c>
      <c r="M151" s="57" t="s">
        <v>102</v>
      </c>
      <c r="N151" s="57">
        <v>3</v>
      </c>
      <c r="O151" s="57">
        <v>2</v>
      </c>
      <c r="P151" s="65">
        <v>1</v>
      </c>
      <c r="Q151" s="56">
        <f t="shared" si="2"/>
        <v>-8</v>
      </c>
      <c r="R151" s="48"/>
      <c r="S151" s="48"/>
      <c r="T151" s="48"/>
    </row>
    <row r="152" spans="1:20" ht="12.75" customHeight="1">
      <c r="A152" s="54" t="s">
        <v>219</v>
      </c>
      <c r="B152" s="55" t="s">
        <v>226</v>
      </c>
      <c r="C152" s="56" t="s">
        <v>156</v>
      </c>
      <c r="D152" s="56">
        <v>2</v>
      </c>
      <c r="E152" s="56" t="s">
        <v>134</v>
      </c>
      <c r="F152" s="56" t="s">
        <v>99</v>
      </c>
      <c r="G152" s="56">
        <v>750</v>
      </c>
      <c r="H152" s="56">
        <v>475</v>
      </c>
      <c r="I152" s="56" t="s">
        <v>214</v>
      </c>
      <c r="J152" s="56">
        <v>10</v>
      </c>
      <c r="K152" s="56" t="s">
        <v>112</v>
      </c>
      <c r="L152" s="57" t="s">
        <v>101</v>
      </c>
      <c r="M152" s="57" t="s">
        <v>102</v>
      </c>
      <c r="N152" s="57">
        <v>3</v>
      </c>
      <c r="O152" s="57">
        <v>2</v>
      </c>
      <c r="P152" s="65">
        <v>1</v>
      </c>
      <c r="Q152" s="56">
        <f t="shared" si="2"/>
        <v>-8</v>
      </c>
      <c r="R152" s="48"/>
      <c r="S152" s="48"/>
      <c r="T152" s="48"/>
    </row>
    <row r="153" spans="1:20" ht="12.75" customHeight="1">
      <c r="A153" s="54" t="s">
        <v>219</v>
      </c>
      <c r="B153" s="55" t="s">
        <v>227</v>
      </c>
      <c r="C153" s="56" t="s">
        <v>156</v>
      </c>
      <c r="D153" s="56">
        <v>2</v>
      </c>
      <c r="E153" s="56" t="s">
        <v>134</v>
      </c>
      <c r="F153" s="56" t="s">
        <v>99</v>
      </c>
      <c r="G153" s="56">
        <v>750</v>
      </c>
      <c r="H153" s="56">
        <v>475</v>
      </c>
      <c r="I153" s="56" t="s">
        <v>214</v>
      </c>
      <c r="J153" s="56">
        <v>43</v>
      </c>
      <c r="K153" s="56" t="s">
        <v>109</v>
      </c>
      <c r="L153" s="57" t="s">
        <v>101</v>
      </c>
      <c r="M153" s="57" t="s">
        <v>102</v>
      </c>
      <c r="N153" s="57">
        <v>7</v>
      </c>
      <c r="O153" s="57">
        <v>2</v>
      </c>
      <c r="P153" s="65">
        <v>5</v>
      </c>
      <c r="Q153" s="56">
        <f t="shared" ref="Q153:Q216" si="3">IF($G153&gt;0,$C$21,"")</f>
        <v>-8</v>
      </c>
      <c r="R153" s="48"/>
      <c r="S153" s="48"/>
      <c r="T153" s="48"/>
    </row>
    <row r="154" spans="1:20" ht="12.75" customHeight="1">
      <c r="A154" s="54" t="s">
        <v>219</v>
      </c>
      <c r="B154" s="55" t="s">
        <v>227</v>
      </c>
      <c r="C154" s="56" t="s">
        <v>156</v>
      </c>
      <c r="D154" s="56">
        <v>2</v>
      </c>
      <c r="E154" s="56" t="s">
        <v>134</v>
      </c>
      <c r="F154" s="56" t="s">
        <v>99</v>
      </c>
      <c r="G154" s="56">
        <v>750</v>
      </c>
      <c r="H154" s="56">
        <v>475</v>
      </c>
      <c r="I154" s="56" t="s">
        <v>214</v>
      </c>
      <c r="J154" s="56">
        <v>42</v>
      </c>
      <c r="K154" s="56" t="s">
        <v>112</v>
      </c>
      <c r="L154" s="57" t="s">
        <v>101</v>
      </c>
      <c r="M154" s="57" t="s">
        <v>102</v>
      </c>
      <c r="N154" s="57">
        <v>7</v>
      </c>
      <c r="O154" s="57">
        <v>2</v>
      </c>
      <c r="P154" s="65">
        <v>5</v>
      </c>
      <c r="Q154" s="56">
        <f t="shared" si="3"/>
        <v>-8</v>
      </c>
      <c r="R154" s="48"/>
      <c r="S154" s="48"/>
      <c r="T154" s="48"/>
    </row>
    <row r="155" spans="1:20" ht="12.75" customHeight="1">
      <c r="A155" s="54" t="s">
        <v>219</v>
      </c>
      <c r="B155" s="55" t="s">
        <v>228</v>
      </c>
      <c r="C155" s="56" t="s">
        <v>156</v>
      </c>
      <c r="D155" s="56">
        <v>2</v>
      </c>
      <c r="E155" s="56" t="s">
        <v>134</v>
      </c>
      <c r="F155" s="56" t="s">
        <v>99</v>
      </c>
      <c r="G155" s="56">
        <v>750</v>
      </c>
      <c r="H155" s="56">
        <v>475</v>
      </c>
      <c r="I155" s="56" t="s">
        <v>214</v>
      </c>
      <c r="J155" s="56">
        <v>10</v>
      </c>
      <c r="K155" s="56" t="s">
        <v>109</v>
      </c>
      <c r="L155" s="57" t="s">
        <v>101</v>
      </c>
      <c r="M155" s="57" t="s">
        <v>102</v>
      </c>
      <c r="N155" s="57">
        <v>3</v>
      </c>
      <c r="O155" s="57">
        <v>2</v>
      </c>
      <c r="P155" s="65">
        <v>1</v>
      </c>
      <c r="Q155" s="56">
        <f t="shared" si="3"/>
        <v>-8</v>
      </c>
      <c r="R155" s="48"/>
      <c r="S155" s="48"/>
      <c r="T155" s="48"/>
    </row>
    <row r="156" spans="1:20" ht="12.75" customHeight="1">
      <c r="A156" s="54" t="s">
        <v>219</v>
      </c>
      <c r="B156" s="55" t="s">
        <v>228</v>
      </c>
      <c r="C156" s="56" t="s">
        <v>156</v>
      </c>
      <c r="D156" s="56">
        <v>2</v>
      </c>
      <c r="E156" s="56" t="s">
        <v>134</v>
      </c>
      <c r="F156" s="56" t="s">
        <v>99</v>
      </c>
      <c r="G156" s="56">
        <v>750</v>
      </c>
      <c r="H156" s="56">
        <v>475</v>
      </c>
      <c r="I156" s="56" t="s">
        <v>214</v>
      </c>
      <c r="J156" s="56">
        <v>10</v>
      </c>
      <c r="K156" s="56" t="s">
        <v>112</v>
      </c>
      <c r="L156" s="57" t="s">
        <v>101</v>
      </c>
      <c r="M156" s="57" t="s">
        <v>102</v>
      </c>
      <c r="N156" s="57">
        <v>3</v>
      </c>
      <c r="O156" s="57">
        <v>2</v>
      </c>
      <c r="P156" s="65">
        <v>1</v>
      </c>
      <c r="Q156" s="56">
        <f t="shared" si="3"/>
        <v>-8</v>
      </c>
      <c r="R156" s="48"/>
      <c r="S156" s="48"/>
      <c r="T156" s="48"/>
    </row>
    <row r="157" spans="1:20" ht="12.75" customHeight="1">
      <c r="A157" s="54" t="s">
        <v>219</v>
      </c>
      <c r="B157" s="55" t="s">
        <v>229</v>
      </c>
      <c r="C157" s="56" t="s">
        <v>156</v>
      </c>
      <c r="D157" s="56">
        <v>2</v>
      </c>
      <c r="E157" s="56" t="s">
        <v>134</v>
      </c>
      <c r="F157" s="56" t="s">
        <v>99</v>
      </c>
      <c r="G157" s="56">
        <v>750</v>
      </c>
      <c r="H157" s="56">
        <v>475</v>
      </c>
      <c r="I157" s="56" t="s">
        <v>214</v>
      </c>
      <c r="J157" s="56">
        <v>52</v>
      </c>
      <c r="K157" s="56" t="s">
        <v>109</v>
      </c>
      <c r="L157" s="57" t="s">
        <v>101</v>
      </c>
      <c r="M157" s="57" t="s">
        <v>102</v>
      </c>
      <c r="N157" s="57">
        <v>7</v>
      </c>
      <c r="O157" s="57">
        <v>2</v>
      </c>
      <c r="P157" s="65">
        <v>6</v>
      </c>
      <c r="Q157" s="56">
        <f t="shared" si="3"/>
        <v>-8</v>
      </c>
      <c r="R157" s="48"/>
      <c r="S157" s="48"/>
      <c r="T157" s="48"/>
    </row>
    <row r="158" spans="1:20" ht="12.75" customHeight="1">
      <c r="A158" s="54" t="s">
        <v>219</v>
      </c>
      <c r="B158" s="55" t="s">
        <v>229</v>
      </c>
      <c r="C158" s="56" t="s">
        <v>156</v>
      </c>
      <c r="D158" s="56">
        <v>2</v>
      </c>
      <c r="E158" s="56" t="s">
        <v>134</v>
      </c>
      <c r="F158" s="56" t="s">
        <v>99</v>
      </c>
      <c r="G158" s="56">
        <v>750</v>
      </c>
      <c r="H158" s="56">
        <v>475</v>
      </c>
      <c r="I158" s="56" t="s">
        <v>214</v>
      </c>
      <c r="J158" s="56">
        <v>51</v>
      </c>
      <c r="K158" s="56" t="s">
        <v>112</v>
      </c>
      <c r="L158" s="57" t="s">
        <v>101</v>
      </c>
      <c r="M158" s="57" t="s">
        <v>102</v>
      </c>
      <c r="N158" s="57">
        <v>7</v>
      </c>
      <c r="O158" s="57">
        <v>2</v>
      </c>
      <c r="P158" s="65">
        <v>6</v>
      </c>
      <c r="Q158" s="56">
        <f t="shared" si="3"/>
        <v>-8</v>
      </c>
      <c r="R158" s="48"/>
      <c r="S158" s="48"/>
      <c r="T158" s="48"/>
    </row>
    <row r="159" spans="1:20" ht="12.75" customHeight="1">
      <c r="A159" s="54" t="s">
        <v>219</v>
      </c>
      <c r="B159" s="55" t="s">
        <v>230</v>
      </c>
      <c r="C159" s="56" t="s">
        <v>156</v>
      </c>
      <c r="D159" s="56">
        <v>2</v>
      </c>
      <c r="E159" s="56" t="s">
        <v>134</v>
      </c>
      <c r="F159" s="56" t="s">
        <v>99</v>
      </c>
      <c r="G159" s="56">
        <v>750</v>
      </c>
      <c r="H159" s="56">
        <v>475</v>
      </c>
      <c r="I159" s="56" t="s">
        <v>214</v>
      </c>
      <c r="J159" s="56">
        <v>10</v>
      </c>
      <c r="K159" s="56" t="s">
        <v>109</v>
      </c>
      <c r="L159" s="57" t="s">
        <v>101</v>
      </c>
      <c r="M159" s="57" t="s">
        <v>102</v>
      </c>
      <c r="N159" s="57">
        <v>3</v>
      </c>
      <c r="O159" s="57">
        <v>2</v>
      </c>
      <c r="P159" s="65">
        <v>1</v>
      </c>
      <c r="Q159" s="56">
        <f t="shared" si="3"/>
        <v>-8</v>
      </c>
      <c r="R159" s="48"/>
      <c r="S159" s="48"/>
      <c r="T159" s="48"/>
    </row>
    <row r="160" spans="1:20" ht="12.75" customHeight="1">
      <c r="A160" s="54" t="s">
        <v>219</v>
      </c>
      <c r="B160" s="55" t="s">
        <v>230</v>
      </c>
      <c r="C160" s="56" t="s">
        <v>156</v>
      </c>
      <c r="D160" s="56">
        <v>2</v>
      </c>
      <c r="E160" s="56" t="s">
        <v>134</v>
      </c>
      <c r="F160" s="56" t="s">
        <v>99</v>
      </c>
      <c r="G160" s="56">
        <v>750</v>
      </c>
      <c r="H160" s="56">
        <v>475</v>
      </c>
      <c r="I160" s="56" t="s">
        <v>214</v>
      </c>
      <c r="J160" s="56">
        <v>10</v>
      </c>
      <c r="K160" s="56" t="s">
        <v>112</v>
      </c>
      <c r="L160" s="57" t="s">
        <v>101</v>
      </c>
      <c r="M160" s="57" t="s">
        <v>102</v>
      </c>
      <c r="N160" s="57">
        <v>3</v>
      </c>
      <c r="O160" s="57">
        <v>2</v>
      </c>
      <c r="P160" s="65">
        <v>1</v>
      </c>
      <c r="Q160" s="56">
        <f t="shared" si="3"/>
        <v>-8</v>
      </c>
      <c r="R160" s="48"/>
      <c r="S160" s="48"/>
      <c r="T160" s="48"/>
    </row>
    <row r="161" spans="1:20" ht="12.75" customHeight="1">
      <c r="A161" s="54" t="s">
        <v>219</v>
      </c>
      <c r="B161" s="55" t="s">
        <v>231</v>
      </c>
      <c r="C161" s="56" t="s">
        <v>156</v>
      </c>
      <c r="D161" s="56">
        <v>2</v>
      </c>
      <c r="E161" s="56" t="s">
        <v>134</v>
      </c>
      <c r="F161" s="56" t="s">
        <v>99</v>
      </c>
      <c r="G161" s="56">
        <v>750</v>
      </c>
      <c r="H161" s="56">
        <v>475</v>
      </c>
      <c r="I161" s="56" t="s">
        <v>214</v>
      </c>
      <c r="J161" s="56">
        <v>72</v>
      </c>
      <c r="K161" s="56" t="s">
        <v>109</v>
      </c>
      <c r="L161" s="57" t="s">
        <v>101</v>
      </c>
      <c r="M161" s="57" t="s">
        <v>102</v>
      </c>
      <c r="N161" s="57">
        <v>7</v>
      </c>
      <c r="O161" s="57">
        <v>2</v>
      </c>
      <c r="P161" s="65">
        <v>9</v>
      </c>
      <c r="Q161" s="56">
        <f t="shared" si="3"/>
        <v>-8</v>
      </c>
      <c r="R161" s="48"/>
      <c r="S161" s="48"/>
      <c r="T161" s="48"/>
    </row>
    <row r="162" spans="1:20" ht="12.75" customHeight="1">
      <c r="A162" s="54" t="s">
        <v>219</v>
      </c>
      <c r="B162" s="55" t="s">
        <v>231</v>
      </c>
      <c r="C162" s="56" t="s">
        <v>156</v>
      </c>
      <c r="D162" s="56">
        <v>2</v>
      </c>
      <c r="E162" s="56" t="s">
        <v>134</v>
      </c>
      <c r="F162" s="56" t="s">
        <v>99</v>
      </c>
      <c r="G162" s="56">
        <v>750</v>
      </c>
      <c r="H162" s="56">
        <v>475</v>
      </c>
      <c r="I162" s="56" t="s">
        <v>214</v>
      </c>
      <c r="J162" s="56">
        <v>72</v>
      </c>
      <c r="K162" s="56" t="s">
        <v>112</v>
      </c>
      <c r="L162" s="57" t="s">
        <v>101</v>
      </c>
      <c r="M162" s="57" t="s">
        <v>102</v>
      </c>
      <c r="N162" s="57">
        <v>7</v>
      </c>
      <c r="O162" s="57">
        <v>2</v>
      </c>
      <c r="P162" s="65">
        <v>9</v>
      </c>
      <c r="Q162" s="56">
        <f t="shared" si="3"/>
        <v>-8</v>
      </c>
      <c r="R162" s="48"/>
      <c r="S162" s="48"/>
      <c r="T162" s="48"/>
    </row>
    <row r="163" spans="1:20" ht="12.75" customHeight="1">
      <c r="A163" s="54" t="s">
        <v>232</v>
      </c>
      <c r="B163" s="55" t="s">
        <v>233</v>
      </c>
      <c r="C163" s="56" t="s">
        <v>148</v>
      </c>
      <c r="D163" s="56">
        <v>2</v>
      </c>
      <c r="E163" s="56" t="s">
        <v>134</v>
      </c>
      <c r="F163" s="56" t="s">
        <v>99</v>
      </c>
      <c r="G163" s="56">
        <v>775</v>
      </c>
      <c r="H163" s="56">
        <v>140</v>
      </c>
      <c r="I163" s="56" t="s">
        <v>234</v>
      </c>
      <c r="J163" s="56">
        <v>37</v>
      </c>
      <c r="K163" s="56" t="s">
        <v>100</v>
      </c>
      <c r="L163" s="57" t="s">
        <v>97</v>
      </c>
      <c r="M163" s="57" t="s">
        <v>97</v>
      </c>
      <c r="N163" s="57">
        <v>8</v>
      </c>
      <c r="O163" s="57">
        <v>2</v>
      </c>
      <c r="P163" s="65">
        <v>4</v>
      </c>
      <c r="Q163" s="56">
        <f t="shared" si="3"/>
        <v>-8</v>
      </c>
      <c r="R163" s="48"/>
      <c r="S163" s="48"/>
      <c r="T163" s="48"/>
    </row>
    <row r="164" spans="1:20" ht="12.75" customHeight="1">
      <c r="A164" s="54" t="s">
        <v>232</v>
      </c>
      <c r="B164" s="55" t="s">
        <v>235</v>
      </c>
      <c r="C164" s="56" t="s">
        <v>148</v>
      </c>
      <c r="D164" s="56">
        <v>2</v>
      </c>
      <c r="E164" s="56" t="s">
        <v>134</v>
      </c>
      <c r="F164" s="56" t="s">
        <v>99</v>
      </c>
      <c r="G164" s="56">
        <v>775</v>
      </c>
      <c r="H164" s="56">
        <v>140</v>
      </c>
      <c r="I164" s="56" t="s">
        <v>234</v>
      </c>
      <c r="J164" s="56">
        <v>35</v>
      </c>
      <c r="K164" s="56" t="s">
        <v>100</v>
      </c>
      <c r="L164" s="57" t="s">
        <v>97</v>
      </c>
      <c r="M164" s="57" t="s">
        <v>97</v>
      </c>
      <c r="N164" s="57">
        <v>8</v>
      </c>
      <c r="O164" s="57">
        <v>2</v>
      </c>
      <c r="P164" s="65">
        <v>0</v>
      </c>
      <c r="Q164" s="56">
        <f t="shared" si="3"/>
        <v>-8</v>
      </c>
      <c r="R164" s="48"/>
      <c r="S164" s="48"/>
      <c r="T164" s="48"/>
    </row>
    <row r="165" spans="1:20" ht="12.75" customHeight="1">
      <c r="A165" s="54" t="s">
        <v>232</v>
      </c>
      <c r="B165" s="55" t="s">
        <v>236</v>
      </c>
      <c r="C165" s="56" t="s">
        <v>148</v>
      </c>
      <c r="D165" s="56">
        <v>2</v>
      </c>
      <c r="E165" s="56" t="s">
        <v>134</v>
      </c>
      <c r="F165" s="56" t="s">
        <v>99</v>
      </c>
      <c r="G165" s="56">
        <v>775</v>
      </c>
      <c r="H165" s="56">
        <v>140</v>
      </c>
      <c r="I165" s="56" t="s">
        <v>234</v>
      </c>
      <c r="J165" s="56">
        <v>35</v>
      </c>
      <c r="K165" s="56" t="s">
        <v>100</v>
      </c>
      <c r="L165" s="57" t="s">
        <v>97</v>
      </c>
      <c r="M165" s="57" t="s">
        <v>97</v>
      </c>
      <c r="N165" s="57">
        <v>8</v>
      </c>
      <c r="O165" s="57">
        <v>2</v>
      </c>
      <c r="P165" s="65">
        <v>0</v>
      </c>
      <c r="Q165" s="56">
        <f t="shared" si="3"/>
        <v>-8</v>
      </c>
      <c r="R165" s="48"/>
      <c r="S165" s="48"/>
      <c r="T165" s="48"/>
    </row>
    <row r="166" spans="1:20" ht="12.75" customHeight="1">
      <c r="A166" s="54" t="s">
        <v>232</v>
      </c>
      <c r="B166" s="55" t="s">
        <v>237</v>
      </c>
      <c r="C166" s="56" t="s">
        <v>148</v>
      </c>
      <c r="D166" s="56">
        <v>2</v>
      </c>
      <c r="E166" s="56" t="s">
        <v>134</v>
      </c>
      <c r="F166" s="56" t="s">
        <v>99</v>
      </c>
      <c r="G166" s="56">
        <v>775</v>
      </c>
      <c r="H166" s="56">
        <v>140</v>
      </c>
      <c r="I166" s="56" t="s">
        <v>234</v>
      </c>
      <c r="J166" s="56">
        <v>35</v>
      </c>
      <c r="K166" s="56" t="s">
        <v>100</v>
      </c>
      <c r="L166" s="57" t="s">
        <v>97</v>
      </c>
      <c r="M166" s="57" t="s">
        <v>97</v>
      </c>
      <c r="N166" s="57">
        <v>8</v>
      </c>
      <c r="O166" s="57">
        <v>2</v>
      </c>
      <c r="P166" s="65">
        <v>0</v>
      </c>
      <c r="Q166" s="56">
        <f t="shared" si="3"/>
        <v>-8</v>
      </c>
      <c r="R166" s="48"/>
      <c r="S166" s="48"/>
      <c r="T166" s="48"/>
    </row>
    <row r="167" spans="1:20" ht="12.75" customHeight="1">
      <c r="A167" s="54" t="s">
        <v>232</v>
      </c>
      <c r="B167" s="55" t="s">
        <v>238</v>
      </c>
      <c r="C167" s="56" t="s">
        <v>148</v>
      </c>
      <c r="D167" s="56">
        <v>2</v>
      </c>
      <c r="E167" s="56" t="s">
        <v>134</v>
      </c>
      <c r="F167" s="56" t="s">
        <v>99</v>
      </c>
      <c r="G167" s="56">
        <v>775</v>
      </c>
      <c r="H167" s="56">
        <v>140</v>
      </c>
      <c r="I167" s="56" t="s">
        <v>234</v>
      </c>
      <c r="J167" s="56">
        <v>35</v>
      </c>
      <c r="K167" s="56" t="s">
        <v>100</v>
      </c>
      <c r="L167" s="57" t="s">
        <v>97</v>
      </c>
      <c r="M167" s="57" t="s">
        <v>97</v>
      </c>
      <c r="N167" s="57">
        <v>8</v>
      </c>
      <c r="O167" s="57">
        <v>2</v>
      </c>
      <c r="P167" s="65">
        <v>0</v>
      </c>
      <c r="Q167" s="56">
        <f t="shared" si="3"/>
        <v>-8</v>
      </c>
      <c r="R167" s="48"/>
      <c r="S167" s="48"/>
      <c r="T167" s="48"/>
    </row>
    <row r="168" spans="1:20" ht="12.75" customHeight="1">
      <c r="A168" s="54" t="s">
        <v>232</v>
      </c>
      <c r="B168" s="55" t="s">
        <v>239</v>
      </c>
      <c r="C168" s="56" t="s">
        <v>148</v>
      </c>
      <c r="D168" s="56">
        <v>2</v>
      </c>
      <c r="E168" s="56" t="s">
        <v>134</v>
      </c>
      <c r="F168" s="56" t="s">
        <v>99</v>
      </c>
      <c r="G168" s="56">
        <v>775</v>
      </c>
      <c r="H168" s="56">
        <v>140</v>
      </c>
      <c r="I168" s="56" t="s">
        <v>234</v>
      </c>
      <c r="J168" s="56">
        <v>35</v>
      </c>
      <c r="K168" s="56" t="s">
        <v>100</v>
      </c>
      <c r="L168" s="57" t="s">
        <v>97</v>
      </c>
      <c r="M168" s="57" t="s">
        <v>97</v>
      </c>
      <c r="N168" s="57">
        <v>8</v>
      </c>
      <c r="O168" s="57">
        <v>2</v>
      </c>
      <c r="P168" s="65">
        <v>0</v>
      </c>
      <c r="Q168" s="56">
        <f t="shared" si="3"/>
        <v>-8</v>
      </c>
      <c r="R168" s="48"/>
      <c r="S168" s="48"/>
      <c r="T168" s="48"/>
    </row>
    <row r="169" spans="1:20" ht="12.75" customHeight="1">
      <c r="A169" s="54" t="s">
        <v>240</v>
      </c>
      <c r="B169" s="55" t="s">
        <v>241</v>
      </c>
      <c r="C169" s="56" t="s">
        <v>148</v>
      </c>
      <c r="D169" s="56">
        <v>2</v>
      </c>
      <c r="E169" s="56" t="s">
        <v>242</v>
      </c>
      <c r="F169" s="56" t="s">
        <v>201</v>
      </c>
      <c r="G169" s="56">
        <v>115</v>
      </c>
      <c r="H169" s="56">
        <v>225</v>
      </c>
      <c r="I169" s="56" t="s">
        <v>243</v>
      </c>
      <c r="J169" s="56">
        <v>7</v>
      </c>
      <c r="K169" s="56" t="s">
        <v>141</v>
      </c>
      <c r="L169" s="57" t="s">
        <v>101</v>
      </c>
      <c r="M169" s="57" t="s">
        <v>102</v>
      </c>
      <c r="N169" s="57">
        <v>2</v>
      </c>
      <c r="O169" s="57">
        <v>0</v>
      </c>
      <c r="P169" s="65">
        <v>1</v>
      </c>
      <c r="Q169" s="56">
        <f t="shared" si="3"/>
        <v>-8</v>
      </c>
      <c r="R169" s="48"/>
      <c r="S169" s="48"/>
      <c r="T169" s="48"/>
    </row>
    <row r="170" spans="1:20" ht="12.75" customHeight="1">
      <c r="A170" s="54" t="s">
        <v>240</v>
      </c>
      <c r="B170" s="55" t="s">
        <v>241</v>
      </c>
      <c r="C170" s="56" t="s">
        <v>148</v>
      </c>
      <c r="D170" s="56">
        <v>2</v>
      </c>
      <c r="E170" s="56" t="s">
        <v>242</v>
      </c>
      <c r="F170" s="56" t="s">
        <v>201</v>
      </c>
      <c r="G170" s="56">
        <v>115</v>
      </c>
      <c r="H170" s="56">
        <v>225</v>
      </c>
      <c r="I170" s="56" t="s">
        <v>243</v>
      </c>
      <c r="J170" s="56">
        <v>7</v>
      </c>
      <c r="K170" s="56" t="s">
        <v>145</v>
      </c>
      <c r="L170" s="57" t="s">
        <v>101</v>
      </c>
      <c r="M170" s="57" t="s">
        <v>102</v>
      </c>
      <c r="N170" s="57">
        <v>2</v>
      </c>
      <c r="O170" s="57">
        <v>0</v>
      </c>
      <c r="P170" s="65">
        <v>1</v>
      </c>
      <c r="Q170" s="56">
        <f t="shared" si="3"/>
        <v>-8</v>
      </c>
      <c r="R170" s="48"/>
      <c r="S170" s="48"/>
      <c r="T170" s="48"/>
    </row>
    <row r="171" spans="1:20" ht="12.75" customHeight="1">
      <c r="A171" s="54" t="s">
        <v>240</v>
      </c>
      <c r="B171" s="55" t="s">
        <v>244</v>
      </c>
      <c r="C171" s="56" t="s">
        <v>148</v>
      </c>
      <c r="D171" s="56">
        <v>2.5</v>
      </c>
      <c r="E171" s="56" t="s">
        <v>200</v>
      </c>
      <c r="F171" s="56" t="s">
        <v>201</v>
      </c>
      <c r="G171" s="56">
        <v>115</v>
      </c>
      <c r="H171" s="56">
        <v>225</v>
      </c>
      <c r="I171" s="56" t="s">
        <v>243</v>
      </c>
      <c r="J171" s="56">
        <v>2</v>
      </c>
      <c r="K171" s="56" t="s">
        <v>141</v>
      </c>
      <c r="L171" s="57" t="s">
        <v>101</v>
      </c>
      <c r="M171" s="57" t="s">
        <v>102</v>
      </c>
      <c r="N171" s="57">
        <v>1</v>
      </c>
      <c r="O171" s="57">
        <v>0</v>
      </c>
      <c r="P171" s="65">
        <v>0</v>
      </c>
      <c r="Q171" s="56">
        <f t="shared" si="3"/>
        <v>-8</v>
      </c>
      <c r="R171" s="48"/>
      <c r="S171" s="48"/>
      <c r="T171" s="48"/>
    </row>
    <row r="172" spans="1:20" ht="12.75" customHeight="1">
      <c r="A172" s="54" t="s">
        <v>240</v>
      </c>
      <c r="B172" s="55" t="s">
        <v>244</v>
      </c>
      <c r="C172" s="56" t="s">
        <v>148</v>
      </c>
      <c r="D172" s="56">
        <v>2.5</v>
      </c>
      <c r="E172" s="56" t="s">
        <v>200</v>
      </c>
      <c r="F172" s="56" t="s">
        <v>201</v>
      </c>
      <c r="G172" s="56">
        <v>115</v>
      </c>
      <c r="H172" s="56">
        <v>225</v>
      </c>
      <c r="I172" s="56" t="s">
        <v>243</v>
      </c>
      <c r="J172" s="56">
        <v>2</v>
      </c>
      <c r="K172" s="56" t="s">
        <v>145</v>
      </c>
      <c r="L172" s="57" t="s">
        <v>101</v>
      </c>
      <c r="M172" s="57" t="s">
        <v>102</v>
      </c>
      <c r="N172" s="57">
        <v>1</v>
      </c>
      <c r="O172" s="57">
        <v>0</v>
      </c>
      <c r="P172" s="65">
        <v>0</v>
      </c>
      <c r="Q172" s="56">
        <f t="shared" si="3"/>
        <v>-8</v>
      </c>
      <c r="R172" s="48"/>
      <c r="S172" s="48"/>
      <c r="T172" s="48"/>
    </row>
    <row r="173" spans="1:20" ht="12.75" customHeight="1">
      <c r="A173" s="54" t="s">
        <v>240</v>
      </c>
      <c r="B173" s="55" t="s">
        <v>245</v>
      </c>
      <c r="C173" s="56" t="s">
        <v>148</v>
      </c>
      <c r="D173" s="56">
        <v>2.5</v>
      </c>
      <c r="E173" s="56" t="s">
        <v>200</v>
      </c>
      <c r="F173" s="56" t="s">
        <v>201</v>
      </c>
      <c r="G173" s="56">
        <v>115</v>
      </c>
      <c r="H173" s="56">
        <v>225</v>
      </c>
      <c r="I173" s="56" t="s">
        <v>243</v>
      </c>
      <c r="J173" s="56">
        <v>18</v>
      </c>
      <c r="K173" s="56" t="s">
        <v>141</v>
      </c>
      <c r="L173" s="57" t="s">
        <v>101</v>
      </c>
      <c r="M173" s="57" t="s">
        <v>102</v>
      </c>
      <c r="N173" s="57">
        <v>1</v>
      </c>
      <c r="O173" s="57">
        <v>0</v>
      </c>
      <c r="P173" s="65">
        <v>4</v>
      </c>
      <c r="Q173" s="56">
        <f t="shared" si="3"/>
        <v>-8</v>
      </c>
      <c r="R173" s="48"/>
      <c r="S173" s="48"/>
      <c r="T173" s="48"/>
    </row>
    <row r="174" spans="1:20" ht="12.75" customHeight="1">
      <c r="A174" s="54" t="s">
        <v>240</v>
      </c>
      <c r="B174" s="55" t="s">
        <v>245</v>
      </c>
      <c r="C174" s="56" t="s">
        <v>148</v>
      </c>
      <c r="D174" s="56">
        <v>2.5</v>
      </c>
      <c r="E174" s="56" t="s">
        <v>200</v>
      </c>
      <c r="F174" s="56" t="s">
        <v>201</v>
      </c>
      <c r="G174" s="56">
        <v>115</v>
      </c>
      <c r="H174" s="56">
        <v>225</v>
      </c>
      <c r="I174" s="56" t="s">
        <v>243</v>
      </c>
      <c r="J174" s="56">
        <v>18</v>
      </c>
      <c r="K174" s="56" t="s">
        <v>145</v>
      </c>
      <c r="L174" s="57" t="s">
        <v>101</v>
      </c>
      <c r="M174" s="57" t="s">
        <v>102</v>
      </c>
      <c r="N174" s="57">
        <v>1</v>
      </c>
      <c r="O174" s="57">
        <v>0</v>
      </c>
      <c r="P174" s="65">
        <v>3</v>
      </c>
      <c r="Q174" s="56">
        <f t="shared" si="3"/>
        <v>-8</v>
      </c>
      <c r="R174" s="48"/>
      <c r="S174" s="48"/>
      <c r="T174" s="48"/>
    </row>
    <row r="175" spans="1:20" ht="12.75" customHeight="1">
      <c r="A175" s="54" t="s">
        <v>246</v>
      </c>
      <c r="B175" s="55" t="s">
        <v>247</v>
      </c>
      <c r="C175" s="56" t="s">
        <v>148</v>
      </c>
      <c r="D175" s="56">
        <v>0.5</v>
      </c>
      <c r="E175" s="56" t="s">
        <v>134</v>
      </c>
      <c r="F175" s="56" t="s">
        <v>248</v>
      </c>
      <c r="G175" s="56">
        <v>130</v>
      </c>
      <c r="H175" s="56">
        <v>120</v>
      </c>
      <c r="I175" s="56" t="s">
        <v>249</v>
      </c>
      <c r="J175" s="56">
        <v>9</v>
      </c>
      <c r="K175" s="56" t="s">
        <v>100</v>
      </c>
      <c r="L175" s="57" t="s">
        <v>101</v>
      </c>
      <c r="M175" s="57" t="s">
        <v>250</v>
      </c>
      <c r="N175" s="57">
        <v>5</v>
      </c>
      <c r="O175" s="57">
        <v>1</v>
      </c>
      <c r="P175" s="65">
        <v>3</v>
      </c>
      <c r="Q175" s="56">
        <f t="shared" si="3"/>
        <v>-8</v>
      </c>
      <c r="R175" s="48"/>
      <c r="S175" s="48"/>
      <c r="T175" s="48"/>
    </row>
    <row r="176" spans="1:20" ht="12.75" customHeight="1">
      <c r="A176" s="54" t="s">
        <v>246</v>
      </c>
      <c r="B176" s="55" t="s">
        <v>251</v>
      </c>
      <c r="C176" s="56" t="s">
        <v>148</v>
      </c>
      <c r="D176" s="56">
        <v>1</v>
      </c>
      <c r="E176" s="56" t="s">
        <v>134</v>
      </c>
      <c r="F176" s="56" t="s">
        <v>248</v>
      </c>
      <c r="G176" s="56">
        <v>130</v>
      </c>
      <c r="H176" s="56">
        <v>120</v>
      </c>
      <c r="I176" s="56" t="s">
        <v>249</v>
      </c>
      <c r="J176" s="56">
        <v>0</v>
      </c>
      <c r="K176" s="56" t="s">
        <v>100</v>
      </c>
      <c r="L176" s="57" t="s">
        <v>101</v>
      </c>
      <c r="M176" s="57" t="s">
        <v>250</v>
      </c>
      <c r="N176" s="57">
        <v>0</v>
      </c>
      <c r="O176" s="57">
        <v>0</v>
      </c>
      <c r="P176" s="65">
        <v>0</v>
      </c>
      <c r="Q176" s="56">
        <f t="shared" si="3"/>
        <v>-8</v>
      </c>
      <c r="R176" s="48"/>
      <c r="S176" s="48"/>
      <c r="T176" s="48"/>
    </row>
    <row r="177" spans="1:20" ht="12.75" customHeight="1">
      <c r="A177" s="54" t="s">
        <v>246</v>
      </c>
      <c r="B177" s="55" t="s">
        <v>252</v>
      </c>
      <c r="C177" s="56" t="s">
        <v>148</v>
      </c>
      <c r="D177" s="56">
        <v>2</v>
      </c>
      <c r="E177" s="56" t="s">
        <v>134</v>
      </c>
      <c r="F177" s="56" t="s">
        <v>248</v>
      </c>
      <c r="G177" s="56">
        <v>130</v>
      </c>
      <c r="H177" s="56">
        <v>120</v>
      </c>
      <c r="I177" s="56" t="s">
        <v>249</v>
      </c>
      <c r="J177" s="56">
        <v>3</v>
      </c>
      <c r="K177" s="56" t="s">
        <v>100</v>
      </c>
      <c r="L177" s="57" t="s">
        <v>101</v>
      </c>
      <c r="M177" s="57" t="s">
        <v>250</v>
      </c>
      <c r="N177" s="57">
        <v>1</v>
      </c>
      <c r="O177" s="57">
        <v>1</v>
      </c>
      <c r="P177" s="65">
        <v>0</v>
      </c>
      <c r="Q177" s="56">
        <f t="shared" si="3"/>
        <v>-8</v>
      </c>
      <c r="R177" s="48"/>
      <c r="S177" s="48"/>
      <c r="T177" s="48"/>
    </row>
    <row r="178" spans="1:20" ht="12.75" customHeight="1">
      <c r="A178" s="54" t="s">
        <v>253</v>
      </c>
      <c r="B178" s="55" t="s">
        <v>254</v>
      </c>
      <c r="C178" s="56" t="s">
        <v>148</v>
      </c>
      <c r="D178" s="56">
        <v>12</v>
      </c>
      <c r="E178" s="56" t="s">
        <v>98</v>
      </c>
      <c r="F178" s="56" t="s">
        <v>99</v>
      </c>
      <c r="G178" s="56">
        <v>750</v>
      </c>
      <c r="H178" s="56">
        <v>105</v>
      </c>
      <c r="I178" s="56" t="s">
        <v>255</v>
      </c>
      <c r="J178" s="56">
        <v>143</v>
      </c>
      <c r="K178" s="56" t="s">
        <v>215</v>
      </c>
      <c r="L178" s="57" t="s">
        <v>101</v>
      </c>
      <c r="M178" s="57" t="s">
        <v>102</v>
      </c>
      <c r="N178" s="57">
        <v>9</v>
      </c>
      <c r="O178" s="57">
        <v>9</v>
      </c>
      <c r="P178" s="65">
        <v>7</v>
      </c>
      <c r="Q178" s="56">
        <f t="shared" si="3"/>
        <v>-8</v>
      </c>
      <c r="R178" s="48"/>
      <c r="S178" s="48"/>
      <c r="T178" s="48"/>
    </row>
    <row r="179" spans="1:20" ht="12.75" customHeight="1">
      <c r="A179" s="54" t="s">
        <v>253</v>
      </c>
      <c r="B179" s="55" t="s">
        <v>256</v>
      </c>
      <c r="C179" s="56" t="s">
        <v>148</v>
      </c>
      <c r="D179" s="56">
        <v>12</v>
      </c>
      <c r="E179" s="56" t="s">
        <v>98</v>
      </c>
      <c r="F179" s="56" t="s">
        <v>99</v>
      </c>
      <c r="G179" s="56">
        <v>750</v>
      </c>
      <c r="H179" s="56">
        <v>105</v>
      </c>
      <c r="I179" s="56" t="s">
        <v>255</v>
      </c>
      <c r="J179" s="56">
        <v>222</v>
      </c>
      <c r="K179" s="56" t="s">
        <v>100</v>
      </c>
      <c r="L179" s="57" t="s">
        <v>101</v>
      </c>
      <c r="M179" s="57" t="s">
        <v>102</v>
      </c>
      <c r="N179" s="57">
        <v>12</v>
      </c>
      <c r="O179" s="57">
        <v>3</v>
      </c>
      <c r="P179" s="65">
        <v>10</v>
      </c>
      <c r="Q179" s="56">
        <f t="shared" si="3"/>
        <v>-8</v>
      </c>
      <c r="R179" s="48"/>
      <c r="S179" s="48"/>
      <c r="T179" s="48"/>
    </row>
    <row r="180" spans="1:20" ht="12.75" customHeight="1">
      <c r="A180" s="54" t="s">
        <v>253</v>
      </c>
      <c r="B180" s="55" t="s">
        <v>257</v>
      </c>
      <c r="C180" s="56" t="s">
        <v>148</v>
      </c>
      <c r="D180" s="56">
        <v>16</v>
      </c>
      <c r="E180" s="56" t="s">
        <v>98</v>
      </c>
      <c r="F180" s="56" t="s">
        <v>99</v>
      </c>
      <c r="G180" s="56">
        <v>750</v>
      </c>
      <c r="H180" s="56">
        <v>105</v>
      </c>
      <c r="I180" s="56" t="s">
        <v>255</v>
      </c>
      <c r="J180" s="56">
        <v>10</v>
      </c>
      <c r="K180" s="56" t="s">
        <v>215</v>
      </c>
      <c r="L180" s="57" t="s">
        <v>101</v>
      </c>
      <c r="M180" s="57" t="s">
        <v>102</v>
      </c>
      <c r="N180" s="57">
        <v>0</v>
      </c>
      <c r="O180" s="57">
        <v>0</v>
      </c>
      <c r="P180" s="65">
        <v>0</v>
      </c>
      <c r="Q180" s="56">
        <f t="shared" si="3"/>
        <v>-8</v>
      </c>
      <c r="R180" s="48"/>
      <c r="S180" s="48"/>
      <c r="T180" s="48"/>
    </row>
    <row r="181" spans="1:20" ht="12.75" customHeight="1">
      <c r="A181" s="54" t="s">
        <v>253</v>
      </c>
      <c r="B181" s="55" t="s">
        <v>258</v>
      </c>
      <c r="C181" s="56" t="s">
        <v>148</v>
      </c>
      <c r="D181" s="56">
        <v>16</v>
      </c>
      <c r="E181" s="56" t="s">
        <v>98</v>
      </c>
      <c r="F181" s="56" t="s">
        <v>99</v>
      </c>
      <c r="G181" s="56">
        <v>750</v>
      </c>
      <c r="H181" s="56">
        <v>105</v>
      </c>
      <c r="I181" s="56" t="s">
        <v>255</v>
      </c>
      <c r="J181" s="56">
        <v>4</v>
      </c>
      <c r="K181" s="56" t="s">
        <v>100</v>
      </c>
      <c r="L181" s="57" t="s">
        <v>101</v>
      </c>
      <c r="M181" s="57" t="s">
        <v>102</v>
      </c>
      <c r="N181" s="57">
        <v>0</v>
      </c>
      <c r="O181" s="57">
        <v>0</v>
      </c>
      <c r="P181" s="65">
        <v>0</v>
      </c>
      <c r="Q181" s="56">
        <f t="shared" si="3"/>
        <v>-8</v>
      </c>
      <c r="R181" s="48"/>
      <c r="S181" s="48"/>
      <c r="T181" s="48"/>
    </row>
    <row r="182" spans="1:20" ht="12.75" customHeight="1">
      <c r="A182" s="54" t="s">
        <v>259</v>
      </c>
      <c r="B182" s="55" t="s">
        <v>260</v>
      </c>
      <c r="C182" s="56" t="s">
        <v>148</v>
      </c>
      <c r="D182" s="56">
        <v>1.5</v>
      </c>
      <c r="E182" s="56" t="s">
        <v>261</v>
      </c>
      <c r="F182" s="56" t="s">
        <v>99</v>
      </c>
      <c r="G182" s="56">
        <v>200</v>
      </c>
      <c r="H182" s="56">
        <v>105</v>
      </c>
      <c r="I182" s="56" t="s">
        <v>262</v>
      </c>
      <c r="J182" s="56">
        <v>10</v>
      </c>
      <c r="K182" s="56" t="s">
        <v>263</v>
      </c>
      <c r="L182" s="57" t="s">
        <v>101</v>
      </c>
      <c r="M182" s="57" t="s">
        <v>102</v>
      </c>
      <c r="N182" s="57">
        <v>6</v>
      </c>
      <c r="O182" s="57">
        <v>0</v>
      </c>
      <c r="P182" s="65">
        <v>2</v>
      </c>
      <c r="Q182" s="56">
        <f t="shared" si="3"/>
        <v>-8</v>
      </c>
      <c r="R182" s="48"/>
      <c r="S182" s="48"/>
      <c r="T182" s="48"/>
    </row>
    <row r="183" spans="1:20" ht="12.75" customHeight="1">
      <c r="A183" s="54" t="s">
        <v>259</v>
      </c>
      <c r="B183" s="55" t="s">
        <v>264</v>
      </c>
      <c r="C183" s="56" t="s">
        <v>148</v>
      </c>
      <c r="D183" s="56">
        <v>1.5</v>
      </c>
      <c r="E183" s="56" t="s">
        <v>261</v>
      </c>
      <c r="F183" s="56" t="s">
        <v>99</v>
      </c>
      <c r="G183" s="56">
        <v>200</v>
      </c>
      <c r="H183" s="56">
        <v>105</v>
      </c>
      <c r="I183" s="56" t="s">
        <v>262</v>
      </c>
      <c r="J183" s="56">
        <v>5</v>
      </c>
      <c r="K183" s="56" t="s">
        <v>191</v>
      </c>
      <c r="L183" s="57" t="s">
        <v>101</v>
      </c>
      <c r="M183" s="57" t="s">
        <v>102</v>
      </c>
      <c r="N183" s="57">
        <v>3</v>
      </c>
      <c r="O183" s="57">
        <v>0</v>
      </c>
      <c r="P183" s="65">
        <v>1</v>
      </c>
      <c r="Q183" s="56">
        <f t="shared" si="3"/>
        <v>-8</v>
      </c>
      <c r="R183" s="48"/>
      <c r="S183" s="48"/>
      <c r="T183" s="48"/>
    </row>
    <row r="184" spans="1:20" ht="12.75" customHeight="1">
      <c r="A184" s="54" t="s">
        <v>259</v>
      </c>
      <c r="B184" s="55" t="s">
        <v>265</v>
      </c>
      <c r="C184" s="56" t="s">
        <v>148</v>
      </c>
      <c r="D184" s="56">
        <v>1.5</v>
      </c>
      <c r="E184" s="56" t="s">
        <v>261</v>
      </c>
      <c r="F184" s="56" t="s">
        <v>99</v>
      </c>
      <c r="G184" s="56">
        <v>200</v>
      </c>
      <c r="H184" s="56">
        <v>105</v>
      </c>
      <c r="I184" s="56" t="s">
        <v>262</v>
      </c>
      <c r="J184" s="56">
        <v>5</v>
      </c>
      <c r="K184" s="56" t="s">
        <v>115</v>
      </c>
      <c r="L184" s="57" t="s">
        <v>101</v>
      </c>
      <c r="M184" s="57" t="s">
        <v>102</v>
      </c>
      <c r="N184" s="57">
        <v>3</v>
      </c>
      <c r="O184" s="57">
        <v>0</v>
      </c>
      <c r="P184" s="65">
        <v>1</v>
      </c>
      <c r="Q184" s="56">
        <f t="shared" si="3"/>
        <v>-8</v>
      </c>
      <c r="R184" s="48"/>
      <c r="S184" s="48"/>
      <c r="T184" s="48"/>
    </row>
    <row r="185" spans="1:20" ht="12.75" customHeight="1">
      <c r="A185" s="54" t="s">
        <v>259</v>
      </c>
      <c r="B185" s="55" t="s">
        <v>266</v>
      </c>
      <c r="C185" s="56" t="s">
        <v>148</v>
      </c>
      <c r="D185" s="56">
        <v>1.5</v>
      </c>
      <c r="E185" s="56" t="s">
        <v>261</v>
      </c>
      <c r="F185" s="56" t="s">
        <v>99</v>
      </c>
      <c r="G185" s="56">
        <v>200</v>
      </c>
      <c r="H185" s="56">
        <v>105</v>
      </c>
      <c r="I185" s="56" t="s">
        <v>262</v>
      </c>
      <c r="J185" s="56">
        <v>5</v>
      </c>
      <c r="K185" s="56" t="s">
        <v>100</v>
      </c>
      <c r="L185" s="57" t="s">
        <v>101</v>
      </c>
      <c r="M185" s="57" t="s">
        <v>102</v>
      </c>
      <c r="N185" s="57">
        <v>3</v>
      </c>
      <c r="O185" s="57">
        <v>0</v>
      </c>
      <c r="P185" s="65">
        <v>1</v>
      </c>
      <c r="Q185" s="56">
        <f t="shared" si="3"/>
        <v>-8</v>
      </c>
      <c r="R185" s="48"/>
      <c r="S185" s="48"/>
      <c r="T185" s="48"/>
    </row>
    <row r="186" spans="1:20" ht="12.75" customHeight="1">
      <c r="A186" s="54" t="s">
        <v>259</v>
      </c>
      <c r="B186" s="55" t="s">
        <v>267</v>
      </c>
      <c r="C186" s="56" t="s">
        <v>148</v>
      </c>
      <c r="D186" s="56">
        <v>1.5</v>
      </c>
      <c r="E186" s="56" t="s">
        <v>261</v>
      </c>
      <c r="F186" s="56" t="s">
        <v>99</v>
      </c>
      <c r="G186" s="56">
        <v>200</v>
      </c>
      <c r="H186" s="56">
        <v>105</v>
      </c>
      <c r="I186" s="56" t="s">
        <v>262</v>
      </c>
      <c r="J186" s="56">
        <v>5</v>
      </c>
      <c r="K186" s="56" t="s">
        <v>100</v>
      </c>
      <c r="L186" s="57" t="s">
        <v>101</v>
      </c>
      <c r="M186" s="57" t="s">
        <v>102</v>
      </c>
      <c r="N186" s="57">
        <v>3</v>
      </c>
      <c r="O186" s="57">
        <v>0</v>
      </c>
      <c r="P186" s="65">
        <v>1</v>
      </c>
      <c r="Q186" s="56">
        <f t="shared" si="3"/>
        <v>-8</v>
      </c>
      <c r="R186" s="48"/>
      <c r="S186" s="48"/>
      <c r="T186" s="48"/>
    </row>
    <row r="187" spans="1:20" ht="12.75" customHeight="1">
      <c r="A187" s="54" t="s">
        <v>259</v>
      </c>
      <c r="B187" s="55" t="s">
        <v>268</v>
      </c>
      <c r="C187" s="56" t="s">
        <v>148</v>
      </c>
      <c r="D187" s="56">
        <v>1.5</v>
      </c>
      <c r="E187" s="56" t="s">
        <v>261</v>
      </c>
      <c r="F187" s="56" t="s">
        <v>99</v>
      </c>
      <c r="G187" s="56">
        <v>200</v>
      </c>
      <c r="H187" s="56">
        <v>105</v>
      </c>
      <c r="I187" s="56" t="s">
        <v>262</v>
      </c>
      <c r="J187" s="56">
        <v>5</v>
      </c>
      <c r="K187" s="56" t="s">
        <v>100</v>
      </c>
      <c r="L187" s="57" t="s">
        <v>101</v>
      </c>
      <c r="M187" s="57" t="s">
        <v>102</v>
      </c>
      <c r="N187" s="57">
        <v>3</v>
      </c>
      <c r="O187" s="57">
        <v>0</v>
      </c>
      <c r="P187" s="65">
        <v>1</v>
      </c>
      <c r="Q187" s="56">
        <f t="shared" si="3"/>
        <v>-8</v>
      </c>
      <c r="R187" s="48"/>
      <c r="S187" s="48"/>
      <c r="T187" s="48"/>
    </row>
    <row r="188" spans="1:20" ht="12.75" customHeight="1">
      <c r="A188" s="54" t="s">
        <v>259</v>
      </c>
      <c r="B188" s="55" t="s">
        <v>269</v>
      </c>
      <c r="C188" s="56" t="s">
        <v>148</v>
      </c>
      <c r="D188" s="56">
        <v>2</v>
      </c>
      <c r="E188" s="56" t="s">
        <v>261</v>
      </c>
      <c r="F188" s="56" t="s">
        <v>99</v>
      </c>
      <c r="G188" s="56">
        <v>200</v>
      </c>
      <c r="H188" s="56">
        <v>105</v>
      </c>
      <c r="I188" s="56" t="s">
        <v>262</v>
      </c>
      <c r="J188" s="56">
        <v>11</v>
      </c>
      <c r="K188" s="56" t="s">
        <v>270</v>
      </c>
      <c r="L188" s="57" t="s">
        <v>101</v>
      </c>
      <c r="M188" s="57" t="s">
        <v>102</v>
      </c>
      <c r="N188" s="57">
        <v>3</v>
      </c>
      <c r="O188" s="57">
        <v>0</v>
      </c>
      <c r="P188" s="65">
        <v>2</v>
      </c>
      <c r="Q188" s="56">
        <f t="shared" si="3"/>
        <v>-8</v>
      </c>
      <c r="R188" s="48"/>
      <c r="S188" s="48"/>
      <c r="T188" s="48"/>
    </row>
    <row r="189" spans="1:20" ht="12.75" customHeight="1">
      <c r="A189" s="54" t="s">
        <v>259</v>
      </c>
      <c r="B189" s="55" t="s">
        <v>271</v>
      </c>
      <c r="C189" s="56" t="s">
        <v>148</v>
      </c>
      <c r="D189" s="56">
        <v>2.5</v>
      </c>
      <c r="E189" s="56" t="s">
        <v>261</v>
      </c>
      <c r="F189" s="56" t="s">
        <v>99</v>
      </c>
      <c r="G189" s="56">
        <v>200</v>
      </c>
      <c r="H189" s="56">
        <v>105</v>
      </c>
      <c r="I189" s="56" t="s">
        <v>262</v>
      </c>
      <c r="J189" s="56">
        <v>1</v>
      </c>
      <c r="K189" s="56" t="s">
        <v>263</v>
      </c>
      <c r="L189" s="57" t="s">
        <v>101</v>
      </c>
      <c r="M189" s="57" t="s">
        <v>102</v>
      </c>
      <c r="N189" s="57">
        <v>0</v>
      </c>
      <c r="O189" s="57">
        <v>0</v>
      </c>
      <c r="P189" s="65">
        <v>0</v>
      </c>
      <c r="Q189" s="56">
        <f t="shared" si="3"/>
        <v>-8</v>
      </c>
      <c r="R189" s="48"/>
      <c r="S189" s="48"/>
      <c r="T189" s="48"/>
    </row>
    <row r="190" spans="1:20" ht="12.75" customHeight="1">
      <c r="A190" s="54" t="s">
        <v>259</v>
      </c>
      <c r="B190" s="55" t="s">
        <v>272</v>
      </c>
      <c r="C190" s="56" t="s">
        <v>148</v>
      </c>
      <c r="D190" s="56">
        <v>2.5</v>
      </c>
      <c r="E190" s="56" t="s">
        <v>261</v>
      </c>
      <c r="F190" s="56" t="s">
        <v>99</v>
      </c>
      <c r="G190" s="56">
        <v>200</v>
      </c>
      <c r="H190" s="56">
        <v>105</v>
      </c>
      <c r="I190" s="56" t="s">
        <v>262</v>
      </c>
      <c r="J190" s="56">
        <v>0</v>
      </c>
      <c r="K190" s="56" t="s">
        <v>191</v>
      </c>
      <c r="L190" s="57" t="s">
        <v>101</v>
      </c>
      <c r="M190" s="57" t="s">
        <v>102</v>
      </c>
      <c r="N190" s="57">
        <v>0</v>
      </c>
      <c r="O190" s="57">
        <v>0</v>
      </c>
      <c r="P190" s="65">
        <v>0</v>
      </c>
      <c r="Q190" s="56">
        <f t="shared" si="3"/>
        <v>-8</v>
      </c>
      <c r="R190" s="48"/>
      <c r="S190" s="48"/>
      <c r="T190" s="48"/>
    </row>
    <row r="191" spans="1:20" ht="12.75" customHeight="1">
      <c r="A191" s="54" t="s">
        <v>259</v>
      </c>
      <c r="B191" s="55" t="s">
        <v>273</v>
      </c>
      <c r="C191" s="56" t="s">
        <v>148</v>
      </c>
      <c r="D191" s="56">
        <v>2.5</v>
      </c>
      <c r="E191" s="56" t="s">
        <v>261</v>
      </c>
      <c r="F191" s="56" t="s">
        <v>99</v>
      </c>
      <c r="G191" s="56">
        <v>200</v>
      </c>
      <c r="H191" s="56">
        <v>105</v>
      </c>
      <c r="I191" s="56" t="s">
        <v>262</v>
      </c>
      <c r="J191" s="56">
        <v>0</v>
      </c>
      <c r="K191" s="56" t="s">
        <v>115</v>
      </c>
      <c r="L191" s="57" t="s">
        <v>101</v>
      </c>
      <c r="M191" s="57" t="s">
        <v>102</v>
      </c>
      <c r="N191" s="57">
        <v>0</v>
      </c>
      <c r="O191" s="57">
        <v>0</v>
      </c>
      <c r="P191" s="65">
        <v>0</v>
      </c>
      <c r="Q191" s="56">
        <f t="shared" si="3"/>
        <v>-8</v>
      </c>
      <c r="R191" s="48"/>
      <c r="S191" s="48"/>
      <c r="T191" s="48"/>
    </row>
    <row r="192" spans="1:20" ht="12.75" customHeight="1">
      <c r="A192" s="54" t="s">
        <v>259</v>
      </c>
      <c r="B192" s="55" t="s">
        <v>274</v>
      </c>
      <c r="C192" s="56" t="s">
        <v>148</v>
      </c>
      <c r="D192" s="56">
        <v>2.5</v>
      </c>
      <c r="E192" s="56" t="s">
        <v>261</v>
      </c>
      <c r="F192" s="56" t="s">
        <v>99</v>
      </c>
      <c r="G192" s="56">
        <v>200</v>
      </c>
      <c r="H192" s="56">
        <v>105</v>
      </c>
      <c r="I192" s="56" t="s">
        <v>262</v>
      </c>
      <c r="J192" s="56">
        <v>0</v>
      </c>
      <c r="K192" s="56" t="s">
        <v>100</v>
      </c>
      <c r="L192" s="57" t="s">
        <v>101</v>
      </c>
      <c r="M192" s="57" t="s">
        <v>102</v>
      </c>
      <c r="N192" s="57">
        <v>0</v>
      </c>
      <c r="O192" s="57">
        <v>0</v>
      </c>
      <c r="P192" s="65">
        <v>0</v>
      </c>
      <c r="Q192" s="56">
        <f t="shared" si="3"/>
        <v>-8</v>
      </c>
      <c r="R192" s="48"/>
      <c r="S192" s="48"/>
      <c r="T192" s="48"/>
    </row>
    <row r="193" spans="1:20" ht="12.75" customHeight="1">
      <c r="A193" s="54" t="s">
        <v>259</v>
      </c>
      <c r="B193" s="55" t="s">
        <v>275</v>
      </c>
      <c r="C193" s="56" t="s">
        <v>148</v>
      </c>
      <c r="D193" s="56">
        <v>2.5</v>
      </c>
      <c r="E193" s="56" t="s">
        <v>261</v>
      </c>
      <c r="F193" s="56" t="s">
        <v>99</v>
      </c>
      <c r="G193" s="56">
        <v>200</v>
      </c>
      <c r="H193" s="56">
        <v>105</v>
      </c>
      <c r="I193" s="56" t="s">
        <v>262</v>
      </c>
      <c r="J193" s="56">
        <v>0</v>
      </c>
      <c r="K193" s="56" t="s">
        <v>100</v>
      </c>
      <c r="L193" s="57" t="s">
        <v>101</v>
      </c>
      <c r="M193" s="57" t="s">
        <v>102</v>
      </c>
      <c r="N193" s="57">
        <v>0</v>
      </c>
      <c r="O193" s="57">
        <v>0</v>
      </c>
      <c r="P193" s="65">
        <v>0</v>
      </c>
      <c r="Q193" s="56">
        <f t="shared" si="3"/>
        <v>-8</v>
      </c>
      <c r="R193" s="48"/>
      <c r="S193" s="48"/>
      <c r="T193" s="48"/>
    </row>
    <row r="194" spans="1:20" ht="12.75" customHeight="1">
      <c r="A194" s="54" t="s">
        <v>259</v>
      </c>
      <c r="B194" s="55" t="s">
        <v>276</v>
      </c>
      <c r="C194" s="56" t="s">
        <v>148</v>
      </c>
      <c r="D194" s="56">
        <v>2.5</v>
      </c>
      <c r="E194" s="56" t="s">
        <v>261</v>
      </c>
      <c r="F194" s="56" t="s">
        <v>99</v>
      </c>
      <c r="G194" s="56">
        <v>200</v>
      </c>
      <c r="H194" s="56">
        <v>105</v>
      </c>
      <c r="I194" s="56" t="s">
        <v>262</v>
      </c>
      <c r="J194" s="56">
        <v>0</v>
      </c>
      <c r="K194" s="56" t="s">
        <v>100</v>
      </c>
      <c r="L194" s="57" t="s">
        <v>101</v>
      </c>
      <c r="M194" s="57" t="s">
        <v>102</v>
      </c>
      <c r="N194" s="57">
        <v>0</v>
      </c>
      <c r="O194" s="57">
        <v>0</v>
      </c>
      <c r="P194" s="65">
        <v>0</v>
      </c>
      <c r="Q194" s="56">
        <f t="shared" si="3"/>
        <v>-8</v>
      </c>
      <c r="R194" s="48"/>
      <c r="S194" s="48"/>
      <c r="T194" s="48"/>
    </row>
    <row r="195" spans="1:20" ht="12.75" customHeight="1">
      <c r="A195" s="54" t="s">
        <v>259</v>
      </c>
      <c r="B195" s="55" t="s">
        <v>277</v>
      </c>
      <c r="C195" s="56" t="s">
        <v>148</v>
      </c>
      <c r="D195" s="56">
        <v>4</v>
      </c>
      <c r="E195" s="56" t="s">
        <v>261</v>
      </c>
      <c r="F195" s="56" t="s">
        <v>99</v>
      </c>
      <c r="G195" s="56">
        <v>200</v>
      </c>
      <c r="H195" s="56">
        <v>105</v>
      </c>
      <c r="I195" s="56" t="s">
        <v>262</v>
      </c>
      <c r="J195" s="56">
        <v>20</v>
      </c>
      <c r="K195" s="56" t="s">
        <v>270</v>
      </c>
      <c r="L195" s="57" t="s">
        <v>101</v>
      </c>
      <c r="M195" s="57" t="s">
        <v>102</v>
      </c>
      <c r="N195" s="57">
        <v>2</v>
      </c>
      <c r="O195" s="57">
        <v>0</v>
      </c>
      <c r="P195" s="65">
        <v>2</v>
      </c>
      <c r="Q195" s="56">
        <f t="shared" si="3"/>
        <v>-8</v>
      </c>
      <c r="R195" s="48"/>
      <c r="S195" s="48"/>
      <c r="T195" s="48"/>
    </row>
    <row r="196" spans="1:20" ht="12.75" customHeight="1">
      <c r="A196" s="54" t="s">
        <v>278</v>
      </c>
      <c r="B196" s="55" t="s">
        <v>279</v>
      </c>
      <c r="C196" s="56" t="s">
        <v>148</v>
      </c>
      <c r="D196" s="56">
        <v>0.75</v>
      </c>
      <c r="E196" s="56" t="s">
        <v>242</v>
      </c>
      <c r="F196" s="56" t="s">
        <v>201</v>
      </c>
      <c r="G196" s="56">
        <v>115</v>
      </c>
      <c r="H196" s="56">
        <v>105</v>
      </c>
      <c r="I196" s="56" t="s">
        <v>280</v>
      </c>
      <c r="J196" s="56">
        <v>3</v>
      </c>
      <c r="K196" s="56" t="s">
        <v>215</v>
      </c>
      <c r="L196" s="57" t="s">
        <v>159</v>
      </c>
      <c r="M196" s="57" t="s">
        <v>102</v>
      </c>
      <c r="N196" s="57">
        <v>0</v>
      </c>
      <c r="O196" s="57">
        <v>1</v>
      </c>
      <c r="P196" s="65">
        <v>1</v>
      </c>
      <c r="Q196" s="56">
        <f t="shared" si="3"/>
        <v>-8</v>
      </c>
      <c r="R196" s="48"/>
      <c r="S196" s="48"/>
      <c r="T196" s="48"/>
    </row>
    <row r="197" spans="1:20" ht="12.75" customHeight="1">
      <c r="A197" s="54" t="s">
        <v>278</v>
      </c>
      <c r="B197" s="55" t="s">
        <v>281</v>
      </c>
      <c r="C197" s="56" t="s">
        <v>148</v>
      </c>
      <c r="D197" s="56">
        <v>0.75</v>
      </c>
      <c r="E197" s="56" t="s">
        <v>242</v>
      </c>
      <c r="F197" s="56" t="s">
        <v>201</v>
      </c>
      <c r="G197" s="56">
        <v>115</v>
      </c>
      <c r="H197" s="56">
        <v>105</v>
      </c>
      <c r="I197" s="56" t="s">
        <v>280</v>
      </c>
      <c r="J197" s="56">
        <v>3</v>
      </c>
      <c r="K197" s="56" t="s">
        <v>215</v>
      </c>
      <c r="L197" s="57" t="s">
        <v>159</v>
      </c>
      <c r="M197" s="57" t="s">
        <v>102</v>
      </c>
      <c r="N197" s="57">
        <v>0</v>
      </c>
      <c r="O197" s="57">
        <v>1</v>
      </c>
      <c r="P197" s="65">
        <v>1</v>
      </c>
      <c r="Q197" s="56">
        <f t="shared" si="3"/>
        <v>-8</v>
      </c>
      <c r="R197" s="48"/>
      <c r="S197" s="48"/>
      <c r="T197" s="48"/>
    </row>
    <row r="198" spans="1:20" ht="12.75" customHeight="1">
      <c r="A198" s="54" t="s">
        <v>278</v>
      </c>
      <c r="B198" s="55" t="s">
        <v>282</v>
      </c>
      <c r="C198" s="56" t="s">
        <v>148</v>
      </c>
      <c r="D198" s="56">
        <v>2</v>
      </c>
      <c r="E198" s="56" t="s">
        <v>242</v>
      </c>
      <c r="F198" s="56" t="s">
        <v>201</v>
      </c>
      <c r="G198" s="56">
        <v>115</v>
      </c>
      <c r="H198" s="56">
        <v>105</v>
      </c>
      <c r="I198" s="56" t="s">
        <v>280</v>
      </c>
      <c r="J198" s="56">
        <v>1</v>
      </c>
      <c r="K198" s="56" t="s">
        <v>215</v>
      </c>
      <c r="L198" s="57" t="s">
        <v>159</v>
      </c>
      <c r="M198" s="57" t="s">
        <v>102</v>
      </c>
      <c r="N198" s="57">
        <v>0</v>
      </c>
      <c r="O198" s="57">
        <v>0</v>
      </c>
      <c r="P198" s="65">
        <v>0</v>
      </c>
      <c r="Q198" s="56">
        <f t="shared" si="3"/>
        <v>-8</v>
      </c>
      <c r="R198" s="48"/>
      <c r="S198" s="48"/>
      <c r="T198" s="48"/>
    </row>
    <row r="199" spans="1:20" ht="12.75" customHeight="1">
      <c r="A199" s="54" t="s">
        <v>278</v>
      </c>
      <c r="B199" s="55" t="s">
        <v>283</v>
      </c>
      <c r="C199" s="56" t="s">
        <v>148</v>
      </c>
      <c r="D199" s="56">
        <v>2</v>
      </c>
      <c r="E199" s="56" t="s">
        <v>242</v>
      </c>
      <c r="F199" s="56" t="s">
        <v>201</v>
      </c>
      <c r="G199" s="56">
        <v>115</v>
      </c>
      <c r="H199" s="56">
        <v>105</v>
      </c>
      <c r="I199" s="56" t="s">
        <v>280</v>
      </c>
      <c r="J199" s="56">
        <v>1</v>
      </c>
      <c r="K199" s="56" t="s">
        <v>215</v>
      </c>
      <c r="L199" s="57" t="s">
        <v>159</v>
      </c>
      <c r="M199" s="57" t="s">
        <v>102</v>
      </c>
      <c r="N199" s="57">
        <v>0</v>
      </c>
      <c r="O199" s="57">
        <v>0</v>
      </c>
      <c r="P199" s="65">
        <v>0</v>
      </c>
      <c r="Q199" s="56">
        <f t="shared" si="3"/>
        <v>-8</v>
      </c>
      <c r="R199" s="48"/>
      <c r="S199" s="48"/>
      <c r="T199" s="48"/>
    </row>
    <row r="200" spans="1:20" ht="12.75" customHeight="1">
      <c r="A200" s="54" t="s">
        <v>278</v>
      </c>
      <c r="B200" s="55" t="s">
        <v>284</v>
      </c>
      <c r="C200" s="56" t="s">
        <v>148</v>
      </c>
      <c r="D200" s="56">
        <v>4</v>
      </c>
      <c r="E200" s="56" t="s">
        <v>242</v>
      </c>
      <c r="F200" s="56" t="s">
        <v>201</v>
      </c>
      <c r="G200" s="56">
        <v>300</v>
      </c>
      <c r="H200" s="56">
        <v>105</v>
      </c>
      <c r="I200" s="56" t="s">
        <v>280</v>
      </c>
      <c r="J200" s="56">
        <v>38</v>
      </c>
      <c r="K200" s="56" t="s">
        <v>215</v>
      </c>
      <c r="L200" s="57" t="s">
        <v>159</v>
      </c>
      <c r="M200" s="57" t="s">
        <v>102</v>
      </c>
      <c r="N200" s="57">
        <v>3</v>
      </c>
      <c r="O200" s="57">
        <v>2</v>
      </c>
      <c r="P200" s="65">
        <v>1</v>
      </c>
      <c r="Q200" s="56">
        <f t="shared" si="3"/>
        <v>-8</v>
      </c>
      <c r="R200" s="48"/>
      <c r="S200" s="48"/>
      <c r="T200" s="48"/>
    </row>
    <row r="201" spans="1:20" ht="12.75" customHeight="1">
      <c r="A201" s="54" t="s">
        <v>278</v>
      </c>
      <c r="B201" s="55" t="s">
        <v>285</v>
      </c>
      <c r="C201" s="56" t="s">
        <v>148</v>
      </c>
      <c r="D201" s="56">
        <v>4</v>
      </c>
      <c r="E201" s="56" t="s">
        <v>200</v>
      </c>
      <c r="F201" s="56" t="s">
        <v>201</v>
      </c>
      <c r="G201" s="56">
        <v>130</v>
      </c>
      <c r="H201" s="56">
        <v>105</v>
      </c>
      <c r="I201" s="56" t="s">
        <v>280</v>
      </c>
      <c r="J201" s="56">
        <v>32</v>
      </c>
      <c r="K201" s="56" t="s">
        <v>215</v>
      </c>
      <c r="L201" s="57" t="s">
        <v>159</v>
      </c>
      <c r="M201" s="57" t="s">
        <v>102</v>
      </c>
      <c r="N201" s="57">
        <v>2</v>
      </c>
      <c r="O201" s="57">
        <v>4</v>
      </c>
      <c r="P201" s="65">
        <v>3</v>
      </c>
      <c r="Q201" s="56">
        <f t="shared" si="3"/>
        <v>-8</v>
      </c>
      <c r="R201" s="48"/>
      <c r="S201" s="48"/>
      <c r="T201" s="48"/>
    </row>
    <row r="202" spans="1:20" ht="12.75" customHeight="1">
      <c r="A202" s="54" t="s">
        <v>286</v>
      </c>
      <c r="B202" s="55" t="s">
        <v>287</v>
      </c>
      <c r="C202" s="56" t="s">
        <v>148</v>
      </c>
      <c r="D202" s="56">
        <v>0.5</v>
      </c>
      <c r="E202" s="56" t="s">
        <v>242</v>
      </c>
      <c r="F202" s="56" t="s">
        <v>201</v>
      </c>
      <c r="G202" s="56">
        <v>130</v>
      </c>
      <c r="H202" s="56">
        <v>105</v>
      </c>
      <c r="I202" s="56" t="s">
        <v>280</v>
      </c>
      <c r="J202" s="56">
        <v>1</v>
      </c>
      <c r="K202" s="56" t="s">
        <v>215</v>
      </c>
      <c r="L202" s="57" t="s">
        <v>159</v>
      </c>
      <c r="M202" s="57" t="s">
        <v>102</v>
      </c>
      <c r="N202" s="57">
        <v>0</v>
      </c>
      <c r="O202" s="57">
        <v>0</v>
      </c>
      <c r="P202" s="65">
        <v>0</v>
      </c>
      <c r="Q202" s="56">
        <f t="shared" si="3"/>
        <v>-8</v>
      </c>
      <c r="R202" s="48"/>
      <c r="S202" s="48"/>
      <c r="T202" s="48"/>
    </row>
    <row r="203" spans="1:20" ht="12.75" customHeight="1">
      <c r="A203" s="54" t="s">
        <v>286</v>
      </c>
      <c r="B203" s="55" t="s">
        <v>288</v>
      </c>
      <c r="C203" s="56" t="s">
        <v>148</v>
      </c>
      <c r="D203" s="56">
        <v>0.75</v>
      </c>
      <c r="E203" s="56" t="s">
        <v>242</v>
      </c>
      <c r="F203" s="56" t="s">
        <v>201</v>
      </c>
      <c r="G203" s="56">
        <v>130</v>
      </c>
      <c r="H203" s="56">
        <v>105</v>
      </c>
      <c r="I203" s="56" t="s">
        <v>280</v>
      </c>
      <c r="J203" s="56">
        <v>58</v>
      </c>
      <c r="K203" s="56" t="s">
        <v>215</v>
      </c>
      <c r="L203" s="57" t="s">
        <v>159</v>
      </c>
      <c r="M203" s="57" t="s">
        <v>102</v>
      </c>
      <c r="N203" s="57">
        <v>8</v>
      </c>
      <c r="O203" s="57">
        <v>34</v>
      </c>
      <c r="P203" s="65">
        <v>6</v>
      </c>
      <c r="Q203" s="56">
        <f t="shared" si="3"/>
        <v>-8</v>
      </c>
      <c r="R203" s="48"/>
      <c r="S203" s="48"/>
      <c r="T203" s="48"/>
    </row>
    <row r="204" spans="1:20" ht="12.75" customHeight="1">
      <c r="A204" s="54" t="s">
        <v>286</v>
      </c>
      <c r="B204" s="55" t="s">
        <v>289</v>
      </c>
      <c r="C204" s="56" t="s">
        <v>148</v>
      </c>
      <c r="D204" s="56">
        <v>1</v>
      </c>
      <c r="E204" s="56" t="s">
        <v>242</v>
      </c>
      <c r="F204" s="56" t="s">
        <v>201</v>
      </c>
      <c r="G204" s="56">
        <v>130</v>
      </c>
      <c r="H204" s="56">
        <v>105</v>
      </c>
      <c r="I204" s="56" t="s">
        <v>280</v>
      </c>
      <c r="J204" s="56">
        <v>1</v>
      </c>
      <c r="K204" s="56" t="s">
        <v>215</v>
      </c>
      <c r="L204" s="57" t="s">
        <v>159</v>
      </c>
      <c r="M204" s="57" t="s">
        <v>102</v>
      </c>
      <c r="N204" s="57">
        <v>0</v>
      </c>
      <c r="O204" s="57">
        <v>0</v>
      </c>
      <c r="P204" s="65">
        <v>0</v>
      </c>
      <c r="Q204" s="56">
        <f t="shared" si="3"/>
        <v>-8</v>
      </c>
      <c r="R204" s="48"/>
      <c r="S204" s="48"/>
      <c r="T204" s="48"/>
    </row>
    <row r="205" spans="1:20" ht="12.75" customHeight="1">
      <c r="A205" s="54" t="s">
        <v>286</v>
      </c>
      <c r="B205" s="55" t="s">
        <v>290</v>
      </c>
      <c r="C205" s="56" t="s">
        <v>148</v>
      </c>
      <c r="D205" s="56">
        <v>1.5</v>
      </c>
      <c r="E205" s="56" t="s">
        <v>242</v>
      </c>
      <c r="F205" s="56" t="s">
        <v>201</v>
      </c>
      <c r="G205" s="56">
        <v>130</v>
      </c>
      <c r="H205" s="56">
        <v>105</v>
      </c>
      <c r="I205" s="56" t="s">
        <v>280</v>
      </c>
      <c r="J205" s="56">
        <v>23</v>
      </c>
      <c r="K205" s="56" t="s">
        <v>215</v>
      </c>
      <c r="L205" s="57" t="s">
        <v>159</v>
      </c>
      <c r="M205" s="57" t="s">
        <v>102</v>
      </c>
      <c r="N205" s="57">
        <v>8</v>
      </c>
      <c r="O205" s="57">
        <v>1</v>
      </c>
      <c r="P205" s="65">
        <v>0</v>
      </c>
      <c r="Q205" s="56">
        <f t="shared" si="3"/>
        <v>-8</v>
      </c>
      <c r="R205" s="48"/>
      <c r="S205" s="48"/>
      <c r="T205" s="48"/>
    </row>
    <row r="206" spans="1:20" ht="12.75" customHeight="1">
      <c r="A206" s="54" t="s">
        <v>286</v>
      </c>
      <c r="B206" s="55" t="s">
        <v>291</v>
      </c>
      <c r="C206" s="56" t="s">
        <v>148</v>
      </c>
      <c r="D206" s="56">
        <v>2</v>
      </c>
      <c r="E206" s="56" t="s">
        <v>242</v>
      </c>
      <c r="F206" s="56" t="s">
        <v>201</v>
      </c>
      <c r="G206" s="56">
        <v>130</v>
      </c>
      <c r="H206" s="56">
        <v>105</v>
      </c>
      <c r="I206" s="56" t="s">
        <v>280</v>
      </c>
      <c r="J206" s="56">
        <v>2</v>
      </c>
      <c r="K206" s="56" t="s">
        <v>215</v>
      </c>
      <c r="L206" s="57" t="s">
        <v>159</v>
      </c>
      <c r="M206" s="57" t="s">
        <v>102</v>
      </c>
      <c r="N206" s="57">
        <v>0</v>
      </c>
      <c r="O206" s="57">
        <v>0</v>
      </c>
      <c r="P206" s="65">
        <v>0</v>
      </c>
      <c r="Q206" s="56">
        <f t="shared" si="3"/>
        <v>-8</v>
      </c>
      <c r="R206" s="48"/>
      <c r="S206" s="48"/>
      <c r="T206" s="48"/>
    </row>
    <row r="207" spans="1:20" ht="12.75" customHeight="1">
      <c r="A207" s="54" t="s">
        <v>286</v>
      </c>
      <c r="B207" s="55" t="s">
        <v>292</v>
      </c>
      <c r="C207" s="56" t="s">
        <v>148</v>
      </c>
      <c r="D207" s="56">
        <v>3</v>
      </c>
      <c r="E207" s="56" t="s">
        <v>200</v>
      </c>
      <c r="F207" s="56" t="s">
        <v>201</v>
      </c>
      <c r="G207" s="56">
        <v>130</v>
      </c>
      <c r="H207" s="56">
        <v>105</v>
      </c>
      <c r="I207" s="56" t="s">
        <v>280</v>
      </c>
      <c r="J207" s="56">
        <v>2</v>
      </c>
      <c r="K207" s="56" t="s">
        <v>215</v>
      </c>
      <c r="L207" s="57" t="s">
        <v>159</v>
      </c>
      <c r="M207" s="57" t="s">
        <v>102</v>
      </c>
      <c r="N207" s="57">
        <v>0</v>
      </c>
      <c r="O207" s="57">
        <v>0</v>
      </c>
      <c r="P207" s="65">
        <v>0</v>
      </c>
      <c r="Q207" s="56">
        <f t="shared" si="3"/>
        <v>-8</v>
      </c>
      <c r="R207" s="48"/>
      <c r="S207" s="48"/>
      <c r="T207" s="48"/>
    </row>
    <row r="208" spans="1:20" ht="12.75" customHeight="1">
      <c r="A208" s="54" t="s">
        <v>286</v>
      </c>
      <c r="B208" s="55" t="s">
        <v>285</v>
      </c>
      <c r="C208" s="56" t="s">
        <v>148</v>
      </c>
      <c r="D208" s="56">
        <v>4</v>
      </c>
      <c r="E208" s="56" t="s">
        <v>200</v>
      </c>
      <c r="F208" s="56" t="s">
        <v>201</v>
      </c>
      <c r="G208" s="56">
        <v>130</v>
      </c>
      <c r="H208" s="56">
        <v>105</v>
      </c>
      <c r="I208" s="56" t="s">
        <v>280</v>
      </c>
      <c r="J208" s="56">
        <v>259</v>
      </c>
      <c r="K208" s="56" t="s">
        <v>215</v>
      </c>
      <c r="L208" s="57" t="s">
        <v>159</v>
      </c>
      <c r="M208" s="57" t="s">
        <v>102</v>
      </c>
      <c r="N208" s="57">
        <v>39</v>
      </c>
      <c r="O208" s="57">
        <v>10</v>
      </c>
      <c r="P208" s="65">
        <v>31</v>
      </c>
      <c r="Q208" s="56">
        <f t="shared" si="3"/>
        <v>-8</v>
      </c>
      <c r="R208" s="48"/>
      <c r="S208" s="48"/>
      <c r="T208" s="48"/>
    </row>
    <row r="209" spans="1:20" ht="12.75" customHeight="1">
      <c r="A209" s="54" t="s">
        <v>286</v>
      </c>
      <c r="B209" s="55" t="s">
        <v>293</v>
      </c>
      <c r="C209" s="56" t="s">
        <v>148</v>
      </c>
      <c r="D209" s="56">
        <v>6</v>
      </c>
      <c r="E209" s="56" t="s">
        <v>200</v>
      </c>
      <c r="F209" s="56" t="s">
        <v>201</v>
      </c>
      <c r="G209" s="56">
        <v>130</v>
      </c>
      <c r="H209" s="56">
        <v>105</v>
      </c>
      <c r="I209" s="56" t="s">
        <v>280</v>
      </c>
      <c r="J209" s="56">
        <v>0</v>
      </c>
      <c r="K209" s="56" t="s">
        <v>215</v>
      </c>
      <c r="L209" s="57" t="s">
        <v>159</v>
      </c>
      <c r="M209" s="57" t="s">
        <v>102</v>
      </c>
      <c r="N209" s="57">
        <v>0</v>
      </c>
      <c r="O209" s="57">
        <v>0</v>
      </c>
      <c r="P209" s="65">
        <v>0</v>
      </c>
      <c r="Q209" s="56">
        <f t="shared" si="3"/>
        <v>-8</v>
      </c>
      <c r="R209" s="48"/>
      <c r="S209" s="48"/>
      <c r="T209" s="48"/>
    </row>
    <row r="210" spans="1:20" ht="12.75" customHeight="1">
      <c r="A210" s="54" t="s">
        <v>294</v>
      </c>
      <c r="B210" s="55" t="s">
        <v>295</v>
      </c>
      <c r="C210" s="56" t="s">
        <v>148</v>
      </c>
      <c r="D210" s="56">
        <v>0.5</v>
      </c>
      <c r="E210" s="56" t="s">
        <v>296</v>
      </c>
      <c r="F210" s="56" t="s">
        <v>201</v>
      </c>
      <c r="G210" s="56">
        <v>115</v>
      </c>
      <c r="H210" s="56">
        <v>105</v>
      </c>
      <c r="I210" s="56" t="s">
        <v>280</v>
      </c>
      <c r="J210" s="56">
        <v>11</v>
      </c>
      <c r="K210" s="56" t="s">
        <v>129</v>
      </c>
      <c r="L210" s="57" t="s">
        <v>159</v>
      </c>
      <c r="M210" s="57" t="s">
        <v>102</v>
      </c>
      <c r="N210" s="57">
        <v>2</v>
      </c>
      <c r="O210" s="57">
        <v>0</v>
      </c>
      <c r="P210" s="65">
        <v>2</v>
      </c>
      <c r="Q210" s="56">
        <f t="shared" si="3"/>
        <v>-8</v>
      </c>
      <c r="R210" s="48"/>
      <c r="S210" s="48"/>
      <c r="T210" s="48"/>
    </row>
    <row r="211" spans="1:20" ht="12.75" customHeight="1">
      <c r="A211" s="54" t="s">
        <v>294</v>
      </c>
      <c r="B211" s="55" t="s">
        <v>297</v>
      </c>
      <c r="C211" s="56" t="s">
        <v>148</v>
      </c>
      <c r="D211" s="56">
        <v>0.75</v>
      </c>
      <c r="E211" s="56" t="s">
        <v>242</v>
      </c>
      <c r="F211" s="56" t="s">
        <v>201</v>
      </c>
      <c r="G211" s="56">
        <v>115</v>
      </c>
      <c r="H211" s="56">
        <v>105</v>
      </c>
      <c r="I211" s="56" t="s">
        <v>280</v>
      </c>
      <c r="J211" s="56">
        <v>1</v>
      </c>
      <c r="K211" s="56" t="s">
        <v>129</v>
      </c>
      <c r="L211" s="57" t="s">
        <v>159</v>
      </c>
      <c r="M211" s="57" t="s">
        <v>102</v>
      </c>
      <c r="N211" s="57">
        <v>0</v>
      </c>
      <c r="O211" s="57">
        <v>1</v>
      </c>
      <c r="P211" s="65">
        <v>0</v>
      </c>
      <c r="Q211" s="56">
        <f t="shared" si="3"/>
        <v>-8</v>
      </c>
      <c r="R211" s="48"/>
      <c r="S211" s="48"/>
      <c r="T211" s="48"/>
    </row>
    <row r="212" spans="1:20" ht="12.75" customHeight="1">
      <c r="A212" s="54" t="s">
        <v>294</v>
      </c>
      <c r="B212" s="55" t="s">
        <v>288</v>
      </c>
      <c r="C212" s="56" t="s">
        <v>148</v>
      </c>
      <c r="D212" s="56">
        <v>0.75</v>
      </c>
      <c r="E212" s="56" t="s">
        <v>242</v>
      </c>
      <c r="F212" s="56" t="s">
        <v>201</v>
      </c>
      <c r="G212" s="56">
        <v>130</v>
      </c>
      <c r="H212" s="56">
        <v>105</v>
      </c>
      <c r="I212" s="56" t="s">
        <v>280</v>
      </c>
      <c r="J212" s="56">
        <v>11</v>
      </c>
      <c r="K212" s="56" t="s">
        <v>129</v>
      </c>
      <c r="L212" s="57" t="s">
        <v>159</v>
      </c>
      <c r="M212" s="57" t="s">
        <v>102</v>
      </c>
      <c r="N212" s="57">
        <v>3</v>
      </c>
      <c r="O212" s="57">
        <v>0</v>
      </c>
      <c r="P212" s="65">
        <v>2</v>
      </c>
      <c r="Q212" s="56">
        <f t="shared" si="3"/>
        <v>-8</v>
      </c>
      <c r="R212" s="48"/>
      <c r="S212" s="48"/>
      <c r="T212" s="48"/>
    </row>
    <row r="213" spans="1:20" ht="12.75" customHeight="1">
      <c r="A213" s="54" t="s">
        <v>294</v>
      </c>
      <c r="B213" s="55" t="s">
        <v>298</v>
      </c>
      <c r="C213" s="56" t="s">
        <v>148</v>
      </c>
      <c r="D213" s="56">
        <v>1</v>
      </c>
      <c r="E213" s="56" t="s">
        <v>242</v>
      </c>
      <c r="F213" s="56" t="s">
        <v>201</v>
      </c>
      <c r="G213" s="56">
        <v>115</v>
      </c>
      <c r="H213" s="56">
        <v>105</v>
      </c>
      <c r="I213" s="56" t="s">
        <v>280</v>
      </c>
      <c r="J213" s="56">
        <v>1</v>
      </c>
      <c r="K213" s="56" t="s">
        <v>129</v>
      </c>
      <c r="L213" s="57" t="s">
        <v>159</v>
      </c>
      <c r="M213" s="57" t="s">
        <v>102</v>
      </c>
      <c r="N213" s="57">
        <v>0</v>
      </c>
      <c r="O213" s="57">
        <v>0</v>
      </c>
      <c r="P213" s="65">
        <v>0</v>
      </c>
      <c r="Q213" s="56">
        <f t="shared" si="3"/>
        <v>-8</v>
      </c>
      <c r="R213" s="48"/>
      <c r="S213" s="48"/>
      <c r="T213" s="48"/>
    </row>
    <row r="214" spans="1:20" ht="12.75" customHeight="1">
      <c r="A214" s="54" t="s">
        <v>294</v>
      </c>
      <c r="B214" s="55" t="s">
        <v>289</v>
      </c>
      <c r="C214" s="56" t="s">
        <v>148</v>
      </c>
      <c r="D214" s="56">
        <v>1</v>
      </c>
      <c r="E214" s="56" t="s">
        <v>242</v>
      </c>
      <c r="F214" s="56" t="s">
        <v>201</v>
      </c>
      <c r="G214" s="56">
        <v>130</v>
      </c>
      <c r="H214" s="56">
        <v>105</v>
      </c>
      <c r="I214" s="56" t="s">
        <v>280</v>
      </c>
      <c r="J214" s="56">
        <v>1</v>
      </c>
      <c r="K214" s="56" t="s">
        <v>129</v>
      </c>
      <c r="L214" s="57" t="s">
        <v>159</v>
      </c>
      <c r="M214" s="57" t="s">
        <v>102</v>
      </c>
      <c r="N214" s="57">
        <v>0</v>
      </c>
      <c r="O214" s="57">
        <v>0</v>
      </c>
      <c r="P214" s="65">
        <v>0</v>
      </c>
      <c r="Q214" s="56">
        <f t="shared" si="3"/>
        <v>-8</v>
      </c>
      <c r="R214" s="48"/>
      <c r="S214" s="48"/>
      <c r="T214" s="48"/>
    </row>
    <row r="215" spans="1:20" ht="12.75" customHeight="1">
      <c r="A215" s="54" t="s">
        <v>294</v>
      </c>
      <c r="B215" s="55" t="s">
        <v>290</v>
      </c>
      <c r="C215" s="56" t="s">
        <v>148</v>
      </c>
      <c r="D215" s="56">
        <v>1.5</v>
      </c>
      <c r="E215" s="56" t="s">
        <v>242</v>
      </c>
      <c r="F215" s="56" t="s">
        <v>201</v>
      </c>
      <c r="G215" s="56">
        <v>130</v>
      </c>
      <c r="H215" s="56">
        <v>105</v>
      </c>
      <c r="I215" s="56" t="s">
        <v>280</v>
      </c>
      <c r="J215" s="56">
        <v>11</v>
      </c>
      <c r="K215" s="56" t="s">
        <v>141</v>
      </c>
      <c r="L215" s="57" t="s">
        <v>159</v>
      </c>
      <c r="M215" s="57" t="s">
        <v>102</v>
      </c>
      <c r="N215" s="57">
        <v>3</v>
      </c>
      <c r="O215" s="57">
        <v>2</v>
      </c>
      <c r="P215" s="65">
        <v>2</v>
      </c>
      <c r="Q215" s="56">
        <f t="shared" si="3"/>
        <v>-8</v>
      </c>
      <c r="R215" s="48"/>
      <c r="S215" s="48"/>
      <c r="T215" s="48"/>
    </row>
    <row r="216" spans="1:20" ht="12.75" customHeight="1">
      <c r="A216" s="54" t="s">
        <v>294</v>
      </c>
      <c r="B216" s="55" t="s">
        <v>290</v>
      </c>
      <c r="C216" s="56" t="s">
        <v>148</v>
      </c>
      <c r="D216" s="56">
        <v>1.5</v>
      </c>
      <c r="E216" s="56" t="s">
        <v>242</v>
      </c>
      <c r="F216" s="56" t="s">
        <v>201</v>
      </c>
      <c r="G216" s="56">
        <v>130</v>
      </c>
      <c r="H216" s="56">
        <v>105</v>
      </c>
      <c r="I216" s="56" t="s">
        <v>280</v>
      </c>
      <c r="J216" s="56">
        <v>12</v>
      </c>
      <c r="K216" s="56" t="s">
        <v>145</v>
      </c>
      <c r="L216" s="57" t="s">
        <v>159</v>
      </c>
      <c r="M216" s="57" t="s">
        <v>102</v>
      </c>
      <c r="N216" s="57">
        <v>4</v>
      </c>
      <c r="O216" s="57">
        <v>2</v>
      </c>
      <c r="P216" s="65">
        <v>1</v>
      </c>
      <c r="Q216" s="56">
        <f t="shared" si="3"/>
        <v>-8</v>
      </c>
      <c r="R216" s="48"/>
      <c r="S216" s="48"/>
      <c r="T216" s="48"/>
    </row>
    <row r="217" spans="1:20" ht="12.75" customHeight="1">
      <c r="A217" s="54" t="s">
        <v>294</v>
      </c>
      <c r="B217" s="55" t="s">
        <v>290</v>
      </c>
      <c r="C217" s="56" t="s">
        <v>148</v>
      </c>
      <c r="D217" s="56">
        <v>1.5</v>
      </c>
      <c r="E217" s="56" t="s">
        <v>242</v>
      </c>
      <c r="F217" s="56" t="s">
        <v>201</v>
      </c>
      <c r="G217" s="56">
        <v>130</v>
      </c>
      <c r="H217" s="56">
        <v>105</v>
      </c>
      <c r="I217" s="56" t="s">
        <v>280</v>
      </c>
      <c r="J217" s="56">
        <v>13</v>
      </c>
      <c r="K217" s="56" t="s">
        <v>119</v>
      </c>
      <c r="L217" s="57" t="s">
        <v>159</v>
      </c>
      <c r="M217" s="57" t="s">
        <v>102</v>
      </c>
      <c r="N217" s="57">
        <v>4</v>
      </c>
      <c r="O217" s="57">
        <v>0</v>
      </c>
      <c r="P217" s="65">
        <v>2</v>
      </c>
      <c r="Q217" s="56">
        <f t="shared" ref="Q217:Q280" si="4">IF($G217&gt;0,$C$21,"")</f>
        <v>-8</v>
      </c>
      <c r="R217" s="48"/>
      <c r="S217" s="48"/>
      <c r="T217" s="48"/>
    </row>
    <row r="218" spans="1:20" ht="12.75" customHeight="1">
      <c r="A218" s="54" t="s">
        <v>294</v>
      </c>
      <c r="B218" s="55" t="s">
        <v>290</v>
      </c>
      <c r="C218" s="56" t="s">
        <v>148</v>
      </c>
      <c r="D218" s="56">
        <v>1.5</v>
      </c>
      <c r="E218" s="56" t="s">
        <v>242</v>
      </c>
      <c r="F218" s="56" t="s">
        <v>201</v>
      </c>
      <c r="G218" s="56">
        <v>130</v>
      </c>
      <c r="H218" s="56">
        <v>105</v>
      </c>
      <c r="I218" s="56" t="s">
        <v>280</v>
      </c>
      <c r="J218" s="56">
        <v>12</v>
      </c>
      <c r="K218" s="56" t="s">
        <v>129</v>
      </c>
      <c r="L218" s="57" t="s">
        <v>159</v>
      </c>
      <c r="M218" s="57" t="s">
        <v>102</v>
      </c>
      <c r="N218" s="57">
        <v>5</v>
      </c>
      <c r="O218" s="57">
        <v>0</v>
      </c>
      <c r="P218" s="65">
        <v>2</v>
      </c>
      <c r="Q218" s="56">
        <f t="shared" si="4"/>
        <v>-8</v>
      </c>
      <c r="R218" s="48"/>
      <c r="S218" s="48"/>
      <c r="T218" s="48"/>
    </row>
    <row r="219" spans="1:20" ht="12.75" customHeight="1">
      <c r="A219" s="54" t="s">
        <v>294</v>
      </c>
      <c r="B219" s="55" t="s">
        <v>299</v>
      </c>
      <c r="C219" s="56" t="s">
        <v>148</v>
      </c>
      <c r="D219" s="56">
        <v>2</v>
      </c>
      <c r="E219" s="56" t="s">
        <v>242</v>
      </c>
      <c r="F219" s="56" t="s">
        <v>201</v>
      </c>
      <c r="G219" s="56">
        <v>115</v>
      </c>
      <c r="H219" s="56">
        <v>105</v>
      </c>
      <c r="I219" s="56" t="s">
        <v>280</v>
      </c>
      <c r="J219" s="56">
        <v>0</v>
      </c>
      <c r="K219" s="56" t="s">
        <v>129</v>
      </c>
      <c r="L219" s="57" t="s">
        <v>159</v>
      </c>
      <c r="M219" s="57" t="s">
        <v>102</v>
      </c>
      <c r="N219" s="57">
        <v>0</v>
      </c>
      <c r="O219" s="57">
        <v>0</v>
      </c>
      <c r="P219" s="65">
        <v>0</v>
      </c>
      <c r="Q219" s="56">
        <f t="shared" si="4"/>
        <v>-8</v>
      </c>
      <c r="R219" s="48"/>
      <c r="S219" s="48"/>
      <c r="T219" s="48"/>
    </row>
    <row r="220" spans="1:20" ht="12.75" customHeight="1">
      <c r="A220" s="54" t="s">
        <v>294</v>
      </c>
      <c r="B220" s="55" t="s">
        <v>291</v>
      </c>
      <c r="C220" s="56" t="s">
        <v>148</v>
      </c>
      <c r="D220" s="56">
        <v>2</v>
      </c>
      <c r="E220" s="56" t="s">
        <v>242</v>
      </c>
      <c r="F220" s="56" t="s">
        <v>201</v>
      </c>
      <c r="G220" s="56">
        <v>130</v>
      </c>
      <c r="H220" s="56">
        <v>105</v>
      </c>
      <c r="I220" s="56" t="s">
        <v>280</v>
      </c>
      <c r="J220" s="56">
        <v>1</v>
      </c>
      <c r="K220" s="56" t="s">
        <v>141</v>
      </c>
      <c r="L220" s="57" t="s">
        <v>159</v>
      </c>
      <c r="M220" s="57" t="s">
        <v>102</v>
      </c>
      <c r="N220" s="57">
        <v>0</v>
      </c>
      <c r="O220" s="57">
        <v>0</v>
      </c>
      <c r="P220" s="65">
        <v>0</v>
      </c>
      <c r="Q220" s="56">
        <f t="shared" si="4"/>
        <v>-8</v>
      </c>
      <c r="R220" s="48"/>
      <c r="S220" s="48"/>
      <c r="T220" s="48"/>
    </row>
    <row r="221" spans="1:20" ht="12.75" customHeight="1">
      <c r="A221" s="54" t="s">
        <v>294</v>
      </c>
      <c r="B221" s="55" t="s">
        <v>291</v>
      </c>
      <c r="C221" s="56" t="s">
        <v>148</v>
      </c>
      <c r="D221" s="56">
        <v>2</v>
      </c>
      <c r="E221" s="56" t="s">
        <v>242</v>
      </c>
      <c r="F221" s="56" t="s">
        <v>201</v>
      </c>
      <c r="G221" s="56">
        <v>130</v>
      </c>
      <c r="H221" s="56">
        <v>105</v>
      </c>
      <c r="I221" s="56" t="s">
        <v>280</v>
      </c>
      <c r="J221" s="56">
        <v>2</v>
      </c>
      <c r="K221" s="56" t="s">
        <v>145</v>
      </c>
      <c r="L221" s="57" t="s">
        <v>159</v>
      </c>
      <c r="M221" s="57" t="s">
        <v>102</v>
      </c>
      <c r="N221" s="57">
        <v>0</v>
      </c>
      <c r="O221" s="57">
        <v>0</v>
      </c>
      <c r="P221" s="65">
        <v>0</v>
      </c>
      <c r="Q221" s="56">
        <f t="shared" si="4"/>
        <v>-8</v>
      </c>
      <c r="R221" s="48"/>
      <c r="S221" s="48"/>
      <c r="T221" s="48"/>
    </row>
    <row r="222" spans="1:20" ht="12.75" customHeight="1">
      <c r="A222" s="54" t="s">
        <v>294</v>
      </c>
      <c r="B222" s="55" t="s">
        <v>291</v>
      </c>
      <c r="C222" s="56" t="s">
        <v>148</v>
      </c>
      <c r="D222" s="56">
        <v>2</v>
      </c>
      <c r="E222" s="56" t="s">
        <v>242</v>
      </c>
      <c r="F222" s="56" t="s">
        <v>201</v>
      </c>
      <c r="G222" s="56">
        <v>130</v>
      </c>
      <c r="H222" s="56">
        <v>105</v>
      </c>
      <c r="I222" s="56" t="s">
        <v>280</v>
      </c>
      <c r="J222" s="56">
        <v>0</v>
      </c>
      <c r="K222" s="56" t="s">
        <v>119</v>
      </c>
      <c r="L222" s="57" t="s">
        <v>159</v>
      </c>
      <c r="M222" s="57" t="s">
        <v>102</v>
      </c>
      <c r="N222" s="57">
        <v>0</v>
      </c>
      <c r="O222" s="57">
        <v>0</v>
      </c>
      <c r="P222" s="65">
        <v>0</v>
      </c>
      <c r="Q222" s="56">
        <f t="shared" si="4"/>
        <v>-8</v>
      </c>
      <c r="R222" s="48"/>
      <c r="S222" s="48"/>
      <c r="T222" s="48"/>
    </row>
    <row r="223" spans="1:20" ht="12.75" customHeight="1">
      <c r="A223" s="59" t="s">
        <v>294</v>
      </c>
      <c r="B223" s="60" t="s">
        <v>291</v>
      </c>
      <c r="C223" s="61" t="s">
        <v>148</v>
      </c>
      <c r="D223" s="61">
        <v>2</v>
      </c>
      <c r="E223" s="61" t="s">
        <v>242</v>
      </c>
      <c r="F223" s="61" t="s">
        <v>201</v>
      </c>
      <c r="G223" s="61">
        <v>130</v>
      </c>
      <c r="H223" s="61">
        <v>105</v>
      </c>
      <c r="I223" s="56" t="s">
        <v>280</v>
      </c>
      <c r="J223" s="61">
        <v>14</v>
      </c>
      <c r="K223" s="61" t="s">
        <v>129</v>
      </c>
      <c r="L223" s="62" t="s">
        <v>159</v>
      </c>
      <c r="M223" s="57" t="s">
        <v>102</v>
      </c>
      <c r="N223" s="62">
        <v>2</v>
      </c>
      <c r="O223" s="62">
        <v>0</v>
      </c>
      <c r="P223" s="66">
        <v>3</v>
      </c>
      <c r="Q223" s="61">
        <f t="shared" si="4"/>
        <v>-8</v>
      </c>
      <c r="R223" s="48"/>
      <c r="S223" s="48"/>
      <c r="T223" s="48"/>
    </row>
    <row r="224" spans="1:20" ht="12.75" customHeight="1">
      <c r="A224" s="54" t="s">
        <v>294</v>
      </c>
      <c r="B224" s="55" t="s">
        <v>292</v>
      </c>
      <c r="C224" s="56" t="s">
        <v>148</v>
      </c>
      <c r="D224" s="56">
        <v>3</v>
      </c>
      <c r="E224" s="56" t="s">
        <v>200</v>
      </c>
      <c r="F224" s="56" t="s">
        <v>201</v>
      </c>
      <c r="G224" s="56">
        <v>130</v>
      </c>
      <c r="H224" s="56">
        <v>105</v>
      </c>
      <c r="I224" s="56" t="s">
        <v>280</v>
      </c>
      <c r="J224" s="56">
        <v>2</v>
      </c>
      <c r="K224" s="56" t="s">
        <v>141</v>
      </c>
      <c r="L224" s="57" t="s">
        <v>159</v>
      </c>
      <c r="M224" s="57" t="s">
        <v>102</v>
      </c>
      <c r="N224" s="57">
        <v>0</v>
      </c>
      <c r="O224" s="57">
        <v>0</v>
      </c>
      <c r="P224" s="57">
        <v>0</v>
      </c>
      <c r="Q224" s="668">
        <f t="shared" si="4"/>
        <v>-8</v>
      </c>
      <c r="R224" s="48"/>
      <c r="S224" s="48"/>
      <c r="T224" s="48"/>
    </row>
    <row r="225" spans="1:20" ht="12.75" customHeight="1">
      <c r="A225" s="54" t="s">
        <v>294</v>
      </c>
      <c r="B225" s="55" t="s">
        <v>292</v>
      </c>
      <c r="C225" s="56" t="s">
        <v>148</v>
      </c>
      <c r="D225" s="56">
        <v>3</v>
      </c>
      <c r="E225" s="56" t="s">
        <v>200</v>
      </c>
      <c r="F225" s="56" t="s">
        <v>201</v>
      </c>
      <c r="G225" s="56">
        <v>130</v>
      </c>
      <c r="H225" s="56">
        <v>105</v>
      </c>
      <c r="I225" s="56" t="s">
        <v>280</v>
      </c>
      <c r="J225" s="56">
        <v>1</v>
      </c>
      <c r="K225" s="56" t="s">
        <v>145</v>
      </c>
      <c r="L225" s="57" t="s">
        <v>159</v>
      </c>
      <c r="M225" s="57" t="s">
        <v>102</v>
      </c>
      <c r="N225" s="57">
        <v>0</v>
      </c>
      <c r="O225" s="57">
        <v>0</v>
      </c>
      <c r="P225" s="57">
        <v>0</v>
      </c>
      <c r="Q225" s="668">
        <f t="shared" si="4"/>
        <v>-8</v>
      </c>
      <c r="R225" s="48"/>
      <c r="S225" s="48"/>
      <c r="T225" s="48"/>
    </row>
    <row r="226" spans="1:20" ht="12.75" customHeight="1">
      <c r="A226" s="54" t="s">
        <v>294</v>
      </c>
      <c r="B226" s="55" t="s">
        <v>300</v>
      </c>
      <c r="C226" s="56" t="s">
        <v>148</v>
      </c>
      <c r="D226" s="56">
        <v>4</v>
      </c>
      <c r="E226" s="56" t="s">
        <v>200</v>
      </c>
      <c r="F226" s="56" t="s">
        <v>201</v>
      </c>
      <c r="G226" s="56">
        <v>115</v>
      </c>
      <c r="H226" s="56">
        <v>105</v>
      </c>
      <c r="I226" s="56" t="s">
        <v>280</v>
      </c>
      <c r="J226" s="56">
        <v>0</v>
      </c>
      <c r="K226" s="56" t="s">
        <v>129</v>
      </c>
      <c r="L226" s="57" t="s">
        <v>159</v>
      </c>
      <c r="M226" s="57" t="s">
        <v>102</v>
      </c>
      <c r="N226" s="57">
        <v>0</v>
      </c>
      <c r="O226" s="57">
        <v>0</v>
      </c>
      <c r="P226" s="57">
        <v>0</v>
      </c>
      <c r="Q226" s="668">
        <f t="shared" si="4"/>
        <v>-8</v>
      </c>
      <c r="R226" s="48"/>
      <c r="S226" s="48"/>
      <c r="T226" s="48"/>
    </row>
    <row r="227" spans="1:20" ht="12.75" customHeight="1">
      <c r="A227" s="54" t="s">
        <v>294</v>
      </c>
      <c r="B227" s="55" t="s">
        <v>285</v>
      </c>
      <c r="C227" s="56" t="s">
        <v>148</v>
      </c>
      <c r="D227" s="56">
        <v>4</v>
      </c>
      <c r="E227" s="56" t="s">
        <v>200</v>
      </c>
      <c r="F227" s="56" t="s">
        <v>201</v>
      </c>
      <c r="G227" s="56">
        <v>130</v>
      </c>
      <c r="H227" s="56">
        <v>105</v>
      </c>
      <c r="I227" s="56" t="s">
        <v>280</v>
      </c>
      <c r="J227" s="56">
        <v>26</v>
      </c>
      <c r="K227" s="56" t="s">
        <v>141</v>
      </c>
      <c r="L227" s="57" t="s">
        <v>159</v>
      </c>
      <c r="M227" s="57" t="s">
        <v>102</v>
      </c>
      <c r="N227" s="57">
        <v>2</v>
      </c>
      <c r="O227" s="57">
        <v>0</v>
      </c>
      <c r="P227" s="57">
        <v>3</v>
      </c>
      <c r="Q227" s="668">
        <f t="shared" si="4"/>
        <v>-8</v>
      </c>
      <c r="R227" s="48"/>
      <c r="S227" s="48"/>
      <c r="T227" s="48"/>
    </row>
    <row r="228" spans="1:20" ht="12.75" customHeight="1">
      <c r="A228" s="54" t="s">
        <v>294</v>
      </c>
      <c r="B228" s="55" t="s">
        <v>285</v>
      </c>
      <c r="C228" s="56" t="s">
        <v>148</v>
      </c>
      <c r="D228" s="56">
        <v>4</v>
      </c>
      <c r="E228" s="56" t="s">
        <v>200</v>
      </c>
      <c r="F228" s="56" t="s">
        <v>201</v>
      </c>
      <c r="G228" s="56">
        <v>130</v>
      </c>
      <c r="H228" s="56">
        <v>105</v>
      </c>
      <c r="I228" s="56" t="s">
        <v>280</v>
      </c>
      <c r="J228" s="56">
        <v>24</v>
      </c>
      <c r="K228" s="56" t="s">
        <v>145</v>
      </c>
      <c r="L228" s="57" t="s">
        <v>159</v>
      </c>
      <c r="M228" s="57" t="s">
        <v>102</v>
      </c>
      <c r="N228" s="57">
        <v>2</v>
      </c>
      <c r="O228" s="57">
        <v>0</v>
      </c>
      <c r="P228" s="57">
        <v>3</v>
      </c>
      <c r="Q228" s="668">
        <f t="shared" si="4"/>
        <v>-8</v>
      </c>
      <c r="R228" s="48"/>
      <c r="S228" s="48"/>
      <c r="T228" s="48"/>
    </row>
    <row r="229" spans="1:20" ht="12.75" customHeight="1">
      <c r="A229" s="54" t="s">
        <v>294</v>
      </c>
      <c r="B229" s="55" t="s">
        <v>285</v>
      </c>
      <c r="C229" s="56" t="s">
        <v>148</v>
      </c>
      <c r="D229" s="56">
        <v>4</v>
      </c>
      <c r="E229" s="56" t="s">
        <v>200</v>
      </c>
      <c r="F229" s="56" t="s">
        <v>201</v>
      </c>
      <c r="G229" s="56">
        <v>130</v>
      </c>
      <c r="H229" s="56">
        <v>105</v>
      </c>
      <c r="I229" s="56" t="s">
        <v>280</v>
      </c>
      <c r="J229" s="56">
        <v>29</v>
      </c>
      <c r="K229" s="56" t="s">
        <v>119</v>
      </c>
      <c r="L229" s="57" t="s">
        <v>159</v>
      </c>
      <c r="M229" s="57" t="s">
        <v>102</v>
      </c>
      <c r="N229" s="57">
        <v>2</v>
      </c>
      <c r="O229" s="57">
        <v>1</v>
      </c>
      <c r="P229" s="57">
        <v>3</v>
      </c>
      <c r="Q229" s="668">
        <f t="shared" si="4"/>
        <v>-8</v>
      </c>
      <c r="R229" s="48"/>
      <c r="S229" s="48"/>
      <c r="T229" s="48"/>
    </row>
    <row r="230" spans="1:20" ht="12.75" customHeight="1">
      <c r="A230" s="54" t="s">
        <v>294</v>
      </c>
      <c r="B230" s="55" t="s">
        <v>285</v>
      </c>
      <c r="C230" s="56" t="s">
        <v>148</v>
      </c>
      <c r="D230" s="56">
        <v>4</v>
      </c>
      <c r="E230" s="56" t="s">
        <v>200</v>
      </c>
      <c r="F230" s="56" t="s">
        <v>201</v>
      </c>
      <c r="G230" s="56">
        <v>130</v>
      </c>
      <c r="H230" s="56">
        <v>105</v>
      </c>
      <c r="I230" s="56" t="s">
        <v>280</v>
      </c>
      <c r="J230" s="56">
        <v>37</v>
      </c>
      <c r="K230" s="56" t="s">
        <v>129</v>
      </c>
      <c r="L230" s="57" t="s">
        <v>159</v>
      </c>
      <c r="M230" s="57" t="s">
        <v>102</v>
      </c>
      <c r="N230" s="57">
        <v>3</v>
      </c>
      <c r="O230" s="57">
        <v>1</v>
      </c>
      <c r="P230" s="57">
        <v>4</v>
      </c>
      <c r="Q230" s="668">
        <f t="shared" si="4"/>
        <v>-8</v>
      </c>
      <c r="R230" s="48"/>
      <c r="S230" s="48"/>
      <c r="T230" s="48"/>
    </row>
    <row r="231" spans="1:20" ht="12.75" customHeight="1">
      <c r="A231" s="54" t="s">
        <v>301</v>
      </c>
      <c r="B231" s="55" t="s">
        <v>302</v>
      </c>
      <c r="C231" s="56" t="s">
        <v>148</v>
      </c>
      <c r="D231" s="56">
        <v>0.5</v>
      </c>
      <c r="E231" s="56" t="s">
        <v>242</v>
      </c>
      <c r="F231" s="56" t="s">
        <v>201</v>
      </c>
      <c r="G231" s="56">
        <v>130</v>
      </c>
      <c r="H231" s="56">
        <v>120</v>
      </c>
      <c r="I231" s="56" t="s">
        <v>303</v>
      </c>
      <c r="J231" s="56">
        <v>14</v>
      </c>
      <c r="K231" s="56" t="s">
        <v>304</v>
      </c>
      <c r="L231" s="57" t="s">
        <v>101</v>
      </c>
      <c r="M231" s="57" t="s">
        <v>102</v>
      </c>
      <c r="N231" s="57">
        <v>5</v>
      </c>
      <c r="O231" s="57">
        <v>0</v>
      </c>
      <c r="P231" s="57">
        <v>2</v>
      </c>
      <c r="Q231" s="668">
        <f t="shared" si="4"/>
        <v>-8</v>
      </c>
      <c r="R231" s="48"/>
      <c r="S231" s="48"/>
      <c r="T231" s="48"/>
    </row>
    <row r="232" spans="1:20" ht="12.75" customHeight="1">
      <c r="A232" s="54" t="s">
        <v>301</v>
      </c>
      <c r="B232" s="55" t="s">
        <v>302</v>
      </c>
      <c r="C232" s="56" t="s">
        <v>148</v>
      </c>
      <c r="D232" s="56">
        <v>0.5</v>
      </c>
      <c r="E232" s="56" t="s">
        <v>242</v>
      </c>
      <c r="F232" s="56" t="s">
        <v>201</v>
      </c>
      <c r="G232" s="56">
        <v>130</v>
      </c>
      <c r="H232" s="56">
        <v>120</v>
      </c>
      <c r="I232" s="56" t="s">
        <v>303</v>
      </c>
      <c r="J232" s="56">
        <v>14</v>
      </c>
      <c r="K232" s="56" t="s">
        <v>263</v>
      </c>
      <c r="L232" s="57" t="s">
        <v>101</v>
      </c>
      <c r="M232" s="57" t="s">
        <v>102</v>
      </c>
      <c r="N232" s="57">
        <v>5</v>
      </c>
      <c r="O232" s="57">
        <v>0</v>
      </c>
      <c r="P232" s="57">
        <v>2</v>
      </c>
      <c r="Q232" s="668">
        <f t="shared" si="4"/>
        <v>-8</v>
      </c>
      <c r="R232" s="48"/>
      <c r="S232" s="48"/>
      <c r="T232" s="48"/>
    </row>
    <row r="233" spans="1:20" ht="12.75" customHeight="1">
      <c r="A233" s="54" t="s">
        <v>301</v>
      </c>
      <c r="B233" s="55" t="s">
        <v>305</v>
      </c>
      <c r="C233" s="56" t="s">
        <v>148</v>
      </c>
      <c r="D233" s="56">
        <v>0.5</v>
      </c>
      <c r="E233" s="56" t="s">
        <v>242</v>
      </c>
      <c r="F233" s="56" t="s">
        <v>201</v>
      </c>
      <c r="G233" s="56">
        <v>130</v>
      </c>
      <c r="H233" s="56">
        <v>120</v>
      </c>
      <c r="I233" s="56" t="s">
        <v>303</v>
      </c>
      <c r="J233" s="56">
        <v>31</v>
      </c>
      <c r="K233" s="56" t="s">
        <v>304</v>
      </c>
      <c r="L233" s="57" t="s">
        <v>101</v>
      </c>
      <c r="M233" s="57" t="s">
        <v>102</v>
      </c>
      <c r="N233" s="57">
        <v>7</v>
      </c>
      <c r="O233" s="57">
        <v>0</v>
      </c>
      <c r="P233" s="57">
        <v>7</v>
      </c>
      <c r="Q233" s="668">
        <f t="shared" si="4"/>
        <v>-8</v>
      </c>
      <c r="R233" s="48"/>
      <c r="S233" s="48"/>
      <c r="T233" s="48"/>
    </row>
    <row r="234" spans="1:20" ht="12.75" customHeight="1">
      <c r="A234" s="54" t="s">
        <v>301</v>
      </c>
      <c r="B234" s="55" t="s">
        <v>305</v>
      </c>
      <c r="C234" s="56" t="s">
        <v>148</v>
      </c>
      <c r="D234" s="56">
        <v>0.5</v>
      </c>
      <c r="E234" s="56" t="s">
        <v>242</v>
      </c>
      <c r="F234" s="56" t="s">
        <v>201</v>
      </c>
      <c r="G234" s="56">
        <v>130</v>
      </c>
      <c r="H234" s="56">
        <v>120</v>
      </c>
      <c r="I234" s="56" t="s">
        <v>303</v>
      </c>
      <c r="J234" s="56">
        <v>31</v>
      </c>
      <c r="K234" s="56" t="s">
        <v>263</v>
      </c>
      <c r="L234" s="57" t="s">
        <v>101</v>
      </c>
      <c r="M234" s="57" t="s">
        <v>102</v>
      </c>
      <c r="N234" s="57">
        <v>7</v>
      </c>
      <c r="O234" s="57">
        <v>0</v>
      </c>
      <c r="P234" s="57">
        <v>7</v>
      </c>
      <c r="Q234" s="668">
        <f t="shared" si="4"/>
        <v>-8</v>
      </c>
      <c r="R234" s="48"/>
      <c r="S234" s="48"/>
      <c r="T234" s="48"/>
    </row>
    <row r="235" spans="1:20" ht="12.75" customHeight="1">
      <c r="A235" s="54" t="s">
        <v>301</v>
      </c>
      <c r="B235" s="55" t="s">
        <v>306</v>
      </c>
      <c r="C235" s="56" t="s">
        <v>148</v>
      </c>
      <c r="D235" s="56">
        <v>0.5</v>
      </c>
      <c r="E235" s="56" t="s">
        <v>242</v>
      </c>
      <c r="F235" s="56" t="s">
        <v>201</v>
      </c>
      <c r="G235" s="56">
        <v>130</v>
      </c>
      <c r="H235" s="56">
        <v>120</v>
      </c>
      <c r="I235" s="56" t="s">
        <v>303</v>
      </c>
      <c r="J235" s="56">
        <v>16</v>
      </c>
      <c r="K235" s="56" t="s">
        <v>304</v>
      </c>
      <c r="L235" s="57" t="s">
        <v>101</v>
      </c>
      <c r="M235" s="57" t="s">
        <v>102</v>
      </c>
      <c r="N235" s="57">
        <v>4</v>
      </c>
      <c r="O235" s="57">
        <v>0</v>
      </c>
      <c r="P235" s="57">
        <v>3</v>
      </c>
      <c r="Q235" s="668">
        <f t="shared" si="4"/>
        <v>-8</v>
      </c>
      <c r="R235" s="48"/>
      <c r="S235" s="48"/>
      <c r="T235" s="48"/>
    </row>
    <row r="236" spans="1:20" ht="12.75" customHeight="1">
      <c r="A236" s="54" t="s">
        <v>301</v>
      </c>
      <c r="B236" s="55" t="s">
        <v>306</v>
      </c>
      <c r="C236" s="56" t="s">
        <v>148</v>
      </c>
      <c r="D236" s="56">
        <v>0.5</v>
      </c>
      <c r="E236" s="56" t="s">
        <v>242</v>
      </c>
      <c r="F236" s="56" t="s">
        <v>201</v>
      </c>
      <c r="G236" s="56">
        <v>130</v>
      </c>
      <c r="H236" s="56">
        <v>120</v>
      </c>
      <c r="I236" s="56" t="s">
        <v>303</v>
      </c>
      <c r="J236" s="56">
        <v>16</v>
      </c>
      <c r="K236" s="56" t="s">
        <v>263</v>
      </c>
      <c r="L236" s="57" t="s">
        <v>101</v>
      </c>
      <c r="M236" s="57" t="s">
        <v>102</v>
      </c>
      <c r="N236" s="57">
        <v>4</v>
      </c>
      <c r="O236" s="57">
        <v>0</v>
      </c>
      <c r="P236" s="57">
        <v>3</v>
      </c>
      <c r="Q236" s="668">
        <f t="shared" si="4"/>
        <v>-8</v>
      </c>
      <c r="R236" s="48"/>
      <c r="S236" s="48"/>
      <c r="T236" s="48"/>
    </row>
    <row r="237" spans="1:20" ht="12.75" customHeight="1">
      <c r="A237" s="54" t="s">
        <v>301</v>
      </c>
      <c r="B237" s="55" t="s">
        <v>307</v>
      </c>
      <c r="C237" s="56" t="s">
        <v>148</v>
      </c>
      <c r="D237" s="56">
        <v>2</v>
      </c>
      <c r="E237" s="56" t="s">
        <v>242</v>
      </c>
      <c r="F237" s="56" t="s">
        <v>201</v>
      </c>
      <c r="G237" s="56">
        <v>130</v>
      </c>
      <c r="H237" s="56">
        <v>120</v>
      </c>
      <c r="I237" s="56" t="s">
        <v>303</v>
      </c>
      <c r="J237" s="56">
        <v>3</v>
      </c>
      <c r="K237" s="56" t="s">
        <v>304</v>
      </c>
      <c r="L237" s="57" t="s">
        <v>101</v>
      </c>
      <c r="M237" s="57" t="s">
        <v>102</v>
      </c>
      <c r="N237" s="57">
        <v>0</v>
      </c>
      <c r="O237" s="57">
        <v>0</v>
      </c>
      <c r="P237" s="57">
        <v>1</v>
      </c>
      <c r="Q237" s="668">
        <f t="shared" si="4"/>
        <v>-8</v>
      </c>
      <c r="R237" s="48"/>
      <c r="S237" s="48"/>
      <c r="T237" s="48"/>
    </row>
    <row r="238" spans="1:20" ht="12.75" customHeight="1">
      <c r="A238" s="54" t="s">
        <v>301</v>
      </c>
      <c r="B238" s="55" t="s">
        <v>307</v>
      </c>
      <c r="C238" s="56" t="s">
        <v>148</v>
      </c>
      <c r="D238" s="56">
        <v>2</v>
      </c>
      <c r="E238" s="56" t="s">
        <v>242</v>
      </c>
      <c r="F238" s="56" t="s">
        <v>201</v>
      </c>
      <c r="G238" s="56">
        <v>130</v>
      </c>
      <c r="H238" s="56">
        <v>120</v>
      </c>
      <c r="I238" s="56" t="s">
        <v>303</v>
      </c>
      <c r="J238" s="56">
        <v>3</v>
      </c>
      <c r="K238" s="56" t="s">
        <v>263</v>
      </c>
      <c r="L238" s="57" t="s">
        <v>101</v>
      </c>
      <c r="M238" s="57" t="s">
        <v>102</v>
      </c>
      <c r="N238" s="57">
        <v>0</v>
      </c>
      <c r="O238" s="57">
        <v>0</v>
      </c>
      <c r="P238" s="57">
        <v>1</v>
      </c>
      <c r="Q238" s="668">
        <f t="shared" si="4"/>
        <v>-8</v>
      </c>
      <c r="R238" s="48"/>
      <c r="S238" s="48"/>
      <c r="T238" s="48"/>
    </row>
    <row r="239" spans="1:20" ht="12.75" customHeight="1">
      <c r="A239" s="54" t="s">
        <v>301</v>
      </c>
      <c r="B239" s="55" t="s">
        <v>308</v>
      </c>
      <c r="C239" s="56" t="s">
        <v>148</v>
      </c>
      <c r="D239" s="56">
        <v>2</v>
      </c>
      <c r="E239" s="56" t="s">
        <v>242</v>
      </c>
      <c r="F239" s="56" t="s">
        <v>201</v>
      </c>
      <c r="G239" s="56">
        <v>130</v>
      </c>
      <c r="H239" s="56">
        <v>120</v>
      </c>
      <c r="I239" s="56" t="s">
        <v>303</v>
      </c>
      <c r="J239" s="56">
        <v>4</v>
      </c>
      <c r="K239" s="56" t="s">
        <v>304</v>
      </c>
      <c r="L239" s="57" t="s">
        <v>101</v>
      </c>
      <c r="M239" s="57" t="s">
        <v>102</v>
      </c>
      <c r="N239" s="57">
        <v>1</v>
      </c>
      <c r="O239" s="57">
        <v>0</v>
      </c>
      <c r="P239" s="57">
        <v>1</v>
      </c>
      <c r="Q239" s="668">
        <f t="shared" si="4"/>
        <v>-8</v>
      </c>
      <c r="R239" s="48"/>
      <c r="S239" s="48"/>
      <c r="T239" s="48"/>
    </row>
    <row r="240" spans="1:20" ht="12.75" customHeight="1">
      <c r="A240" s="54" t="s">
        <v>301</v>
      </c>
      <c r="B240" s="55" t="s">
        <v>308</v>
      </c>
      <c r="C240" s="56" t="s">
        <v>148</v>
      </c>
      <c r="D240" s="56">
        <v>2</v>
      </c>
      <c r="E240" s="56" t="s">
        <v>242</v>
      </c>
      <c r="F240" s="56" t="s">
        <v>201</v>
      </c>
      <c r="G240" s="56">
        <v>130</v>
      </c>
      <c r="H240" s="56">
        <v>120</v>
      </c>
      <c r="I240" s="56" t="s">
        <v>303</v>
      </c>
      <c r="J240" s="56">
        <v>4</v>
      </c>
      <c r="K240" s="56" t="s">
        <v>263</v>
      </c>
      <c r="L240" s="57" t="s">
        <v>101</v>
      </c>
      <c r="M240" s="57" t="s">
        <v>102</v>
      </c>
      <c r="N240" s="57">
        <v>1</v>
      </c>
      <c r="O240" s="57">
        <v>0</v>
      </c>
      <c r="P240" s="57">
        <v>1</v>
      </c>
      <c r="Q240" s="668">
        <f t="shared" si="4"/>
        <v>-8</v>
      </c>
      <c r="R240" s="48"/>
      <c r="S240" s="48"/>
      <c r="T240" s="48"/>
    </row>
    <row r="241" spans="1:20" ht="12.75" customHeight="1">
      <c r="A241" s="54" t="s">
        <v>301</v>
      </c>
      <c r="B241" s="55" t="s">
        <v>309</v>
      </c>
      <c r="C241" s="56" t="s">
        <v>148</v>
      </c>
      <c r="D241" s="56">
        <v>2</v>
      </c>
      <c r="E241" s="56" t="s">
        <v>242</v>
      </c>
      <c r="F241" s="56" t="s">
        <v>201</v>
      </c>
      <c r="G241" s="56">
        <v>130</v>
      </c>
      <c r="H241" s="56">
        <v>120</v>
      </c>
      <c r="I241" s="56" t="s">
        <v>303</v>
      </c>
      <c r="J241" s="56">
        <v>3</v>
      </c>
      <c r="K241" s="56" t="s">
        <v>304</v>
      </c>
      <c r="L241" s="57" t="s">
        <v>101</v>
      </c>
      <c r="M241" s="57" t="s">
        <v>102</v>
      </c>
      <c r="N241" s="57">
        <v>0</v>
      </c>
      <c r="O241" s="57">
        <v>0</v>
      </c>
      <c r="P241" s="57">
        <v>1</v>
      </c>
      <c r="Q241" s="668">
        <f t="shared" si="4"/>
        <v>-8</v>
      </c>
      <c r="R241" s="48"/>
      <c r="S241" s="48"/>
      <c r="T241" s="48"/>
    </row>
    <row r="242" spans="1:20" ht="12.75" customHeight="1">
      <c r="A242" s="54" t="s">
        <v>301</v>
      </c>
      <c r="B242" s="55" t="s">
        <v>309</v>
      </c>
      <c r="C242" s="56" t="s">
        <v>148</v>
      </c>
      <c r="D242" s="56">
        <v>2</v>
      </c>
      <c r="E242" s="56" t="s">
        <v>242</v>
      </c>
      <c r="F242" s="56" t="s">
        <v>201</v>
      </c>
      <c r="G242" s="56">
        <v>130</v>
      </c>
      <c r="H242" s="56">
        <v>120</v>
      </c>
      <c r="I242" s="56" t="s">
        <v>303</v>
      </c>
      <c r="J242" s="56">
        <v>3</v>
      </c>
      <c r="K242" s="56" t="s">
        <v>263</v>
      </c>
      <c r="L242" s="57" t="s">
        <v>101</v>
      </c>
      <c r="M242" s="57" t="s">
        <v>102</v>
      </c>
      <c r="N242" s="57">
        <v>0</v>
      </c>
      <c r="O242" s="57">
        <v>0</v>
      </c>
      <c r="P242" s="57">
        <v>1</v>
      </c>
      <c r="Q242" s="668">
        <f t="shared" si="4"/>
        <v>-8</v>
      </c>
      <c r="R242" s="48"/>
      <c r="S242" s="48"/>
      <c r="T242" s="48"/>
    </row>
    <row r="243" spans="1:20" ht="12.75" customHeight="1">
      <c r="A243" s="54" t="s">
        <v>301</v>
      </c>
      <c r="B243" s="55" t="s">
        <v>310</v>
      </c>
      <c r="C243" s="56" t="s">
        <v>148</v>
      </c>
      <c r="D243" s="56">
        <v>2</v>
      </c>
      <c r="E243" s="56" t="s">
        <v>242</v>
      </c>
      <c r="F243" s="56" t="s">
        <v>201</v>
      </c>
      <c r="G243" s="56">
        <v>115</v>
      </c>
      <c r="H243" s="56">
        <v>120</v>
      </c>
      <c r="I243" s="56" t="s">
        <v>303</v>
      </c>
      <c r="J243" s="56">
        <v>10</v>
      </c>
      <c r="K243" s="56" t="s">
        <v>304</v>
      </c>
      <c r="L243" s="57" t="s">
        <v>101</v>
      </c>
      <c r="M243" s="57" t="s">
        <v>102</v>
      </c>
      <c r="N243" s="57">
        <v>2</v>
      </c>
      <c r="O243" s="57">
        <v>2</v>
      </c>
      <c r="P243" s="57">
        <v>2</v>
      </c>
      <c r="Q243" s="668">
        <f t="shared" si="4"/>
        <v>-8</v>
      </c>
      <c r="R243" s="48"/>
      <c r="S243" s="48"/>
      <c r="T243" s="48"/>
    </row>
    <row r="244" spans="1:20" ht="12.75" customHeight="1">
      <c r="A244" s="54" t="s">
        <v>301</v>
      </c>
      <c r="B244" s="55" t="s">
        <v>310</v>
      </c>
      <c r="C244" s="56" t="s">
        <v>148</v>
      </c>
      <c r="D244" s="56">
        <v>2</v>
      </c>
      <c r="E244" s="56" t="s">
        <v>242</v>
      </c>
      <c r="F244" s="56" t="s">
        <v>201</v>
      </c>
      <c r="G244" s="56">
        <v>115</v>
      </c>
      <c r="H244" s="56">
        <v>120</v>
      </c>
      <c r="I244" s="56" t="s">
        <v>303</v>
      </c>
      <c r="J244" s="56">
        <v>10</v>
      </c>
      <c r="K244" s="56" t="s">
        <v>263</v>
      </c>
      <c r="L244" s="57" t="s">
        <v>101</v>
      </c>
      <c r="M244" s="57" t="s">
        <v>102</v>
      </c>
      <c r="N244" s="57">
        <v>2</v>
      </c>
      <c r="O244" s="57">
        <v>2</v>
      </c>
      <c r="P244" s="57">
        <v>2</v>
      </c>
      <c r="Q244" s="668">
        <f t="shared" si="4"/>
        <v>-8</v>
      </c>
      <c r="R244" s="48"/>
      <c r="S244" s="48"/>
      <c r="T244" s="48"/>
    </row>
    <row r="245" spans="1:20" ht="12.75" customHeight="1">
      <c r="A245" s="54" t="s">
        <v>311</v>
      </c>
      <c r="B245" s="55" t="s">
        <v>312</v>
      </c>
      <c r="C245" s="56" t="s">
        <v>148</v>
      </c>
      <c r="D245" s="56">
        <v>0.5</v>
      </c>
      <c r="E245" s="56" t="s">
        <v>134</v>
      </c>
      <c r="F245" s="56" t="s">
        <v>248</v>
      </c>
      <c r="G245" s="56">
        <v>130</v>
      </c>
      <c r="H245" s="56">
        <v>120</v>
      </c>
      <c r="I245" s="56" t="s">
        <v>249</v>
      </c>
      <c r="J245" s="56">
        <v>20</v>
      </c>
      <c r="K245" s="56" t="s">
        <v>100</v>
      </c>
      <c r="L245" s="57" t="s">
        <v>101</v>
      </c>
      <c r="M245" s="57" t="s">
        <v>250</v>
      </c>
      <c r="N245" s="57">
        <v>3</v>
      </c>
      <c r="O245" s="57">
        <v>1</v>
      </c>
      <c r="P245" s="57">
        <v>8</v>
      </c>
      <c r="Q245" s="668">
        <f t="shared" si="4"/>
        <v>-8</v>
      </c>
      <c r="R245" s="48"/>
      <c r="S245" s="48"/>
      <c r="T245" s="48"/>
    </row>
    <row r="246" spans="1:20" ht="12.75" customHeight="1">
      <c r="A246" s="54" t="s">
        <v>311</v>
      </c>
      <c r="B246" s="55" t="s">
        <v>313</v>
      </c>
      <c r="C246" s="56" t="s">
        <v>148</v>
      </c>
      <c r="D246" s="56">
        <v>0.5</v>
      </c>
      <c r="E246" s="56" t="s">
        <v>134</v>
      </c>
      <c r="F246" s="56" t="s">
        <v>248</v>
      </c>
      <c r="G246" s="56">
        <v>130</v>
      </c>
      <c r="H246" s="56">
        <v>120</v>
      </c>
      <c r="I246" s="56" t="s">
        <v>249</v>
      </c>
      <c r="J246" s="56">
        <v>28</v>
      </c>
      <c r="K246" s="56" t="s">
        <v>100</v>
      </c>
      <c r="L246" s="57" t="s">
        <v>101</v>
      </c>
      <c r="M246" s="57" t="s">
        <v>250</v>
      </c>
      <c r="N246" s="57">
        <v>5</v>
      </c>
      <c r="O246" s="57">
        <v>0</v>
      </c>
      <c r="P246" s="57">
        <v>7</v>
      </c>
      <c r="Q246" s="668">
        <f t="shared" si="4"/>
        <v>-8</v>
      </c>
      <c r="R246" s="48"/>
      <c r="S246" s="48"/>
      <c r="T246" s="48"/>
    </row>
    <row r="247" spans="1:20" ht="12.75" customHeight="1">
      <c r="A247" s="54" t="s">
        <v>311</v>
      </c>
      <c r="B247" s="55" t="s">
        <v>314</v>
      </c>
      <c r="C247" s="56" t="s">
        <v>148</v>
      </c>
      <c r="D247" s="56">
        <v>0.5</v>
      </c>
      <c r="E247" s="56" t="s">
        <v>134</v>
      </c>
      <c r="F247" s="56" t="s">
        <v>248</v>
      </c>
      <c r="G247" s="56">
        <v>130</v>
      </c>
      <c r="H247" s="56">
        <v>120</v>
      </c>
      <c r="I247" s="56" t="s">
        <v>249</v>
      </c>
      <c r="J247" s="56">
        <v>18</v>
      </c>
      <c r="K247" s="56" t="s">
        <v>100</v>
      </c>
      <c r="L247" s="57" t="s">
        <v>101</v>
      </c>
      <c r="M247" s="57" t="s">
        <v>250</v>
      </c>
      <c r="N247" s="57">
        <v>3</v>
      </c>
      <c r="O247" s="57">
        <v>1</v>
      </c>
      <c r="P247" s="57">
        <v>7</v>
      </c>
      <c r="Q247" s="668">
        <f t="shared" si="4"/>
        <v>-8</v>
      </c>
      <c r="R247" s="48"/>
      <c r="S247" s="48"/>
      <c r="T247" s="48"/>
    </row>
    <row r="248" spans="1:20" ht="12.75" customHeight="1">
      <c r="A248" s="54" t="s">
        <v>311</v>
      </c>
      <c r="B248" s="55" t="s">
        <v>315</v>
      </c>
      <c r="C248" s="56" t="s">
        <v>148</v>
      </c>
      <c r="D248" s="56">
        <v>0.5</v>
      </c>
      <c r="E248" s="56" t="s">
        <v>134</v>
      </c>
      <c r="F248" s="56" t="s">
        <v>248</v>
      </c>
      <c r="G248" s="56">
        <v>130</v>
      </c>
      <c r="H248" s="56">
        <v>120</v>
      </c>
      <c r="I248" s="56" t="s">
        <v>249</v>
      </c>
      <c r="J248" s="56">
        <v>33</v>
      </c>
      <c r="K248" s="56" t="s">
        <v>100</v>
      </c>
      <c r="L248" s="57" t="s">
        <v>101</v>
      </c>
      <c r="M248" s="57" t="s">
        <v>250</v>
      </c>
      <c r="N248" s="57">
        <v>7</v>
      </c>
      <c r="O248" s="57">
        <v>0</v>
      </c>
      <c r="P248" s="57">
        <v>10</v>
      </c>
      <c r="Q248" s="668">
        <f t="shared" si="4"/>
        <v>-8</v>
      </c>
      <c r="R248" s="48"/>
      <c r="S248" s="48"/>
      <c r="T248" s="48"/>
    </row>
    <row r="249" spans="1:20" ht="12.75" customHeight="1">
      <c r="A249" s="54" t="s">
        <v>311</v>
      </c>
      <c r="B249" s="55" t="s">
        <v>316</v>
      </c>
      <c r="C249" s="56" t="s">
        <v>148</v>
      </c>
      <c r="D249" s="56">
        <v>0.5</v>
      </c>
      <c r="E249" s="56" t="s">
        <v>134</v>
      </c>
      <c r="F249" s="56" t="s">
        <v>248</v>
      </c>
      <c r="G249" s="56">
        <v>130</v>
      </c>
      <c r="H249" s="56">
        <v>120</v>
      </c>
      <c r="I249" s="56" t="s">
        <v>249</v>
      </c>
      <c r="J249" s="56">
        <v>1</v>
      </c>
      <c r="K249" s="56" t="s">
        <v>100</v>
      </c>
      <c r="L249" s="57" t="s">
        <v>101</v>
      </c>
      <c r="M249" s="57" t="s">
        <v>250</v>
      </c>
      <c r="N249" s="57">
        <v>1</v>
      </c>
      <c r="O249" s="57">
        <v>0</v>
      </c>
      <c r="P249" s="57">
        <v>0</v>
      </c>
      <c r="Q249" s="668">
        <f t="shared" si="4"/>
        <v>-8</v>
      </c>
      <c r="R249" s="48"/>
      <c r="S249" s="48"/>
      <c r="T249" s="48"/>
    </row>
    <row r="250" spans="1:20" ht="12.75" customHeight="1">
      <c r="A250" s="54" t="s">
        <v>311</v>
      </c>
      <c r="B250" s="55" t="s">
        <v>317</v>
      </c>
      <c r="C250" s="56" t="s">
        <v>148</v>
      </c>
      <c r="D250" s="56">
        <v>0.5</v>
      </c>
      <c r="E250" s="56" t="s">
        <v>134</v>
      </c>
      <c r="F250" s="56" t="s">
        <v>248</v>
      </c>
      <c r="G250" s="56">
        <v>130</v>
      </c>
      <c r="H250" s="56">
        <v>120</v>
      </c>
      <c r="I250" s="56" t="s">
        <v>249</v>
      </c>
      <c r="J250" s="56">
        <v>136</v>
      </c>
      <c r="K250" s="56" t="s">
        <v>100</v>
      </c>
      <c r="L250" s="57" t="s">
        <v>101</v>
      </c>
      <c r="M250" s="57" t="s">
        <v>250</v>
      </c>
      <c r="N250" s="57">
        <v>7</v>
      </c>
      <c r="O250" s="57">
        <v>0</v>
      </c>
      <c r="P250" s="57">
        <v>21</v>
      </c>
      <c r="Q250" s="668">
        <f t="shared" si="4"/>
        <v>-8</v>
      </c>
      <c r="R250" s="48"/>
      <c r="S250" s="48"/>
      <c r="T250" s="48"/>
    </row>
    <row r="251" spans="1:20" ht="12.75" customHeight="1">
      <c r="A251" s="54" t="s">
        <v>311</v>
      </c>
      <c r="B251" s="55" t="s">
        <v>318</v>
      </c>
      <c r="C251" s="56" t="s">
        <v>148</v>
      </c>
      <c r="D251" s="56">
        <v>0.5</v>
      </c>
      <c r="E251" s="56" t="s">
        <v>134</v>
      </c>
      <c r="F251" s="56" t="s">
        <v>248</v>
      </c>
      <c r="G251" s="56">
        <v>130</v>
      </c>
      <c r="H251" s="56">
        <v>120</v>
      </c>
      <c r="I251" s="56" t="s">
        <v>249</v>
      </c>
      <c r="J251" s="56">
        <v>342</v>
      </c>
      <c r="K251" s="56" t="s">
        <v>100</v>
      </c>
      <c r="L251" s="57" t="s">
        <v>101</v>
      </c>
      <c r="M251" s="57" t="s">
        <v>250</v>
      </c>
      <c r="N251" s="57">
        <v>11</v>
      </c>
      <c r="O251" s="57">
        <v>0</v>
      </c>
      <c r="P251" s="57">
        <v>49</v>
      </c>
      <c r="Q251" s="668">
        <f t="shared" si="4"/>
        <v>-8</v>
      </c>
      <c r="R251" s="48"/>
      <c r="S251" s="48"/>
      <c r="T251" s="48"/>
    </row>
    <row r="252" spans="1:20" ht="12.75" customHeight="1">
      <c r="A252" s="54" t="s">
        <v>311</v>
      </c>
      <c r="B252" s="55" t="s">
        <v>319</v>
      </c>
      <c r="C252" s="56" t="s">
        <v>148</v>
      </c>
      <c r="D252" s="56">
        <v>1</v>
      </c>
      <c r="E252" s="56" t="s">
        <v>134</v>
      </c>
      <c r="F252" s="56" t="s">
        <v>248</v>
      </c>
      <c r="G252" s="56">
        <v>130</v>
      </c>
      <c r="H252" s="56">
        <v>120</v>
      </c>
      <c r="I252" s="56" t="s">
        <v>249</v>
      </c>
      <c r="J252" s="56">
        <v>0</v>
      </c>
      <c r="K252" s="56" t="s">
        <v>100</v>
      </c>
      <c r="L252" s="57" t="s">
        <v>101</v>
      </c>
      <c r="M252" s="57" t="s">
        <v>250</v>
      </c>
      <c r="N252" s="57">
        <v>0</v>
      </c>
      <c r="O252" s="57">
        <v>0</v>
      </c>
      <c r="P252" s="57">
        <v>0</v>
      </c>
      <c r="Q252" s="668">
        <f t="shared" si="4"/>
        <v>-8</v>
      </c>
      <c r="R252" s="48"/>
      <c r="S252" s="48"/>
      <c r="T252" s="48"/>
    </row>
    <row r="253" spans="1:20" ht="12.75" customHeight="1">
      <c r="A253" s="54" t="s">
        <v>311</v>
      </c>
      <c r="B253" s="55" t="s">
        <v>320</v>
      </c>
      <c r="C253" s="56" t="s">
        <v>148</v>
      </c>
      <c r="D253" s="56">
        <v>1</v>
      </c>
      <c r="E253" s="56" t="s">
        <v>134</v>
      </c>
      <c r="F253" s="56" t="s">
        <v>248</v>
      </c>
      <c r="G253" s="56">
        <v>130</v>
      </c>
      <c r="H253" s="56">
        <v>120</v>
      </c>
      <c r="I253" s="56" t="s">
        <v>249</v>
      </c>
      <c r="J253" s="56">
        <v>0</v>
      </c>
      <c r="K253" s="56" t="s">
        <v>100</v>
      </c>
      <c r="L253" s="57" t="s">
        <v>101</v>
      </c>
      <c r="M253" s="57" t="s">
        <v>250</v>
      </c>
      <c r="N253" s="57">
        <v>0</v>
      </c>
      <c r="O253" s="57">
        <v>0</v>
      </c>
      <c r="P253" s="57">
        <v>0</v>
      </c>
      <c r="Q253" s="668">
        <f t="shared" si="4"/>
        <v>-8</v>
      </c>
      <c r="R253" s="48"/>
      <c r="S253" s="48"/>
      <c r="T253" s="48"/>
    </row>
    <row r="254" spans="1:20" ht="12.75" customHeight="1">
      <c r="A254" s="54" t="s">
        <v>311</v>
      </c>
      <c r="B254" s="55" t="s">
        <v>321</v>
      </c>
      <c r="C254" s="56" t="s">
        <v>148</v>
      </c>
      <c r="D254" s="56">
        <v>2</v>
      </c>
      <c r="E254" s="56" t="s">
        <v>134</v>
      </c>
      <c r="F254" s="56" t="s">
        <v>248</v>
      </c>
      <c r="G254" s="56">
        <v>130</v>
      </c>
      <c r="H254" s="56">
        <v>120</v>
      </c>
      <c r="I254" s="56" t="s">
        <v>249</v>
      </c>
      <c r="J254" s="56">
        <v>5</v>
      </c>
      <c r="K254" s="56" t="s">
        <v>100</v>
      </c>
      <c r="L254" s="57" t="s">
        <v>101</v>
      </c>
      <c r="M254" s="57" t="s">
        <v>250</v>
      </c>
      <c r="N254" s="57">
        <v>0</v>
      </c>
      <c r="O254" s="57">
        <v>2</v>
      </c>
      <c r="P254" s="57">
        <v>2</v>
      </c>
      <c r="Q254" s="668">
        <f t="shared" si="4"/>
        <v>-8</v>
      </c>
      <c r="R254" s="48"/>
      <c r="S254" s="48"/>
      <c r="T254" s="48"/>
    </row>
    <row r="255" spans="1:20" ht="12.75" customHeight="1">
      <c r="A255" s="54" t="s">
        <v>322</v>
      </c>
      <c r="B255" s="55" t="s">
        <v>323</v>
      </c>
      <c r="C255" s="56" t="s">
        <v>148</v>
      </c>
      <c r="D255" s="56">
        <v>0.5</v>
      </c>
      <c r="E255" s="56" t="s">
        <v>134</v>
      </c>
      <c r="F255" s="56" t="s">
        <v>248</v>
      </c>
      <c r="G255" s="56">
        <v>130</v>
      </c>
      <c r="H255" s="56">
        <v>120</v>
      </c>
      <c r="I255" s="56" t="s">
        <v>249</v>
      </c>
      <c r="J255" s="56">
        <v>11</v>
      </c>
      <c r="K255" s="56" t="s">
        <v>100</v>
      </c>
      <c r="L255" s="57" t="s">
        <v>101</v>
      </c>
      <c r="M255" s="57" t="s">
        <v>250</v>
      </c>
      <c r="N255" s="57">
        <v>6</v>
      </c>
      <c r="O255" s="57">
        <v>0</v>
      </c>
      <c r="P255" s="57">
        <v>4</v>
      </c>
      <c r="Q255" s="668">
        <f t="shared" si="4"/>
        <v>-8</v>
      </c>
      <c r="R255" s="48"/>
      <c r="S255" s="48"/>
      <c r="T255" s="48"/>
    </row>
    <row r="256" spans="1:20" ht="12.75" customHeight="1">
      <c r="A256" s="54" t="s">
        <v>322</v>
      </c>
      <c r="B256" s="55" t="s">
        <v>324</v>
      </c>
      <c r="C256" s="56" t="s">
        <v>148</v>
      </c>
      <c r="D256" s="56">
        <v>0.5</v>
      </c>
      <c r="E256" s="56" t="s">
        <v>134</v>
      </c>
      <c r="F256" s="56" t="s">
        <v>248</v>
      </c>
      <c r="G256" s="56">
        <v>130</v>
      </c>
      <c r="H256" s="56">
        <v>120</v>
      </c>
      <c r="I256" s="56" t="s">
        <v>249</v>
      </c>
      <c r="J256" s="56">
        <v>8</v>
      </c>
      <c r="K256" s="56" t="s">
        <v>100</v>
      </c>
      <c r="L256" s="57" t="s">
        <v>101</v>
      </c>
      <c r="M256" s="57" t="s">
        <v>250</v>
      </c>
      <c r="N256" s="57">
        <v>3</v>
      </c>
      <c r="O256" s="57">
        <v>2</v>
      </c>
      <c r="P256" s="57">
        <v>4</v>
      </c>
      <c r="Q256" s="668">
        <f t="shared" si="4"/>
        <v>-8</v>
      </c>
      <c r="R256" s="48"/>
      <c r="S256" s="48"/>
      <c r="T256" s="48"/>
    </row>
    <row r="257" spans="1:20" ht="12.75" customHeight="1">
      <c r="A257" s="54" t="s">
        <v>322</v>
      </c>
      <c r="B257" s="55" t="s">
        <v>325</v>
      </c>
      <c r="C257" s="56" t="s">
        <v>148</v>
      </c>
      <c r="D257" s="56">
        <v>0.5</v>
      </c>
      <c r="E257" s="56" t="s">
        <v>134</v>
      </c>
      <c r="F257" s="56" t="s">
        <v>248</v>
      </c>
      <c r="G257" s="56">
        <v>130</v>
      </c>
      <c r="H257" s="56">
        <v>120</v>
      </c>
      <c r="I257" s="56" t="s">
        <v>249</v>
      </c>
      <c r="J257" s="56">
        <v>8</v>
      </c>
      <c r="K257" s="56" t="s">
        <v>100</v>
      </c>
      <c r="L257" s="57" t="s">
        <v>101</v>
      </c>
      <c r="M257" s="57" t="s">
        <v>250</v>
      </c>
      <c r="N257" s="57">
        <v>4</v>
      </c>
      <c r="O257" s="57">
        <v>2</v>
      </c>
      <c r="P257" s="57">
        <v>3</v>
      </c>
      <c r="Q257" s="668">
        <f t="shared" si="4"/>
        <v>-8</v>
      </c>
      <c r="R257" s="48"/>
      <c r="S257" s="48"/>
      <c r="T257" s="48"/>
    </row>
    <row r="258" spans="1:20" ht="12.75" customHeight="1">
      <c r="A258" s="54" t="s">
        <v>322</v>
      </c>
      <c r="B258" s="55" t="s">
        <v>326</v>
      </c>
      <c r="C258" s="56" t="s">
        <v>148</v>
      </c>
      <c r="D258" s="56">
        <v>0.5</v>
      </c>
      <c r="E258" s="56" t="s">
        <v>134</v>
      </c>
      <c r="F258" s="56" t="s">
        <v>248</v>
      </c>
      <c r="G258" s="56">
        <v>130</v>
      </c>
      <c r="H258" s="56">
        <v>120</v>
      </c>
      <c r="I258" s="56" t="s">
        <v>249</v>
      </c>
      <c r="J258" s="56">
        <v>18</v>
      </c>
      <c r="K258" s="56" t="s">
        <v>100</v>
      </c>
      <c r="L258" s="57" t="s">
        <v>101</v>
      </c>
      <c r="M258" s="57" t="s">
        <v>250</v>
      </c>
      <c r="N258" s="57">
        <v>7</v>
      </c>
      <c r="O258" s="57">
        <v>0</v>
      </c>
      <c r="P258" s="57">
        <v>5</v>
      </c>
      <c r="Q258" s="668">
        <f t="shared" si="4"/>
        <v>-8</v>
      </c>
      <c r="R258" s="48"/>
      <c r="S258" s="48"/>
      <c r="T258" s="48"/>
    </row>
    <row r="259" spans="1:20" ht="12.75" customHeight="1">
      <c r="A259" s="54" t="s">
        <v>322</v>
      </c>
      <c r="B259" s="55" t="s">
        <v>327</v>
      </c>
      <c r="C259" s="56" t="s">
        <v>148</v>
      </c>
      <c r="D259" s="56">
        <v>0.5</v>
      </c>
      <c r="E259" s="56" t="s">
        <v>134</v>
      </c>
      <c r="F259" s="56" t="s">
        <v>248</v>
      </c>
      <c r="G259" s="56">
        <v>130</v>
      </c>
      <c r="H259" s="56">
        <v>120</v>
      </c>
      <c r="I259" s="56" t="s">
        <v>249</v>
      </c>
      <c r="J259" s="56">
        <v>161</v>
      </c>
      <c r="K259" s="56" t="s">
        <v>100</v>
      </c>
      <c r="L259" s="57" t="s">
        <v>101</v>
      </c>
      <c r="M259" s="57" t="s">
        <v>250</v>
      </c>
      <c r="N259" s="57">
        <v>8</v>
      </c>
      <c r="O259" s="57">
        <v>0</v>
      </c>
      <c r="P259" s="57">
        <v>29</v>
      </c>
      <c r="Q259" s="668">
        <f t="shared" si="4"/>
        <v>-8</v>
      </c>
      <c r="R259" s="48"/>
      <c r="S259" s="48"/>
      <c r="T259" s="48"/>
    </row>
    <row r="260" spans="1:20" ht="12.75" customHeight="1">
      <c r="A260" s="54" t="s">
        <v>322</v>
      </c>
      <c r="B260" s="55" t="s">
        <v>328</v>
      </c>
      <c r="C260" s="56" t="s">
        <v>148</v>
      </c>
      <c r="D260" s="56">
        <v>0.5</v>
      </c>
      <c r="E260" s="56" t="s">
        <v>134</v>
      </c>
      <c r="F260" s="56" t="s">
        <v>248</v>
      </c>
      <c r="G260" s="56">
        <v>130</v>
      </c>
      <c r="H260" s="56">
        <v>120</v>
      </c>
      <c r="I260" s="56" t="s">
        <v>249</v>
      </c>
      <c r="J260" s="56">
        <v>381</v>
      </c>
      <c r="K260" s="56" t="s">
        <v>100</v>
      </c>
      <c r="L260" s="57" t="s">
        <v>101</v>
      </c>
      <c r="M260" s="57" t="s">
        <v>250</v>
      </c>
      <c r="N260" s="57">
        <v>15</v>
      </c>
      <c r="O260" s="57">
        <v>0</v>
      </c>
      <c r="P260" s="57">
        <v>57</v>
      </c>
      <c r="Q260" s="668">
        <f t="shared" si="4"/>
        <v>-8</v>
      </c>
      <c r="R260" s="48"/>
      <c r="S260" s="48"/>
      <c r="T260" s="48"/>
    </row>
    <row r="261" spans="1:20" ht="12.75" customHeight="1">
      <c r="A261" s="54" t="s">
        <v>322</v>
      </c>
      <c r="B261" s="55" t="s">
        <v>329</v>
      </c>
      <c r="C261" s="56" t="s">
        <v>148</v>
      </c>
      <c r="D261" s="56">
        <v>2</v>
      </c>
      <c r="E261" s="56" t="s">
        <v>134</v>
      </c>
      <c r="F261" s="56" t="s">
        <v>248</v>
      </c>
      <c r="G261" s="56">
        <v>130</v>
      </c>
      <c r="H261" s="56">
        <v>120</v>
      </c>
      <c r="I261" s="56" t="s">
        <v>249</v>
      </c>
      <c r="J261" s="56">
        <v>4</v>
      </c>
      <c r="K261" s="56" t="s">
        <v>100</v>
      </c>
      <c r="L261" s="57" t="s">
        <v>101</v>
      </c>
      <c r="M261" s="57" t="s">
        <v>250</v>
      </c>
      <c r="N261" s="57">
        <v>0</v>
      </c>
      <c r="O261" s="57">
        <v>3</v>
      </c>
      <c r="P261" s="57">
        <v>1</v>
      </c>
      <c r="Q261" s="668">
        <f t="shared" si="4"/>
        <v>-8</v>
      </c>
      <c r="R261" s="48"/>
      <c r="S261" s="48"/>
      <c r="T261" s="48"/>
    </row>
    <row r="262" spans="1:20" ht="12.75" customHeight="1">
      <c r="A262" s="54" t="s">
        <v>322</v>
      </c>
      <c r="B262" s="55" t="s">
        <v>330</v>
      </c>
      <c r="C262" s="56" t="s">
        <v>148</v>
      </c>
      <c r="D262" s="56">
        <v>2</v>
      </c>
      <c r="E262" s="56" t="s">
        <v>134</v>
      </c>
      <c r="F262" s="56" t="s">
        <v>248</v>
      </c>
      <c r="G262" s="56">
        <v>130</v>
      </c>
      <c r="H262" s="56">
        <v>120</v>
      </c>
      <c r="I262" s="56" t="s">
        <v>249</v>
      </c>
      <c r="J262" s="56">
        <v>2</v>
      </c>
      <c r="K262" s="56" t="s">
        <v>100</v>
      </c>
      <c r="L262" s="57" t="s">
        <v>101</v>
      </c>
      <c r="M262" s="57" t="s">
        <v>250</v>
      </c>
      <c r="N262" s="57">
        <v>0</v>
      </c>
      <c r="O262" s="57">
        <v>2</v>
      </c>
      <c r="P262" s="57">
        <v>0</v>
      </c>
      <c r="Q262" s="668">
        <f t="shared" si="4"/>
        <v>-8</v>
      </c>
      <c r="R262" s="48"/>
      <c r="S262" s="48"/>
      <c r="T262" s="48"/>
    </row>
    <row r="263" spans="1:20" ht="12.75" customHeight="1">
      <c r="A263" s="54" t="s">
        <v>322</v>
      </c>
      <c r="B263" s="55" t="s">
        <v>331</v>
      </c>
      <c r="C263" s="56" t="s">
        <v>148</v>
      </c>
      <c r="D263" s="56">
        <v>2</v>
      </c>
      <c r="E263" s="56" t="s">
        <v>134</v>
      </c>
      <c r="F263" s="56" t="s">
        <v>248</v>
      </c>
      <c r="G263" s="56">
        <v>130</v>
      </c>
      <c r="H263" s="56">
        <v>120</v>
      </c>
      <c r="I263" s="56" t="s">
        <v>249</v>
      </c>
      <c r="J263" s="56">
        <v>0</v>
      </c>
      <c r="K263" s="56" t="s">
        <v>100</v>
      </c>
      <c r="L263" s="57" t="s">
        <v>101</v>
      </c>
      <c r="M263" s="57" t="s">
        <v>250</v>
      </c>
      <c r="N263" s="57">
        <v>0</v>
      </c>
      <c r="O263" s="57">
        <v>0</v>
      </c>
      <c r="P263" s="57">
        <v>0</v>
      </c>
      <c r="Q263" s="668">
        <f t="shared" si="4"/>
        <v>-8</v>
      </c>
      <c r="R263" s="48"/>
      <c r="S263" s="48"/>
      <c r="T263" s="48"/>
    </row>
    <row r="264" spans="1:20" ht="12.75" customHeight="1">
      <c r="A264" s="54" t="s">
        <v>322</v>
      </c>
      <c r="B264" s="55" t="s">
        <v>332</v>
      </c>
      <c r="C264" s="56" t="s">
        <v>148</v>
      </c>
      <c r="D264" s="56">
        <v>2</v>
      </c>
      <c r="E264" s="56" t="s">
        <v>134</v>
      </c>
      <c r="F264" s="56" t="s">
        <v>248</v>
      </c>
      <c r="G264" s="56">
        <v>130</v>
      </c>
      <c r="H264" s="56">
        <v>120</v>
      </c>
      <c r="I264" s="56" t="s">
        <v>249</v>
      </c>
      <c r="J264" s="56">
        <v>0</v>
      </c>
      <c r="K264" s="56" t="s">
        <v>100</v>
      </c>
      <c r="L264" s="57" t="s">
        <v>101</v>
      </c>
      <c r="M264" s="57" t="s">
        <v>250</v>
      </c>
      <c r="N264" s="57">
        <v>0</v>
      </c>
      <c r="O264" s="57">
        <v>0</v>
      </c>
      <c r="P264" s="57">
        <v>0</v>
      </c>
      <c r="Q264" s="668">
        <f t="shared" si="4"/>
        <v>-8</v>
      </c>
      <c r="R264" s="48"/>
      <c r="S264" s="48"/>
      <c r="T264" s="48"/>
    </row>
    <row r="265" spans="1:20" ht="12.75" customHeight="1">
      <c r="A265" s="54" t="s">
        <v>322</v>
      </c>
      <c r="B265" s="55" t="s">
        <v>333</v>
      </c>
      <c r="C265" s="56" t="s">
        <v>148</v>
      </c>
      <c r="D265" s="56">
        <v>2</v>
      </c>
      <c r="E265" s="56" t="s">
        <v>134</v>
      </c>
      <c r="F265" s="56" t="s">
        <v>248</v>
      </c>
      <c r="G265" s="56">
        <v>130</v>
      </c>
      <c r="H265" s="56">
        <v>120</v>
      </c>
      <c r="I265" s="56" t="s">
        <v>249</v>
      </c>
      <c r="J265" s="56">
        <v>2</v>
      </c>
      <c r="K265" s="56" t="s">
        <v>100</v>
      </c>
      <c r="L265" s="57" t="s">
        <v>101</v>
      </c>
      <c r="M265" s="57" t="s">
        <v>250</v>
      </c>
      <c r="N265" s="57">
        <v>0</v>
      </c>
      <c r="O265" s="57">
        <v>2</v>
      </c>
      <c r="P265" s="57">
        <v>0</v>
      </c>
      <c r="Q265" s="668">
        <f t="shared" si="4"/>
        <v>-8</v>
      </c>
      <c r="R265" s="48"/>
      <c r="S265" s="48"/>
      <c r="T265" s="48"/>
    </row>
    <row r="266" spans="1:20" ht="12.75" customHeight="1">
      <c r="A266" s="54" t="s">
        <v>334</v>
      </c>
      <c r="B266" s="55" t="s">
        <v>335</v>
      </c>
      <c r="C266" s="56" t="s">
        <v>148</v>
      </c>
      <c r="D266" s="56">
        <v>0.5</v>
      </c>
      <c r="E266" s="56" t="s">
        <v>134</v>
      </c>
      <c r="F266" s="56" t="s">
        <v>248</v>
      </c>
      <c r="G266" s="56">
        <v>130</v>
      </c>
      <c r="H266" s="56">
        <v>120</v>
      </c>
      <c r="I266" s="56" t="s">
        <v>249</v>
      </c>
      <c r="J266" s="56">
        <v>8</v>
      </c>
      <c r="K266" s="56" t="s">
        <v>100</v>
      </c>
      <c r="L266" s="57" t="s">
        <v>101</v>
      </c>
      <c r="M266" s="57" t="s">
        <v>250</v>
      </c>
      <c r="N266" s="57">
        <v>5</v>
      </c>
      <c r="O266" s="57">
        <v>1</v>
      </c>
      <c r="P266" s="57">
        <v>2</v>
      </c>
      <c r="Q266" s="668">
        <f t="shared" si="4"/>
        <v>-8</v>
      </c>
      <c r="R266" s="48"/>
      <c r="S266" s="48"/>
      <c r="T266" s="48"/>
    </row>
    <row r="267" spans="1:20" ht="12.75" customHeight="1">
      <c r="A267" s="54" t="s">
        <v>334</v>
      </c>
      <c r="B267" s="55" t="s">
        <v>336</v>
      </c>
      <c r="C267" s="56" t="s">
        <v>148</v>
      </c>
      <c r="D267" s="56">
        <v>0.5</v>
      </c>
      <c r="E267" s="56" t="s">
        <v>134</v>
      </c>
      <c r="F267" s="56" t="s">
        <v>248</v>
      </c>
      <c r="G267" s="56">
        <v>130</v>
      </c>
      <c r="H267" s="56">
        <v>120</v>
      </c>
      <c r="I267" s="56" t="s">
        <v>249</v>
      </c>
      <c r="J267" s="56">
        <v>18</v>
      </c>
      <c r="K267" s="56" t="s">
        <v>100</v>
      </c>
      <c r="L267" s="57" t="s">
        <v>101</v>
      </c>
      <c r="M267" s="57" t="s">
        <v>250</v>
      </c>
      <c r="N267" s="57">
        <v>5</v>
      </c>
      <c r="O267" s="57">
        <v>0</v>
      </c>
      <c r="P267" s="57">
        <v>3</v>
      </c>
      <c r="Q267" s="668">
        <f t="shared" si="4"/>
        <v>-8</v>
      </c>
      <c r="R267" s="48"/>
      <c r="S267" s="48"/>
      <c r="T267" s="48"/>
    </row>
    <row r="268" spans="1:20" ht="12.75" customHeight="1">
      <c r="A268" s="54" t="s">
        <v>334</v>
      </c>
      <c r="B268" s="55" t="s">
        <v>337</v>
      </c>
      <c r="C268" s="56" t="s">
        <v>148</v>
      </c>
      <c r="D268" s="56">
        <v>0.5</v>
      </c>
      <c r="E268" s="56" t="s">
        <v>134</v>
      </c>
      <c r="F268" s="56" t="s">
        <v>248</v>
      </c>
      <c r="G268" s="56">
        <v>130</v>
      </c>
      <c r="H268" s="56">
        <v>120</v>
      </c>
      <c r="I268" s="56" t="s">
        <v>249</v>
      </c>
      <c r="J268" s="56">
        <v>18</v>
      </c>
      <c r="K268" s="56" t="s">
        <v>100</v>
      </c>
      <c r="L268" s="57" t="s">
        <v>101</v>
      </c>
      <c r="M268" s="57" t="s">
        <v>250</v>
      </c>
      <c r="N268" s="57">
        <v>6</v>
      </c>
      <c r="O268" s="57">
        <v>0</v>
      </c>
      <c r="P268" s="57">
        <v>3</v>
      </c>
      <c r="Q268" s="668">
        <f t="shared" si="4"/>
        <v>-8</v>
      </c>
      <c r="R268" s="48"/>
      <c r="S268" s="48"/>
      <c r="T268" s="48"/>
    </row>
    <row r="269" spans="1:20" ht="12.75" customHeight="1">
      <c r="A269" s="54" t="s">
        <v>334</v>
      </c>
      <c r="B269" s="55" t="s">
        <v>316</v>
      </c>
      <c r="C269" s="56" t="s">
        <v>148</v>
      </c>
      <c r="D269" s="56">
        <v>0.5</v>
      </c>
      <c r="E269" s="56" t="s">
        <v>134</v>
      </c>
      <c r="F269" s="56" t="s">
        <v>248</v>
      </c>
      <c r="G269" s="56">
        <v>130</v>
      </c>
      <c r="H269" s="56">
        <v>120</v>
      </c>
      <c r="I269" s="56" t="s">
        <v>249</v>
      </c>
      <c r="J269" s="56">
        <v>225</v>
      </c>
      <c r="K269" s="56" t="s">
        <v>100</v>
      </c>
      <c r="L269" s="57" t="s">
        <v>101</v>
      </c>
      <c r="M269" s="57" t="s">
        <v>250</v>
      </c>
      <c r="N269" s="57">
        <v>12</v>
      </c>
      <c r="O269" s="57">
        <v>2</v>
      </c>
      <c r="P269" s="57">
        <v>37</v>
      </c>
      <c r="Q269" s="668">
        <f t="shared" si="4"/>
        <v>-8</v>
      </c>
      <c r="R269" s="48"/>
      <c r="S269" s="48"/>
      <c r="T269" s="48"/>
    </row>
    <row r="270" spans="1:20" ht="12.75" customHeight="1">
      <c r="A270" s="54" t="s">
        <v>334</v>
      </c>
      <c r="B270" s="55" t="s">
        <v>338</v>
      </c>
      <c r="C270" s="56" t="s">
        <v>148</v>
      </c>
      <c r="D270" s="56">
        <v>0.5</v>
      </c>
      <c r="E270" s="56" t="s">
        <v>134</v>
      </c>
      <c r="F270" s="56" t="s">
        <v>248</v>
      </c>
      <c r="G270" s="56">
        <v>130</v>
      </c>
      <c r="H270" s="56">
        <v>120</v>
      </c>
      <c r="I270" s="56" t="s">
        <v>249</v>
      </c>
      <c r="J270" s="56">
        <v>366</v>
      </c>
      <c r="K270" s="56" t="s">
        <v>100</v>
      </c>
      <c r="L270" s="57" t="s">
        <v>101</v>
      </c>
      <c r="M270" s="57" t="s">
        <v>250</v>
      </c>
      <c r="N270" s="57">
        <v>15</v>
      </c>
      <c r="O270" s="57">
        <v>0</v>
      </c>
      <c r="P270" s="57">
        <v>54</v>
      </c>
      <c r="Q270" s="668">
        <f t="shared" si="4"/>
        <v>-8</v>
      </c>
      <c r="R270" s="48"/>
      <c r="S270" s="48"/>
      <c r="T270" s="48"/>
    </row>
    <row r="271" spans="1:20" ht="12.75" customHeight="1">
      <c r="A271" s="54" t="s">
        <v>334</v>
      </c>
      <c r="B271" s="55" t="s">
        <v>339</v>
      </c>
      <c r="C271" s="56" t="s">
        <v>148</v>
      </c>
      <c r="D271" s="56">
        <v>1</v>
      </c>
      <c r="E271" s="56" t="s">
        <v>134</v>
      </c>
      <c r="F271" s="56" t="s">
        <v>248</v>
      </c>
      <c r="G271" s="56">
        <v>130</v>
      </c>
      <c r="H271" s="56">
        <v>120</v>
      </c>
      <c r="I271" s="56" t="s">
        <v>249</v>
      </c>
      <c r="J271" s="56">
        <v>0</v>
      </c>
      <c r="K271" s="56" t="s">
        <v>100</v>
      </c>
      <c r="L271" s="57" t="s">
        <v>101</v>
      </c>
      <c r="M271" s="57" t="s">
        <v>250</v>
      </c>
      <c r="N271" s="57">
        <v>0</v>
      </c>
      <c r="O271" s="57">
        <v>0</v>
      </c>
      <c r="P271" s="57">
        <v>0</v>
      </c>
      <c r="Q271" s="668">
        <f t="shared" si="4"/>
        <v>-8</v>
      </c>
      <c r="R271" s="48"/>
      <c r="S271" s="48"/>
      <c r="T271" s="48"/>
    </row>
    <row r="272" spans="1:20" ht="12.75" customHeight="1">
      <c r="A272" s="54" t="s">
        <v>334</v>
      </c>
      <c r="B272" s="55" t="s">
        <v>340</v>
      </c>
      <c r="C272" s="56" t="s">
        <v>148</v>
      </c>
      <c r="D272" s="56">
        <v>1</v>
      </c>
      <c r="E272" s="56" t="s">
        <v>134</v>
      </c>
      <c r="F272" s="56" t="s">
        <v>248</v>
      </c>
      <c r="G272" s="56">
        <v>130</v>
      </c>
      <c r="H272" s="56">
        <v>120</v>
      </c>
      <c r="I272" s="56" t="s">
        <v>249</v>
      </c>
      <c r="J272" s="56">
        <v>0</v>
      </c>
      <c r="K272" s="56" t="s">
        <v>100</v>
      </c>
      <c r="L272" s="57" t="s">
        <v>101</v>
      </c>
      <c r="M272" s="57" t="s">
        <v>250</v>
      </c>
      <c r="N272" s="57">
        <v>0</v>
      </c>
      <c r="O272" s="57">
        <v>0</v>
      </c>
      <c r="P272" s="57">
        <v>0</v>
      </c>
      <c r="Q272" s="668">
        <f t="shared" si="4"/>
        <v>-8</v>
      </c>
      <c r="R272" s="48"/>
      <c r="S272" s="48"/>
      <c r="T272" s="48"/>
    </row>
    <row r="273" spans="1:20" ht="12.75" customHeight="1">
      <c r="A273" s="54" t="s">
        <v>334</v>
      </c>
      <c r="B273" s="55" t="s">
        <v>341</v>
      </c>
      <c r="C273" s="56" t="s">
        <v>148</v>
      </c>
      <c r="D273" s="56">
        <v>1</v>
      </c>
      <c r="E273" s="56" t="s">
        <v>134</v>
      </c>
      <c r="F273" s="56" t="s">
        <v>248</v>
      </c>
      <c r="G273" s="56">
        <v>130</v>
      </c>
      <c r="H273" s="56">
        <v>120</v>
      </c>
      <c r="I273" s="56" t="s">
        <v>249</v>
      </c>
      <c r="J273" s="56">
        <v>0</v>
      </c>
      <c r="K273" s="56" t="s">
        <v>100</v>
      </c>
      <c r="L273" s="57" t="s">
        <v>101</v>
      </c>
      <c r="M273" s="57" t="s">
        <v>250</v>
      </c>
      <c r="N273" s="57">
        <v>0</v>
      </c>
      <c r="O273" s="57">
        <v>0</v>
      </c>
      <c r="P273" s="57">
        <v>0</v>
      </c>
      <c r="Q273" s="668">
        <f t="shared" si="4"/>
        <v>-8</v>
      </c>
      <c r="R273" s="48"/>
      <c r="S273" s="48"/>
      <c r="T273" s="48"/>
    </row>
    <row r="274" spans="1:20" ht="12.75" customHeight="1">
      <c r="A274" s="54" t="s">
        <v>334</v>
      </c>
      <c r="B274" s="55" t="s">
        <v>342</v>
      </c>
      <c r="C274" s="56" t="s">
        <v>148</v>
      </c>
      <c r="D274" s="56">
        <v>2</v>
      </c>
      <c r="E274" s="56" t="s">
        <v>134</v>
      </c>
      <c r="F274" s="56" t="s">
        <v>248</v>
      </c>
      <c r="G274" s="56">
        <v>130</v>
      </c>
      <c r="H274" s="56">
        <v>120</v>
      </c>
      <c r="I274" s="56" t="s">
        <v>249</v>
      </c>
      <c r="J274" s="56">
        <v>4</v>
      </c>
      <c r="K274" s="56" t="s">
        <v>100</v>
      </c>
      <c r="L274" s="57" t="s">
        <v>101</v>
      </c>
      <c r="M274" s="57" t="s">
        <v>250</v>
      </c>
      <c r="N274" s="57">
        <v>0</v>
      </c>
      <c r="O274" s="57">
        <v>2</v>
      </c>
      <c r="P274" s="57">
        <v>1</v>
      </c>
      <c r="Q274" s="668">
        <f t="shared" si="4"/>
        <v>-8</v>
      </c>
      <c r="R274" s="48"/>
      <c r="S274" s="48"/>
      <c r="T274" s="48"/>
    </row>
    <row r="275" spans="1:20" ht="12.75" customHeight="1">
      <c r="A275" s="54" t="s">
        <v>334</v>
      </c>
      <c r="B275" s="55" t="s">
        <v>343</v>
      </c>
      <c r="C275" s="56" t="s">
        <v>148</v>
      </c>
      <c r="D275" s="56">
        <v>2</v>
      </c>
      <c r="E275" s="56" t="s">
        <v>134</v>
      </c>
      <c r="F275" s="56" t="s">
        <v>248</v>
      </c>
      <c r="G275" s="56">
        <v>130</v>
      </c>
      <c r="H275" s="56">
        <v>120</v>
      </c>
      <c r="I275" s="56" t="s">
        <v>249</v>
      </c>
      <c r="J275" s="56">
        <v>2</v>
      </c>
      <c r="K275" s="56" t="s">
        <v>100</v>
      </c>
      <c r="L275" s="57" t="s">
        <v>101</v>
      </c>
      <c r="M275" s="57" t="s">
        <v>250</v>
      </c>
      <c r="N275" s="57">
        <v>0</v>
      </c>
      <c r="O275" s="57">
        <v>2</v>
      </c>
      <c r="P275" s="57">
        <v>0</v>
      </c>
      <c r="Q275" s="668">
        <f t="shared" si="4"/>
        <v>-8</v>
      </c>
      <c r="R275" s="48"/>
      <c r="S275" s="48"/>
      <c r="T275" s="48"/>
    </row>
    <row r="276" spans="1:20" ht="12.75" customHeight="1">
      <c r="A276" s="54" t="s">
        <v>344</v>
      </c>
      <c r="B276" s="55" t="s">
        <v>345</v>
      </c>
      <c r="C276" s="56" t="s">
        <v>148</v>
      </c>
      <c r="D276" s="56">
        <v>0.5</v>
      </c>
      <c r="E276" s="56" t="s">
        <v>134</v>
      </c>
      <c r="F276" s="56" t="s">
        <v>248</v>
      </c>
      <c r="G276" s="56">
        <v>130</v>
      </c>
      <c r="H276" s="56">
        <v>120</v>
      </c>
      <c r="I276" s="56" t="s">
        <v>249</v>
      </c>
      <c r="J276" s="56">
        <v>8</v>
      </c>
      <c r="K276" s="56" t="s">
        <v>100</v>
      </c>
      <c r="L276" s="57" t="s">
        <v>101</v>
      </c>
      <c r="M276" s="57" t="s">
        <v>250</v>
      </c>
      <c r="N276" s="57">
        <v>5</v>
      </c>
      <c r="O276" s="57">
        <v>1</v>
      </c>
      <c r="P276" s="57">
        <v>3</v>
      </c>
      <c r="Q276" s="668">
        <f t="shared" si="4"/>
        <v>-8</v>
      </c>
      <c r="R276" s="48"/>
      <c r="S276" s="48"/>
      <c r="T276" s="48"/>
    </row>
    <row r="277" spans="1:20" ht="12.75" customHeight="1">
      <c r="A277" s="54" t="s">
        <v>344</v>
      </c>
      <c r="B277" s="55" t="s">
        <v>346</v>
      </c>
      <c r="C277" s="56" t="s">
        <v>148</v>
      </c>
      <c r="D277" s="56">
        <v>0.5</v>
      </c>
      <c r="E277" s="56" t="s">
        <v>134</v>
      </c>
      <c r="F277" s="56" t="s">
        <v>248</v>
      </c>
      <c r="G277" s="56">
        <v>130</v>
      </c>
      <c r="H277" s="56">
        <v>120</v>
      </c>
      <c r="I277" s="56" t="s">
        <v>249</v>
      </c>
      <c r="J277" s="56">
        <v>18</v>
      </c>
      <c r="K277" s="56" t="s">
        <v>100</v>
      </c>
      <c r="L277" s="57" t="s">
        <v>101</v>
      </c>
      <c r="M277" s="57" t="s">
        <v>250</v>
      </c>
      <c r="N277" s="57">
        <v>5</v>
      </c>
      <c r="O277" s="57">
        <v>0</v>
      </c>
      <c r="P277" s="57">
        <v>4</v>
      </c>
      <c r="Q277" s="668">
        <f t="shared" si="4"/>
        <v>-8</v>
      </c>
      <c r="R277" s="48"/>
      <c r="S277" s="48"/>
      <c r="T277" s="48"/>
    </row>
    <row r="278" spans="1:20" ht="12.75" customHeight="1">
      <c r="A278" s="54" t="s">
        <v>344</v>
      </c>
      <c r="B278" s="55" t="s">
        <v>347</v>
      </c>
      <c r="C278" s="56" t="s">
        <v>148</v>
      </c>
      <c r="D278" s="56">
        <v>0.5</v>
      </c>
      <c r="E278" s="56" t="s">
        <v>134</v>
      </c>
      <c r="F278" s="56" t="s">
        <v>248</v>
      </c>
      <c r="G278" s="56">
        <v>130</v>
      </c>
      <c r="H278" s="56">
        <v>120</v>
      </c>
      <c r="I278" s="56" t="s">
        <v>249</v>
      </c>
      <c r="J278" s="56">
        <v>9</v>
      </c>
      <c r="K278" s="56" t="s">
        <v>100</v>
      </c>
      <c r="L278" s="57" t="s">
        <v>101</v>
      </c>
      <c r="M278" s="57" t="s">
        <v>250</v>
      </c>
      <c r="N278" s="57">
        <v>5</v>
      </c>
      <c r="O278" s="57">
        <v>1</v>
      </c>
      <c r="P278" s="57">
        <v>3</v>
      </c>
      <c r="Q278" s="668">
        <f t="shared" si="4"/>
        <v>-8</v>
      </c>
      <c r="R278" s="48"/>
      <c r="S278" s="48"/>
      <c r="T278" s="48"/>
    </row>
    <row r="279" spans="1:20" ht="12.75" customHeight="1">
      <c r="A279" s="54" t="s">
        <v>344</v>
      </c>
      <c r="B279" s="55" t="s">
        <v>348</v>
      </c>
      <c r="C279" s="56" t="s">
        <v>148</v>
      </c>
      <c r="D279" s="56">
        <v>0.5</v>
      </c>
      <c r="E279" s="56" t="s">
        <v>134</v>
      </c>
      <c r="F279" s="56" t="s">
        <v>248</v>
      </c>
      <c r="G279" s="56">
        <v>130</v>
      </c>
      <c r="H279" s="56">
        <v>120</v>
      </c>
      <c r="I279" s="56" t="s">
        <v>249</v>
      </c>
      <c r="J279" s="56">
        <v>17</v>
      </c>
      <c r="K279" s="56" t="s">
        <v>100</v>
      </c>
      <c r="L279" s="57" t="s">
        <v>101</v>
      </c>
      <c r="M279" s="57" t="s">
        <v>250</v>
      </c>
      <c r="N279" s="57">
        <v>5</v>
      </c>
      <c r="O279" s="57">
        <v>0</v>
      </c>
      <c r="P279" s="57">
        <v>4</v>
      </c>
      <c r="Q279" s="668">
        <f t="shared" si="4"/>
        <v>-8</v>
      </c>
      <c r="R279" s="48"/>
      <c r="S279" s="48"/>
      <c r="T279" s="48"/>
    </row>
    <row r="280" spans="1:20" ht="12.75" customHeight="1">
      <c r="A280" s="54" t="s">
        <v>344</v>
      </c>
      <c r="B280" s="55" t="s">
        <v>349</v>
      </c>
      <c r="C280" s="56" t="s">
        <v>148</v>
      </c>
      <c r="D280" s="56">
        <v>0.5</v>
      </c>
      <c r="E280" s="56" t="s">
        <v>134</v>
      </c>
      <c r="F280" s="56" t="s">
        <v>248</v>
      </c>
      <c r="G280" s="56">
        <v>130</v>
      </c>
      <c r="H280" s="56">
        <v>120</v>
      </c>
      <c r="I280" s="56" t="s">
        <v>249</v>
      </c>
      <c r="J280" s="56">
        <v>136</v>
      </c>
      <c r="K280" s="56" t="s">
        <v>100</v>
      </c>
      <c r="L280" s="57" t="s">
        <v>101</v>
      </c>
      <c r="M280" s="57" t="s">
        <v>250</v>
      </c>
      <c r="N280" s="57">
        <v>8</v>
      </c>
      <c r="O280" s="57">
        <v>0</v>
      </c>
      <c r="P280" s="57">
        <v>22</v>
      </c>
      <c r="Q280" s="668">
        <f t="shared" si="4"/>
        <v>-8</v>
      </c>
      <c r="R280" s="48"/>
      <c r="S280" s="48"/>
      <c r="T280" s="48"/>
    </row>
    <row r="281" spans="1:20" ht="12.75" customHeight="1">
      <c r="A281" s="54" t="s">
        <v>344</v>
      </c>
      <c r="B281" s="55" t="s">
        <v>350</v>
      </c>
      <c r="C281" s="56" t="s">
        <v>148</v>
      </c>
      <c r="D281" s="56">
        <v>0.5</v>
      </c>
      <c r="E281" s="56" t="s">
        <v>134</v>
      </c>
      <c r="F281" s="56" t="s">
        <v>248</v>
      </c>
      <c r="G281" s="56">
        <v>130</v>
      </c>
      <c r="H281" s="56">
        <v>120</v>
      </c>
      <c r="I281" s="56" t="s">
        <v>249</v>
      </c>
      <c r="J281" s="56">
        <v>433</v>
      </c>
      <c r="K281" s="56" t="s">
        <v>100</v>
      </c>
      <c r="L281" s="57" t="s">
        <v>101</v>
      </c>
      <c r="M281" s="57" t="s">
        <v>250</v>
      </c>
      <c r="N281" s="57">
        <v>21</v>
      </c>
      <c r="O281" s="57">
        <v>2</v>
      </c>
      <c r="P281" s="57">
        <v>65</v>
      </c>
      <c r="Q281" s="668">
        <f t="shared" ref="Q281:Q344" si="5">IF($G281&gt;0,$C$21,"")</f>
        <v>-8</v>
      </c>
      <c r="R281" s="48"/>
      <c r="S281" s="48"/>
      <c r="T281" s="48"/>
    </row>
    <row r="282" spans="1:20" ht="12.75" customHeight="1">
      <c r="A282" s="54" t="s">
        <v>344</v>
      </c>
      <c r="B282" s="55" t="s">
        <v>351</v>
      </c>
      <c r="C282" s="56" t="s">
        <v>148</v>
      </c>
      <c r="D282" s="56">
        <v>1</v>
      </c>
      <c r="E282" s="56" t="s">
        <v>134</v>
      </c>
      <c r="F282" s="56" t="s">
        <v>248</v>
      </c>
      <c r="G282" s="56">
        <v>130</v>
      </c>
      <c r="H282" s="56">
        <v>120</v>
      </c>
      <c r="I282" s="56" t="s">
        <v>249</v>
      </c>
      <c r="J282" s="56">
        <v>0</v>
      </c>
      <c r="K282" s="56" t="s">
        <v>100</v>
      </c>
      <c r="L282" s="57" t="s">
        <v>101</v>
      </c>
      <c r="M282" s="57" t="s">
        <v>250</v>
      </c>
      <c r="N282" s="57">
        <v>0</v>
      </c>
      <c r="O282" s="57">
        <v>0</v>
      </c>
      <c r="P282" s="57">
        <v>0</v>
      </c>
      <c r="Q282" s="668">
        <f t="shared" si="5"/>
        <v>-8</v>
      </c>
      <c r="R282" s="48"/>
      <c r="S282" s="48"/>
      <c r="T282" s="48"/>
    </row>
    <row r="283" spans="1:20" ht="12.75" customHeight="1">
      <c r="A283" s="54" t="s">
        <v>344</v>
      </c>
      <c r="B283" s="55" t="s">
        <v>352</v>
      </c>
      <c r="C283" s="56" t="s">
        <v>148</v>
      </c>
      <c r="D283" s="56">
        <v>1</v>
      </c>
      <c r="E283" s="56" t="s">
        <v>134</v>
      </c>
      <c r="F283" s="56" t="s">
        <v>248</v>
      </c>
      <c r="G283" s="56">
        <v>130</v>
      </c>
      <c r="H283" s="56">
        <v>120</v>
      </c>
      <c r="I283" s="56" t="s">
        <v>249</v>
      </c>
      <c r="J283" s="56">
        <v>0</v>
      </c>
      <c r="K283" s="56" t="s">
        <v>100</v>
      </c>
      <c r="L283" s="57" t="s">
        <v>101</v>
      </c>
      <c r="M283" s="57" t="s">
        <v>250</v>
      </c>
      <c r="N283" s="57">
        <v>0</v>
      </c>
      <c r="O283" s="57">
        <v>0</v>
      </c>
      <c r="P283" s="57">
        <v>0</v>
      </c>
      <c r="Q283" s="668">
        <f t="shared" si="5"/>
        <v>-8</v>
      </c>
      <c r="R283" s="48"/>
      <c r="S283" s="48"/>
      <c r="T283" s="48"/>
    </row>
    <row r="284" spans="1:20" ht="12.75" customHeight="1">
      <c r="A284" s="54" t="s">
        <v>344</v>
      </c>
      <c r="B284" s="55" t="s">
        <v>353</v>
      </c>
      <c r="C284" s="56" t="s">
        <v>148</v>
      </c>
      <c r="D284" s="56">
        <v>1</v>
      </c>
      <c r="E284" s="56" t="s">
        <v>134</v>
      </c>
      <c r="F284" s="56" t="s">
        <v>248</v>
      </c>
      <c r="G284" s="56">
        <v>130</v>
      </c>
      <c r="H284" s="56">
        <v>120</v>
      </c>
      <c r="I284" s="56" t="s">
        <v>249</v>
      </c>
      <c r="J284" s="56">
        <v>0</v>
      </c>
      <c r="K284" s="56" t="s">
        <v>100</v>
      </c>
      <c r="L284" s="57" t="s">
        <v>101</v>
      </c>
      <c r="M284" s="57" t="s">
        <v>250</v>
      </c>
      <c r="N284" s="57">
        <v>0</v>
      </c>
      <c r="O284" s="57">
        <v>0</v>
      </c>
      <c r="P284" s="57">
        <v>0</v>
      </c>
      <c r="Q284" s="668">
        <f t="shared" si="5"/>
        <v>-8</v>
      </c>
      <c r="R284" s="48"/>
      <c r="S284" s="48"/>
      <c r="T284" s="48"/>
    </row>
    <row r="285" spans="1:20" ht="12.75" customHeight="1">
      <c r="A285" s="54" t="s">
        <v>344</v>
      </c>
      <c r="B285" s="55" t="s">
        <v>354</v>
      </c>
      <c r="C285" s="56" t="s">
        <v>148</v>
      </c>
      <c r="D285" s="56">
        <v>1</v>
      </c>
      <c r="E285" s="56" t="s">
        <v>134</v>
      </c>
      <c r="F285" s="56" t="s">
        <v>248</v>
      </c>
      <c r="G285" s="56">
        <v>130</v>
      </c>
      <c r="H285" s="56">
        <v>120</v>
      </c>
      <c r="I285" s="56" t="s">
        <v>249</v>
      </c>
      <c r="J285" s="56">
        <v>0</v>
      </c>
      <c r="K285" s="56" t="s">
        <v>100</v>
      </c>
      <c r="L285" s="57" t="s">
        <v>101</v>
      </c>
      <c r="M285" s="57" t="s">
        <v>250</v>
      </c>
      <c r="N285" s="57">
        <v>0</v>
      </c>
      <c r="O285" s="57">
        <v>0</v>
      </c>
      <c r="P285" s="57">
        <v>0</v>
      </c>
      <c r="Q285" s="668">
        <f t="shared" si="5"/>
        <v>-8</v>
      </c>
      <c r="R285" s="48"/>
      <c r="S285" s="48"/>
      <c r="T285" s="48"/>
    </row>
    <row r="286" spans="1:20" ht="12.75" customHeight="1">
      <c r="A286" s="54" t="s">
        <v>344</v>
      </c>
      <c r="B286" s="55" t="s">
        <v>355</v>
      </c>
      <c r="C286" s="56" t="s">
        <v>148</v>
      </c>
      <c r="D286" s="56">
        <v>2</v>
      </c>
      <c r="E286" s="56" t="s">
        <v>134</v>
      </c>
      <c r="F286" s="56" t="s">
        <v>248</v>
      </c>
      <c r="G286" s="56">
        <v>130</v>
      </c>
      <c r="H286" s="56">
        <v>120</v>
      </c>
      <c r="I286" s="56" t="s">
        <v>249</v>
      </c>
      <c r="J286" s="56">
        <v>4</v>
      </c>
      <c r="K286" s="56" t="s">
        <v>100</v>
      </c>
      <c r="L286" s="57" t="s">
        <v>101</v>
      </c>
      <c r="M286" s="57" t="s">
        <v>250</v>
      </c>
      <c r="N286" s="57">
        <v>0</v>
      </c>
      <c r="O286" s="57">
        <v>2</v>
      </c>
      <c r="P286" s="57">
        <v>1</v>
      </c>
      <c r="Q286" s="668">
        <f t="shared" si="5"/>
        <v>-8</v>
      </c>
      <c r="R286" s="48"/>
      <c r="S286" s="48"/>
      <c r="T286" s="48"/>
    </row>
    <row r="287" spans="1:20" ht="12.75" customHeight="1">
      <c r="A287" s="54" t="s">
        <v>344</v>
      </c>
      <c r="B287" s="55" t="s">
        <v>356</v>
      </c>
      <c r="C287" s="56" t="s">
        <v>148</v>
      </c>
      <c r="D287" s="56">
        <v>2</v>
      </c>
      <c r="E287" s="56" t="s">
        <v>134</v>
      </c>
      <c r="F287" s="56" t="s">
        <v>248</v>
      </c>
      <c r="G287" s="56">
        <v>130</v>
      </c>
      <c r="H287" s="56">
        <v>120</v>
      </c>
      <c r="I287" s="56" t="s">
        <v>249</v>
      </c>
      <c r="J287" s="56">
        <v>3</v>
      </c>
      <c r="K287" s="56" t="s">
        <v>100</v>
      </c>
      <c r="L287" s="57" t="s">
        <v>101</v>
      </c>
      <c r="M287" s="57" t="s">
        <v>250</v>
      </c>
      <c r="N287" s="57">
        <v>1</v>
      </c>
      <c r="O287" s="57">
        <v>1</v>
      </c>
      <c r="P287" s="57">
        <v>0</v>
      </c>
      <c r="Q287" s="668">
        <f t="shared" si="5"/>
        <v>-8</v>
      </c>
      <c r="R287" s="48"/>
      <c r="S287" s="48"/>
      <c r="T287" s="48"/>
    </row>
    <row r="288" spans="1:20" ht="12.75" customHeight="1">
      <c r="A288" s="54" t="s">
        <v>344</v>
      </c>
      <c r="B288" s="55" t="s">
        <v>357</v>
      </c>
      <c r="C288" s="56" t="s">
        <v>148</v>
      </c>
      <c r="D288" s="56">
        <v>2</v>
      </c>
      <c r="E288" s="56" t="s">
        <v>134</v>
      </c>
      <c r="F288" s="56" t="s">
        <v>248</v>
      </c>
      <c r="G288" s="56">
        <v>130</v>
      </c>
      <c r="H288" s="56">
        <v>120</v>
      </c>
      <c r="I288" s="56" t="s">
        <v>249</v>
      </c>
      <c r="J288" s="56">
        <v>2</v>
      </c>
      <c r="K288" s="56" t="s">
        <v>100</v>
      </c>
      <c r="L288" s="57" t="s">
        <v>101</v>
      </c>
      <c r="M288" s="57" t="s">
        <v>250</v>
      </c>
      <c r="N288" s="57">
        <v>0</v>
      </c>
      <c r="O288" s="57">
        <v>2</v>
      </c>
      <c r="P288" s="57">
        <v>0</v>
      </c>
      <c r="Q288" s="668">
        <f t="shared" si="5"/>
        <v>-8</v>
      </c>
      <c r="R288" s="48"/>
      <c r="S288" s="48"/>
      <c r="T288" s="48"/>
    </row>
    <row r="289" spans="1:20" ht="12.75" customHeight="1">
      <c r="A289" s="54" t="s">
        <v>358</v>
      </c>
      <c r="B289" s="55" t="s">
        <v>359</v>
      </c>
      <c r="C289" s="56" t="s">
        <v>97</v>
      </c>
      <c r="D289" s="56">
        <v>1</v>
      </c>
      <c r="E289" s="56" t="s">
        <v>134</v>
      </c>
      <c r="F289" s="56" t="s">
        <v>99</v>
      </c>
      <c r="G289" s="56">
        <v>750</v>
      </c>
      <c r="H289" s="56"/>
      <c r="I289" s="56" t="s">
        <v>360</v>
      </c>
      <c r="J289" s="56">
        <v>9</v>
      </c>
      <c r="K289" s="56" t="s">
        <v>215</v>
      </c>
      <c r="L289" s="57" t="s">
        <v>159</v>
      </c>
      <c r="M289" s="57" t="s">
        <v>250</v>
      </c>
      <c r="N289" s="57">
        <v>4</v>
      </c>
      <c r="O289" s="57">
        <v>2</v>
      </c>
      <c r="P289" s="57">
        <v>0</v>
      </c>
      <c r="Q289" s="668">
        <f t="shared" si="5"/>
        <v>-8</v>
      </c>
      <c r="R289" s="48"/>
      <c r="S289" s="48"/>
      <c r="T289" s="48"/>
    </row>
    <row r="290" spans="1:20" ht="12.75" customHeight="1">
      <c r="A290" s="54" t="s">
        <v>358</v>
      </c>
      <c r="B290" s="55" t="s">
        <v>361</v>
      </c>
      <c r="C290" s="56" t="s">
        <v>97</v>
      </c>
      <c r="D290" s="56">
        <v>2</v>
      </c>
      <c r="E290" s="56" t="s">
        <v>134</v>
      </c>
      <c r="F290" s="56" t="s">
        <v>99</v>
      </c>
      <c r="G290" s="56">
        <v>750</v>
      </c>
      <c r="H290" s="56"/>
      <c r="I290" s="56" t="s">
        <v>360</v>
      </c>
      <c r="J290" s="56">
        <v>1</v>
      </c>
      <c r="K290" s="56" t="s">
        <v>215</v>
      </c>
      <c r="L290" s="57" t="s">
        <v>159</v>
      </c>
      <c r="M290" s="57" t="s">
        <v>250</v>
      </c>
      <c r="N290" s="57">
        <v>0</v>
      </c>
      <c r="O290" s="57">
        <v>1</v>
      </c>
      <c r="P290" s="57">
        <v>0</v>
      </c>
      <c r="Q290" s="668">
        <f t="shared" si="5"/>
        <v>-8</v>
      </c>
      <c r="R290" s="48"/>
      <c r="S290" s="48"/>
      <c r="T290" s="48"/>
    </row>
    <row r="291" spans="1:20" ht="12.75" customHeight="1">
      <c r="A291" s="54" t="s">
        <v>358</v>
      </c>
      <c r="B291" s="55" t="s">
        <v>362</v>
      </c>
      <c r="C291" s="56" t="s">
        <v>97</v>
      </c>
      <c r="D291" s="56">
        <v>3</v>
      </c>
      <c r="E291" s="56" t="s">
        <v>127</v>
      </c>
      <c r="F291" s="56" t="s">
        <v>99</v>
      </c>
      <c r="G291" s="56">
        <v>750</v>
      </c>
      <c r="H291" s="56"/>
      <c r="I291" s="56" t="s">
        <v>360</v>
      </c>
      <c r="J291" s="56">
        <v>1</v>
      </c>
      <c r="K291" s="56" t="s">
        <v>215</v>
      </c>
      <c r="L291" s="57" t="s">
        <v>159</v>
      </c>
      <c r="M291" s="57" t="s">
        <v>250</v>
      </c>
      <c r="N291" s="57">
        <v>0</v>
      </c>
      <c r="O291" s="57">
        <v>0</v>
      </c>
      <c r="P291" s="57">
        <v>0</v>
      </c>
      <c r="Q291" s="668">
        <f t="shared" si="5"/>
        <v>-8</v>
      </c>
      <c r="R291" s="48"/>
      <c r="S291" s="48"/>
      <c r="T291" s="48"/>
    </row>
    <row r="292" spans="1:20" ht="12.75" customHeight="1">
      <c r="A292" s="54" t="s">
        <v>358</v>
      </c>
      <c r="B292" s="55" t="s">
        <v>363</v>
      </c>
      <c r="C292" s="56" t="s">
        <v>97</v>
      </c>
      <c r="D292" s="56">
        <v>3</v>
      </c>
      <c r="E292" s="56" t="s">
        <v>127</v>
      </c>
      <c r="F292" s="56" t="s">
        <v>99</v>
      </c>
      <c r="G292" s="56">
        <v>750</v>
      </c>
      <c r="H292" s="56"/>
      <c r="I292" s="56" t="s">
        <v>360</v>
      </c>
      <c r="J292" s="56">
        <v>14</v>
      </c>
      <c r="K292" s="56" t="s">
        <v>215</v>
      </c>
      <c r="L292" s="57" t="s">
        <v>159</v>
      </c>
      <c r="M292" s="57" t="s">
        <v>250</v>
      </c>
      <c r="N292" s="57">
        <v>2</v>
      </c>
      <c r="O292" s="57">
        <v>3</v>
      </c>
      <c r="P292" s="57">
        <v>0</v>
      </c>
      <c r="Q292" s="668">
        <f t="shared" si="5"/>
        <v>-8</v>
      </c>
      <c r="R292" s="48"/>
      <c r="S292" s="48"/>
      <c r="T292" s="48"/>
    </row>
    <row r="293" spans="1:20" ht="12.75" customHeight="1">
      <c r="A293" s="54" t="s">
        <v>358</v>
      </c>
      <c r="B293" s="55" t="s">
        <v>364</v>
      </c>
      <c r="C293" s="56" t="s">
        <v>97</v>
      </c>
      <c r="D293" s="56">
        <v>4</v>
      </c>
      <c r="E293" s="56" t="s">
        <v>127</v>
      </c>
      <c r="F293" s="56" t="s">
        <v>99</v>
      </c>
      <c r="G293" s="56">
        <v>225</v>
      </c>
      <c r="H293" s="56"/>
      <c r="I293" s="56" t="s">
        <v>360</v>
      </c>
      <c r="J293" s="56">
        <v>0</v>
      </c>
      <c r="K293" s="56" t="s">
        <v>215</v>
      </c>
      <c r="L293" s="57" t="s">
        <v>159</v>
      </c>
      <c r="M293" s="57" t="s">
        <v>250</v>
      </c>
      <c r="N293" s="57">
        <v>0</v>
      </c>
      <c r="O293" s="57">
        <v>0</v>
      </c>
      <c r="P293" s="57">
        <v>0</v>
      </c>
      <c r="Q293" s="668">
        <f t="shared" si="5"/>
        <v>-8</v>
      </c>
      <c r="R293" s="48"/>
      <c r="S293" s="48"/>
      <c r="T293" s="48"/>
    </row>
    <row r="294" spans="1:20" ht="12.75" customHeight="1">
      <c r="A294" s="54" t="s">
        <v>358</v>
      </c>
      <c r="B294" s="55" t="s">
        <v>365</v>
      </c>
      <c r="C294" s="56" t="s">
        <v>97</v>
      </c>
      <c r="D294" s="56">
        <v>4</v>
      </c>
      <c r="E294" s="56" t="s">
        <v>127</v>
      </c>
      <c r="F294" s="56" t="s">
        <v>99</v>
      </c>
      <c r="G294" s="56">
        <v>750</v>
      </c>
      <c r="H294" s="56"/>
      <c r="I294" s="56" t="s">
        <v>360</v>
      </c>
      <c r="J294" s="56">
        <v>14</v>
      </c>
      <c r="K294" s="56" t="s">
        <v>215</v>
      </c>
      <c r="L294" s="57" t="s">
        <v>159</v>
      </c>
      <c r="M294" s="57" t="s">
        <v>250</v>
      </c>
      <c r="N294" s="57">
        <v>2</v>
      </c>
      <c r="O294" s="57">
        <v>2</v>
      </c>
      <c r="P294" s="57">
        <v>0</v>
      </c>
      <c r="Q294" s="668">
        <f t="shared" si="5"/>
        <v>-8</v>
      </c>
      <c r="R294" s="48"/>
      <c r="S294" s="48"/>
      <c r="T294" s="48"/>
    </row>
    <row r="295" spans="1:20" ht="12.75" customHeight="1">
      <c r="A295" s="54" t="s">
        <v>358</v>
      </c>
      <c r="B295" s="55" t="s">
        <v>366</v>
      </c>
      <c r="C295" s="56" t="s">
        <v>97</v>
      </c>
      <c r="D295" s="56">
        <v>4</v>
      </c>
      <c r="E295" s="56" t="s">
        <v>127</v>
      </c>
      <c r="F295" s="56" t="s">
        <v>99</v>
      </c>
      <c r="G295" s="56">
        <v>750</v>
      </c>
      <c r="H295" s="56"/>
      <c r="I295" s="56" t="s">
        <v>360</v>
      </c>
      <c r="J295" s="56">
        <v>80</v>
      </c>
      <c r="K295" s="56" t="s">
        <v>215</v>
      </c>
      <c r="L295" s="57" t="s">
        <v>159</v>
      </c>
      <c r="M295" s="57" t="s">
        <v>250</v>
      </c>
      <c r="N295" s="57">
        <v>9</v>
      </c>
      <c r="O295" s="57">
        <v>5</v>
      </c>
      <c r="P295" s="57">
        <v>7</v>
      </c>
      <c r="Q295" s="668">
        <f t="shared" si="5"/>
        <v>-8</v>
      </c>
      <c r="R295" s="48"/>
      <c r="S295" s="48"/>
      <c r="T295" s="48"/>
    </row>
    <row r="296" spans="1:20" ht="12.75" customHeight="1">
      <c r="A296" s="54" t="s">
        <v>358</v>
      </c>
      <c r="B296" s="55" t="s">
        <v>367</v>
      </c>
      <c r="C296" s="56" t="s">
        <v>97</v>
      </c>
      <c r="D296" s="56">
        <v>6</v>
      </c>
      <c r="E296" s="56" t="s">
        <v>127</v>
      </c>
      <c r="F296" s="56" t="s">
        <v>99</v>
      </c>
      <c r="G296" s="56">
        <v>225</v>
      </c>
      <c r="H296" s="56"/>
      <c r="I296" s="56" t="s">
        <v>360</v>
      </c>
      <c r="J296" s="56">
        <v>64</v>
      </c>
      <c r="K296" s="56" t="s">
        <v>215</v>
      </c>
      <c r="L296" s="57" t="s">
        <v>159</v>
      </c>
      <c r="M296" s="57" t="s">
        <v>250</v>
      </c>
      <c r="N296" s="57">
        <v>4</v>
      </c>
      <c r="O296" s="57">
        <v>3</v>
      </c>
      <c r="P296" s="57">
        <v>6</v>
      </c>
      <c r="Q296" s="668">
        <f t="shared" si="5"/>
        <v>-8</v>
      </c>
      <c r="R296" s="48"/>
      <c r="S296" s="48"/>
      <c r="T296" s="48"/>
    </row>
    <row r="297" spans="1:20" ht="12.75" customHeight="1">
      <c r="A297" s="54" t="s">
        <v>358</v>
      </c>
      <c r="B297" s="55" t="s">
        <v>368</v>
      </c>
      <c r="C297" s="56" t="s">
        <v>97</v>
      </c>
      <c r="D297" s="56">
        <v>6</v>
      </c>
      <c r="E297" s="56" t="s">
        <v>127</v>
      </c>
      <c r="F297" s="56" t="s">
        <v>99</v>
      </c>
      <c r="G297" s="56">
        <v>750</v>
      </c>
      <c r="H297" s="56"/>
      <c r="I297" s="56" t="s">
        <v>360</v>
      </c>
      <c r="J297" s="56">
        <v>51</v>
      </c>
      <c r="K297" s="56" t="s">
        <v>215</v>
      </c>
      <c r="L297" s="57" t="s">
        <v>159</v>
      </c>
      <c r="M297" s="57" t="s">
        <v>250</v>
      </c>
      <c r="N297" s="57">
        <v>8</v>
      </c>
      <c r="O297" s="57">
        <v>1</v>
      </c>
      <c r="P297" s="57">
        <v>5</v>
      </c>
      <c r="Q297" s="668">
        <f t="shared" si="5"/>
        <v>-8</v>
      </c>
      <c r="R297" s="48"/>
      <c r="S297" s="48"/>
      <c r="T297" s="48"/>
    </row>
    <row r="298" spans="1:20" ht="12.75" customHeight="1">
      <c r="A298" s="54" t="s">
        <v>358</v>
      </c>
      <c r="B298" s="55" t="s">
        <v>369</v>
      </c>
      <c r="C298" s="56" t="s">
        <v>97</v>
      </c>
      <c r="D298" s="56">
        <v>6</v>
      </c>
      <c r="E298" s="56" t="s">
        <v>127</v>
      </c>
      <c r="F298" s="56" t="s">
        <v>99</v>
      </c>
      <c r="G298" s="56">
        <v>750</v>
      </c>
      <c r="H298" s="56"/>
      <c r="I298" s="56" t="s">
        <v>360</v>
      </c>
      <c r="J298" s="56">
        <v>54</v>
      </c>
      <c r="K298" s="56" t="s">
        <v>215</v>
      </c>
      <c r="L298" s="57" t="s">
        <v>159</v>
      </c>
      <c r="M298" s="57" t="s">
        <v>250</v>
      </c>
      <c r="N298" s="57">
        <v>7</v>
      </c>
      <c r="O298" s="57">
        <v>6</v>
      </c>
      <c r="P298" s="57">
        <v>3</v>
      </c>
      <c r="Q298" s="668">
        <f t="shared" si="5"/>
        <v>-8</v>
      </c>
      <c r="R298" s="48"/>
      <c r="S298" s="48"/>
      <c r="T298" s="48"/>
    </row>
    <row r="299" spans="1:20" ht="12.75" customHeight="1">
      <c r="A299" s="54" t="s">
        <v>358</v>
      </c>
      <c r="B299" s="55" t="s">
        <v>370</v>
      </c>
      <c r="C299" s="56" t="s">
        <v>97</v>
      </c>
      <c r="D299" s="56">
        <v>6</v>
      </c>
      <c r="E299" s="56" t="s">
        <v>127</v>
      </c>
      <c r="F299" s="56" t="s">
        <v>99</v>
      </c>
      <c r="G299" s="56">
        <v>225</v>
      </c>
      <c r="H299" s="56"/>
      <c r="I299" s="56" t="s">
        <v>360</v>
      </c>
      <c r="J299" s="56">
        <v>9</v>
      </c>
      <c r="K299" s="56" t="s">
        <v>215</v>
      </c>
      <c r="L299" s="57" t="s">
        <v>159</v>
      </c>
      <c r="M299" s="57" t="s">
        <v>250</v>
      </c>
      <c r="N299" s="57">
        <v>2</v>
      </c>
      <c r="O299" s="57">
        <v>2</v>
      </c>
      <c r="P299" s="57">
        <v>1</v>
      </c>
      <c r="Q299" s="668">
        <f t="shared" si="5"/>
        <v>-8</v>
      </c>
      <c r="R299" s="48"/>
      <c r="S299" s="48"/>
      <c r="T299" s="48"/>
    </row>
    <row r="300" spans="1:20" ht="12.75" customHeight="1">
      <c r="A300" s="54" t="s">
        <v>371</v>
      </c>
      <c r="B300" s="55" t="s">
        <v>372</v>
      </c>
      <c r="C300" s="56" t="s">
        <v>97</v>
      </c>
      <c r="D300" s="56">
        <v>0.75</v>
      </c>
      <c r="E300" s="56" t="s">
        <v>134</v>
      </c>
      <c r="F300" s="56" t="s">
        <v>99</v>
      </c>
      <c r="G300" s="56">
        <v>225</v>
      </c>
      <c r="H300" s="56"/>
      <c r="I300" s="56" t="s">
        <v>360</v>
      </c>
      <c r="J300" s="56">
        <v>1</v>
      </c>
      <c r="K300" s="56" t="s">
        <v>145</v>
      </c>
      <c r="L300" s="57" t="s">
        <v>159</v>
      </c>
      <c r="M300" s="57" t="s">
        <v>250</v>
      </c>
      <c r="N300" s="57">
        <v>1</v>
      </c>
      <c r="O300" s="57">
        <v>0</v>
      </c>
      <c r="P300" s="57">
        <v>0</v>
      </c>
      <c r="Q300" s="668">
        <f t="shared" si="5"/>
        <v>-8</v>
      </c>
      <c r="R300" s="48"/>
      <c r="S300" s="48"/>
      <c r="T300" s="48"/>
    </row>
    <row r="301" spans="1:20" ht="12.75" customHeight="1">
      <c r="A301" s="54" t="s">
        <v>371</v>
      </c>
      <c r="B301" s="55" t="s">
        <v>373</v>
      </c>
      <c r="C301" s="56" t="s">
        <v>97</v>
      </c>
      <c r="D301" s="56">
        <v>0.75</v>
      </c>
      <c r="E301" s="56" t="s">
        <v>134</v>
      </c>
      <c r="F301" s="56" t="s">
        <v>99</v>
      </c>
      <c r="G301" s="56">
        <v>225</v>
      </c>
      <c r="H301" s="56"/>
      <c r="I301" s="56" t="s">
        <v>360</v>
      </c>
      <c r="J301" s="56">
        <v>1</v>
      </c>
      <c r="K301" s="56" t="s">
        <v>145</v>
      </c>
      <c r="L301" s="57" t="s">
        <v>159</v>
      </c>
      <c r="M301" s="57" t="s">
        <v>250</v>
      </c>
      <c r="N301" s="57">
        <v>1</v>
      </c>
      <c r="O301" s="57">
        <v>0</v>
      </c>
      <c r="P301" s="57">
        <v>0</v>
      </c>
      <c r="Q301" s="668">
        <f t="shared" si="5"/>
        <v>-8</v>
      </c>
      <c r="R301" s="48"/>
      <c r="S301" s="48"/>
      <c r="T301" s="48"/>
    </row>
    <row r="302" spans="1:20" ht="12.75" customHeight="1">
      <c r="A302" s="54" t="s">
        <v>371</v>
      </c>
      <c r="B302" s="55" t="s">
        <v>374</v>
      </c>
      <c r="C302" s="56" t="s">
        <v>97</v>
      </c>
      <c r="D302" s="56">
        <v>0.75</v>
      </c>
      <c r="E302" s="56" t="s">
        <v>134</v>
      </c>
      <c r="F302" s="56" t="s">
        <v>99</v>
      </c>
      <c r="G302" s="56">
        <v>225</v>
      </c>
      <c r="H302" s="56"/>
      <c r="I302" s="56" t="s">
        <v>360</v>
      </c>
      <c r="J302" s="56">
        <v>1</v>
      </c>
      <c r="K302" s="56" t="s">
        <v>141</v>
      </c>
      <c r="L302" s="57" t="s">
        <v>159</v>
      </c>
      <c r="M302" s="57" t="s">
        <v>250</v>
      </c>
      <c r="N302" s="57">
        <v>1</v>
      </c>
      <c r="O302" s="57">
        <v>0</v>
      </c>
      <c r="P302" s="57">
        <v>0</v>
      </c>
      <c r="Q302" s="668">
        <f t="shared" si="5"/>
        <v>-8</v>
      </c>
      <c r="R302" s="48"/>
      <c r="S302" s="48"/>
      <c r="T302" s="48"/>
    </row>
    <row r="303" spans="1:20" ht="12.75" customHeight="1">
      <c r="A303" s="54" t="s">
        <v>371</v>
      </c>
      <c r="B303" s="55" t="s">
        <v>375</v>
      </c>
      <c r="C303" s="56" t="s">
        <v>97</v>
      </c>
      <c r="D303" s="56">
        <v>0.75</v>
      </c>
      <c r="E303" s="56" t="s">
        <v>134</v>
      </c>
      <c r="F303" s="56" t="s">
        <v>99</v>
      </c>
      <c r="G303" s="56">
        <v>225</v>
      </c>
      <c r="H303" s="56"/>
      <c r="I303" s="56" t="s">
        <v>360</v>
      </c>
      <c r="J303" s="56">
        <v>1</v>
      </c>
      <c r="K303" s="56" t="s">
        <v>141</v>
      </c>
      <c r="L303" s="57" t="s">
        <v>159</v>
      </c>
      <c r="M303" s="57" t="s">
        <v>250</v>
      </c>
      <c r="N303" s="57">
        <v>1</v>
      </c>
      <c r="O303" s="57">
        <v>0</v>
      </c>
      <c r="P303" s="57">
        <v>0</v>
      </c>
      <c r="Q303" s="668">
        <f t="shared" si="5"/>
        <v>-8</v>
      </c>
      <c r="R303" s="48"/>
      <c r="S303" s="48"/>
      <c r="T303" s="48"/>
    </row>
    <row r="304" spans="1:20" ht="12.75" customHeight="1">
      <c r="A304" s="54" t="s">
        <v>371</v>
      </c>
      <c r="B304" s="55" t="s">
        <v>376</v>
      </c>
      <c r="C304" s="56" t="s">
        <v>97</v>
      </c>
      <c r="D304" s="56">
        <v>1</v>
      </c>
      <c r="E304" s="56" t="s">
        <v>134</v>
      </c>
      <c r="F304" s="56" t="s">
        <v>99</v>
      </c>
      <c r="G304" s="56">
        <v>225</v>
      </c>
      <c r="H304" s="56"/>
      <c r="I304" s="56" t="s">
        <v>360</v>
      </c>
      <c r="J304" s="56">
        <v>3</v>
      </c>
      <c r="K304" s="56" t="s">
        <v>145</v>
      </c>
      <c r="L304" s="57" t="s">
        <v>159</v>
      </c>
      <c r="M304" s="57" t="s">
        <v>250</v>
      </c>
      <c r="N304" s="57">
        <v>0</v>
      </c>
      <c r="O304" s="57">
        <v>1</v>
      </c>
      <c r="P304" s="57">
        <v>0</v>
      </c>
      <c r="Q304" s="668">
        <f t="shared" si="5"/>
        <v>-8</v>
      </c>
      <c r="R304" s="48"/>
      <c r="S304" s="48"/>
      <c r="T304" s="48"/>
    </row>
    <row r="305" spans="1:20" ht="12.75" customHeight="1">
      <c r="A305" s="54" t="s">
        <v>371</v>
      </c>
      <c r="B305" s="55" t="s">
        <v>377</v>
      </c>
      <c r="C305" s="56" t="s">
        <v>97</v>
      </c>
      <c r="D305" s="56">
        <v>1</v>
      </c>
      <c r="E305" s="56" t="s">
        <v>134</v>
      </c>
      <c r="F305" s="56" t="s">
        <v>99</v>
      </c>
      <c r="G305" s="56">
        <v>225</v>
      </c>
      <c r="H305" s="56"/>
      <c r="I305" s="56" t="s">
        <v>360</v>
      </c>
      <c r="J305" s="56">
        <v>3</v>
      </c>
      <c r="K305" s="56" t="s">
        <v>145</v>
      </c>
      <c r="L305" s="57" t="s">
        <v>159</v>
      </c>
      <c r="M305" s="57" t="s">
        <v>250</v>
      </c>
      <c r="N305" s="57">
        <v>0</v>
      </c>
      <c r="O305" s="57">
        <v>1</v>
      </c>
      <c r="P305" s="57">
        <v>0</v>
      </c>
      <c r="Q305" s="668">
        <f t="shared" si="5"/>
        <v>-8</v>
      </c>
      <c r="R305" s="48"/>
      <c r="S305" s="48"/>
      <c r="T305" s="48"/>
    </row>
    <row r="306" spans="1:20" ht="12.75" customHeight="1">
      <c r="A306" s="54" t="s">
        <v>371</v>
      </c>
      <c r="B306" s="55" t="s">
        <v>378</v>
      </c>
      <c r="C306" s="56" t="s">
        <v>97</v>
      </c>
      <c r="D306" s="56">
        <v>1</v>
      </c>
      <c r="E306" s="56" t="s">
        <v>134</v>
      </c>
      <c r="F306" s="56" t="s">
        <v>99</v>
      </c>
      <c r="G306" s="56">
        <v>225</v>
      </c>
      <c r="H306" s="56"/>
      <c r="I306" s="56" t="s">
        <v>360</v>
      </c>
      <c r="J306" s="56">
        <v>3</v>
      </c>
      <c r="K306" s="56" t="s">
        <v>141</v>
      </c>
      <c r="L306" s="57" t="s">
        <v>159</v>
      </c>
      <c r="M306" s="57" t="s">
        <v>250</v>
      </c>
      <c r="N306" s="57">
        <v>0</v>
      </c>
      <c r="O306" s="57">
        <v>1</v>
      </c>
      <c r="P306" s="57">
        <v>0</v>
      </c>
      <c r="Q306" s="668">
        <f t="shared" si="5"/>
        <v>-8</v>
      </c>
      <c r="R306" s="48"/>
      <c r="S306" s="48"/>
      <c r="T306" s="48"/>
    </row>
    <row r="307" spans="1:20" ht="12.75" customHeight="1">
      <c r="A307" s="54" t="s">
        <v>371</v>
      </c>
      <c r="B307" s="55" t="s">
        <v>379</v>
      </c>
      <c r="C307" s="56" t="s">
        <v>97</v>
      </c>
      <c r="D307" s="56">
        <v>1</v>
      </c>
      <c r="E307" s="56" t="s">
        <v>134</v>
      </c>
      <c r="F307" s="56" t="s">
        <v>99</v>
      </c>
      <c r="G307" s="56">
        <v>225</v>
      </c>
      <c r="H307" s="56"/>
      <c r="I307" s="56" t="s">
        <v>360</v>
      </c>
      <c r="J307" s="56">
        <v>3</v>
      </c>
      <c r="K307" s="56" t="s">
        <v>141</v>
      </c>
      <c r="L307" s="57" t="s">
        <v>159</v>
      </c>
      <c r="M307" s="57" t="s">
        <v>250</v>
      </c>
      <c r="N307" s="57">
        <v>0</v>
      </c>
      <c r="O307" s="57">
        <v>1</v>
      </c>
      <c r="P307" s="57">
        <v>0</v>
      </c>
      <c r="Q307" s="668">
        <f t="shared" si="5"/>
        <v>-8</v>
      </c>
      <c r="R307" s="48"/>
      <c r="S307" s="48"/>
      <c r="T307" s="48"/>
    </row>
    <row r="308" spans="1:20" ht="12.75" customHeight="1">
      <c r="A308" s="54" t="s">
        <v>371</v>
      </c>
      <c r="B308" s="55" t="s">
        <v>380</v>
      </c>
      <c r="C308" s="56" t="s">
        <v>97</v>
      </c>
      <c r="D308" s="56">
        <v>2</v>
      </c>
      <c r="E308" s="56" t="s">
        <v>134</v>
      </c>
      <c r="F308" s="56" t="s">
        <v>99</v>
      </c>
      <c r="G308" s="56">
        <v>225</v>
      </c>
      <c r="H308" s="56"/>
      <c r="I308" s="56" t="s">
        <v>360</v>
      </c>
      <c r="J308" s="56">
        <v>0</v>
      </c>
      <c r="K308" s="56" t="s">
        <v>145</v>
      </c>
      <c r="L308" s="57" t="s">
        <v>159</v>
      </c>
      <c r="M308" s="57" t="s">
        <v>250</v>
      </c>
      <c r="N308" s="57">
        <v>0</v>
      </c>
      <c r="O308" s="57">
        <v>0</v>
      </c>
      <c r="P308" s="57">
        <v>0</v>
      </c>
      <c r="Q308" s="668">
        <f t="shared" si="5"/>
        <v>-8</v>
      </c>
      <c r="R308" s="48"/>
      <c r="S308" s="48"/>
      <c r="T308" s="48"/>
    </row>
    <row r="309" spans="1:20" ht="12.75" customHeight="1">
      <c r="A309" s="54" t="s">
        <v>371</v>
      </c>
      <c r="B309" s="55" t="s">
        <v>381</v>
      </c>
      <c r="C309" s="56" t="s">
        <v>97</v>
      </c>
      <c r="D309" s="56">
        <v>2</v>
      </c>
      <c r="E309" s="56" t="s">
        <v>134</v>
      </c>
      <c r="F309" s="56" t="s">
        <v>99</v>
      </c>
      <c r="G309" s="56">
        <v>225</v>
      </c>
      <c r="H309" s="56"/>
      <c r="I309" s="56" t="s">
        <v>360</v>
      </c>
      <c r="J309" s="56">
        <v>0</v>
      </c>
      <c r="K309" s="56" t="s">
        <v>145</v>
      </c>
      <c r="L309" s="57" t="s">
        <v>159</v>
      </c>
      <c r="M309" s="57" t="s">
        <v>250</v>
      </c>
      <c r="N309" s="57">
        <v>0</v>
      </c>
      <c r="O309" s="57">
        <v>0</v>
      </c>
      <c r="P309" s="57">
        <v>0</v>
      </c>
      <c r="Q309" s="668">
        <f t="shared" si="5"/>
        <v>-8</v>
      </c>
      <c r="R309" s="48"/>
      <c r="S309" s="48"/>
      <c r="T309" s="48"/>
    </row>
    <row r="310" spans="1:20" ht="12.75" customHeight="1">
      <c r="A310" s="54" t="s">
        <v>371</v>
      </c>
      <c r="B310" s="55" t="s">
        <v>382</v>
      </c>
      <c r="C310" s="56" t="s">
        <v>97</v>
      </c>
      <c r="D310" s="56">
        <v>2</v>
      </c>
      <c r="E310" s="56" t="s">
        <v>134</v>
      </c>
      <c r="F310" s="56" t="s">
        <v>99</v>
      </c>
      <c r="G310" s="56">
        <v>225</v>
      </c>
      <c r="H310" s="56"/>
      <c r="I310" s="56" t="s">
        <v>360</v>
      </c>
      <c r="J310" s="56">
        <v>0</v>
      </c>
      <c r="K310" s="56" t="s">
        <v>141</v>
      </c>
      <c r="L310" s="57" t="s">
        <v>159</v>
      </c>
      <c r="M310" s="57" t="s">
        <v>250</v>
      </c>
      <c r="N310" s="57">
        <v>0</v>
      </c>
      <c r="O310" s="57">
        <v>0</v>
      </c>
      <c r="P310" s="57">
        <v>0</v>
      </c>
      <c r="Q310" s="668">
        <f t="shared" si="5"/>
        <v>-8</v>
      </c>
      <c r="R310" s="48"/>
      <c r="S310" s="48"/>
      <c r="T310" s="48"/>
    </row>
    <row r="311" spans="1:20" ht="12.75" customHeight="1">
      <c r="A311" s="54" t="s">
        <v>371</v>
      </c>
      <c r="B311" s="55" t="s">
        <v>383</v>
      </c>
      <c r="C311" s="56" t="s">
        <v>97</v>
      </c>
      <c r="D311" s="56">
        <v>2</v>
      </c>
      <c r="E311" s="56" t="s">
        <v>134</v>
      </c>
      <c r="F311" s="56" t="s">
        <v>99</v>
      </c>
      <c r="G311" s="56">
        <v>225</v>
      </c>
      <c r="H311" s="56"/>
      <c r="I311" s="56" t="s">
        <v>360</v>
      </c>
      <c r="J311" s="56">
        <v>0</v>
      </c>
      <c r="K311" s="56" t="s">
        <v>141</v>
      </c>
      <c r="L311" s="57" t="s">
        <v>159</v>
      </c>
      <c r="M311" s="57" t="s">
        <v>250</v>
      </c>
      <c r="N311" s="57">
        <v>0</v>
      </c>
      <c r="O311" s="57">
        <v>0</v>
      </c>
      <c r="P311" s="57">
        <v>0</v>
      </c>
      <c r="Q311" s="668">
        <f t="shared" si="5"/>
        <v>-8</v>
      </c>
      <c r="R311" s="48"/>
      <c r="S311" s="48"/>
      <c r="T311" s="48"/>
    </row>
    <row r="312" spans="1:20" ht="12.75" customHeight="1">
      <c r="A312" s="54" t="s">
        <v>371</v>
      </c>
      <c r="B312" s="55" t="s">
        <v>384</v>
      </c>
      <c r="C312" s="56" t="s">
        <v>97</v>
      </c>
      <c r="D312" s="56">
        <v>3</v>
      </c>
      <c r="E312" s="56" t="s">
        <v>127</v>
      </c>
      <c r="F312" s="56" t="s">
        <v>99</v>
      </c>
      <c r="G312" s="56">
        <v>225</v>
      </c>
      <c r="H312" s="56"/>
      <c r="I312" s="56" t="s">
        <v>360</v>
      </c>
      <c r="J312" s="56">
        <v>2</v>
      </c>
      <c r="K312" s="56" t="s">
        <v>145</v>
      </c>
      <c r="L312" s="57" t="s">
        <v>159</v>
      </c>
      <c r="M312" s="57" t="s">
        <v>250</v>
      </c>
      <c r="N312" s="57">
        <v>0</v>
      </c>
      <c r="O312" s="57">
        <v>0</v>
      </c>
      <c r="P312" s="57">
        <v>0</v>
      </c>
      <c r="Q312" s="668">
        <f t="shared" si="5"/>
        <v>-8</v>
      </c>
      <c r="R312" s="48"/>
      <c r="S312" s="48"/>
      <c r="T312" s="48"/>
    </row>
    <row r="313" spans="1:20" ht="12.75" customHeight="1">
      <c r="A313" s="54" t="s">
        <v>371</v>
      </c>
      <c r="B313" s="55" t="s">
        <v>385</v>
      </c>
      <c r="C313" s="56" t="s">
        <v>97</v>
      </c>
      <c r="D313" s="56">
        <v>3</v>
      </c>
      <c r="E313" s="56" t="s">
        <v>127</v>
      </c>
      <c r="F313" s="56" t="s">
        <v>99</v>
      </c>
      <c r="G313" s="56">
        <v>225</v>
      </c>
      <c r="H313" s="56"/>
      <c r="I313" s="56" t="s">
        <v>360</v>
      </c>
      <c r="J313" s="56">
        <v>2</v>
      </c>
      <c r="K313" s="56" t="s">
        <v>145</v>
      </c>
      <c r="L313" s="57" t="s">
        <v>159</v>
      </c>
      <c r="M313" s="57" t="s">
        <v>250</v>
      </c>
      <c r="N313" s="57">
        <v>0</v>
      </c>
      <c r="O313" s="57">
        <v>0</v>
      </c>
      <c r="P313" s="57">
        <v>0</v>
      </c>
      <c r="Q313" s="668">
        <f t="shared" si="5"/>
        <v>-8</v>
      </c>
      <c r="R313" s="48"/>
      <c r="S313" s="48"/>
      <c r="T313" s="48"/>
    </row>
    <row r="314" spans="1:20" ht="12.75" customHeight="1">
      <c r="A314" s="54" t="s">
        <v>371</v>
      </c>
      <c r="B314" s="55" t="s">
        <v>386</v>
      </c>
      <c r="C314" s="56" t="s">
        <v>97</v>
      </c>
      <c r="D314" s="56">
        <v>3</v>
      </c>
      <c r="E314" s="56" t="s">
        <v>127</v>
      </c>
      <c r="F314" s="56" t="s">
        <v>99</v>
      </c>
      <c r="G314" s="56">
        <v>225</v>
      </c>
      <c r="H314" s="56"/>
      <c r="I314" s="56" t="s">
        <v>360</v>
      </c>
      <c r="J314" s="56">
        <v>2</v>
      </c>
      <c r="K314" s="56" t="s">
        <v>141</v>
      </c>
      <c r="L314" s="57" t="s">
        <v>159</v>
      </c>
      <c r="M314" s="57" t="s">
        <v>250</v>
      </c>
      <c r="N314" s="57">
        <v>0</v>
      </c>
      <c r="O314" s="57">
        <v>0</v>
      </c>
      <c r="P314" s="57">
        <v>0</v>
      </c>
      <c r="Q314" s="668">
        <f t="shared" si="5"/>
        <v>-8</v>
      </c>
      <c r="R314" s="48"/>
      <c r="S314" s="48"/>
      <c r="T314" s="48"/>
    </row>
    <row r="315" spans="1:20" ht="12.75" customHeight="1">
      <c r="A315" s="54" t="s">
        <v>371</v>
      </c>
      <c r="B315" s="55" t="s">
        <v>387</v>
      </c>
      <c r="C315" s="56" t="s">
        <v>97</v>
      </c>
      <c r="D315" s="56">
        <v>3</v>
      </c>
      <c r="E315" s="56" t="s">
        <v>127</v>
      </c>
      <c r="F315" s="56" t="s">
        <v>99</v>
      </c>
      <c r="G315" s="56">
        <v>225</v>
      </c>
      <c r="H315" s="56"/>
      <c r="I315" s="56" t="s">
        <v>360</v>
      </c>
      <c r="J315" s="56">
        <v>2</v>
      </c>
      <c r="K315" s="56" t="s">
        <v>141</v>
      </c>
      <c r="L315" s="57" t="s">
        <v>159</v>
      </c>
      <c r="M315" s="57" t="s">
        <v>250</v>
      </c>
      <c r="N315" s="57">
        <v>0</v>
      </c>
      <c r="O315" s="57">
        <v>0</v>
      </c>
      <c r="P315" s="57">
        <v>0</v>
      </c>
      <c r="Q315" s="668">
        <f t="shared" si="5"/>
        <v>-8</v>
      </c>
      <c r="R315" s="48"/>
      <c r="S315" s="48"/>
      <c r="T315" s="48"/>
    </row>
    <row r="316" spans="1:20" ht="12.75" customHeight="1">
      <c r="A316" s="54" t="s">
        <v>371</v>
      </c>
      <c r="B316" s="55" t="s">
        <v>388</v>
      </c>
      <c r="C316" s="56" t="s">
        <v>97</v>
      </c>
      <c r="D316" s="56">
        <v>4</v>
      </c>
      <c r="E316" s="56" t="s">
        <v>127</v>
      </c>
      <c r="F316" s="56" t="s">
        <v>99</v>
      </c>
      <c r="G316" s="56">
        <v>225</v>
      </c>
      <c r="H316" s="56"/>
      <c r="I316" s="56" t="s">
        <v>360</v>
      </c>
      <c r="J316" s="56">
        <v>10</v>
      </c>
      <c r="K316" s="56" t="s">
        <v>145</v>
      </c>
      <c r="L316" s="57" t="s">
        <v>159</v>
      </c>
      <c r="M316" s="57" t="s">
        <v>250</v>
      </c>
      <c r="N316" s="57">
        <v>3</v>
      </c>
      <c r="O316" s="57">
        <v>2</v>
      </c>
      <c r="P316" s="57">
        <v>2</v>
      </c>
      <c r="Q316" s="668">
        <f t="shared" si="5"/>
        <v>-8</v>
      </c>
      <c r="R316" s="48"/>
      <c r="S316" s="48"/>
      <c r="T316" s="48"/>
    </row>
    <row r="317" spans="1:20" ht="12.75" customHeight="1">
      <c r="A317" s="54" t="s">
        <v>371</v>
      </c>
      <c r="B317" s="55" t="s">
        <v>389</v>
      </c>
      <c r="C317" s="56" t="s">
        <v>97</v>
      </c>
      <c r="D317" s="56">
        <v>4</v>
      </c>
      <c r="E317" s="56" t="s">
        <v>127</v>
      </c>
      <c r="F317" s="56" t="s">
        <v>99</v>
      </c>
      <c r="G317" s="56">
        <v>225</v>
      </c>
      <c r="H317" s="56"/>
      <c r="I317" s="56" t="s">
        <v>360</v>
      </c>
      <c r="J317" s="56">
        <v>9</v>
      </c>
      <c r="K317" s="56" t="s">
        <v>145</v>
      </c>
      <c r="L317" s="57" t="s">
        <v>159</v>
      </c>
      <c r="M317" s="57" t="s">
        <v>250</v>
      </c>
      <c r="N317" s="57">
        <v>2</v>
      </c>
      <c r="O317" s="57">
        <v>1</v>
      </c>
      <c r="P317" s="57">
        <v>1</v>
      </c>
      <c r="Q317" s="668">
        <f t="shared" si="5"/>
        <v>-8</v>
      </c>
      <c r="R317" s="48"/>
      <c r="S317" s="48"/>
      <c r="T317" s="48"/>
    </row>
    <row r="318" spans="1:20" ht="12.75" customHeight="1">
      <c r="A318" s="54" t="s">
        <v>371</v>
      </c>
      <c r="B318" s="55" t="s">
        <v>390</v>
      </c>
      <c r="C318" s="56" t="s">
        <v>97</v>
      </c>
      <c r="D318" s="56">
        <v>4</v>
      </c>
      <c r="E318" s="56" t="s">
        <v>127</v>
      </c>
      <c r="F318" s="56" t="s">
        <v>99</v>
      </c>
      <c r="G318" s="56">
        <v>225</v>
      </c>
      <c r="H318" s="56"/>
      <c r="I318" s="56" t="s">
        <v>360</v>
      </c>
      <c r="J318" s="56">
        <v>10</v>
      </c>
      <c r="K318" s="56" t="s">
        <v>141</v>
      </c>
      <c r="L318" s="57" t="s">
        <v>159</v>
      </c>
      <c r="M318" s="57" t="s">
        <v>250</v>
      </c>
      <c r="N318" s="57">
        <v>3</v>
      </c>
      <c r="O318" s="57">
        <v>2</v>
      </c>
      <c r="P318" s="57">
        <v>2</v>
      </c>
      <c r="Q318" s="668">
        <f t="shared" si="5"/>
        <v>-8</v>
      </c>
      <c r="R318" s="48"/>
      <c r="S318" s="48"/>
      <c r="T318" s="48"/>
    </row>
    <row r="319" spans="1:20" ht="12.75" customHeight="1">
      <c r="A319" s="54" t="s">
        <v>371</v>
      </c>
      <c r="B319" s="55" t="s">
        <v>391</v>
      </c>
      <c r="C319" s="56" t="s">
        <v>97</v>
      </c>
      <c r="D319" s="56">
        <v>4</v>
      </c>
      <c r="E319" s="56" t="s">
        <v>127</v>
      </c>
      <c r="F319" s="56" t="s">
        <v>99</v>
      </c>
      <c r="G319" s="56">
        <v>225</v>
      </c>
      <c r="H319" s="56"/>
      <c r="I319" s="56" t="s">
        <v>360</v>
      </c>
      <c r="J319" s="56">
        <v>9</v>
      </c>
      <c r="K319" s="56" t="s">
        <v>141</v>
      </c>
      <c r="L319" s="57" t="s">
        <v>159</v>
      </c>
      <c r="M319" s="57" t="s">
        <v>250</v>
      </c>
      <c r="N319" s="57">
        <v>2</v>
      </c>
      <c r="O319" s="57">
        <v>1</v>
      </c>
      <c r="P319" s="57">
        <v>1</v>
      </c>
      <c r="Q319" s="668">
        <f t="shared" si="5"/>
        <v>-8</v>
      </c>
      <c r="R319" s="48"/>
      <c r="S319" s="48"/>
      <c r="T319" s="48"/>
    </row>
    <row r="320" spans="1:20" ht="12.75" customHeight="1">
      <c r="A320" s="54" t="s">
        <v>371</v>
      </c>
      <c r="B320" s="55" t="s">
        <v>370</v>
      </c>
      <c r="C320" s="56" t="s">
        <v>97</v>
      </c>
      <c r="D320" s="56">
        <v>6</v>
      </c>
      <c r="E320" s="56" t="s">
        <v>127</v>
      </c>
      <c r="F320" s="56" t="s">
        <v>99</v>
      </c>
      <c r="G320" s="56">
        <v>225</v>
      </c>
      <c r="H320" s="56"/>
      <c r="I320" s="56" t="s">
        <v>360</v>
      </c>
      <c r="J320" s="56">
        <v>20</v>
      </c>
      <c r="K320" s="56" t="s">
        <v>215</v>
      </c>
      <c r="L320" s="57" t="s">
        <v>159</v>
      </c>
      <c r="M320" s="57" t="s">
        <v>250</v>
      </c>
      <c r="N320" s="57">
        <v>2</v>
      </c>
      <c r="O320" s="57">
        <v>0</v>
      </c>
      <c r="P320" s="57">
        <v>1</v>
      </c>
      <c r="Q320" s="668">
        <f t="shared" si="5"/>
        <v>-8</v>
      </c>
      <c r="R320" s="48"/>
      <c r="S320" s="48"/>
      <c r="T320" s="48"/>
    </row>
    <row r="321" spans="1:20" ht="12.75" customHeight="1">
      <c r="A321" s="54" t="s">
        <v>371</v>
      </c>
      <c r="B321" s="55" t="s">
        <v>392</v>
      </c>
      <c r="C321" s="56" t="s">
        <v>97</v>
      </c>
      <c r="D321" s="56">
        <v>6</v>
      </c>
      <c r="E321" s="56" t="s">
        <v>127</v>
      </c>
      <c r="F321" s="56" t="s">
        <v>99</v>
      </c>
      <c r="G321" s="56">
        <v>225</v>
      </c>
      <c r="H321" s="56"/>
      <c r="I321" s="56" t="s">
        <v>360</v>
      </c>
      <c r="J321" s="56">
        <v>3</v>
      </c>
      <c r="K321" s="56" t="s">
        <v>145</v>
      </c>
      <c r="L321" s="57" t="s">
        <v>159</v>
      </c>
      <c r="M321" s="57" t="s">
        <v>250</v>
      </c>
      <c r="N321" s="57">
        <v>1</v>
      </c>
      <c r="O321" s="57">
        <v>0</v>
      </c>
      <c r="P321" s="57">
        <v>1</v>
      </c>
      <c r="Q321" s="668">
        <f t="shared" si="5"/>
        <v>-8</v>
      </c>
      <c r="R321" s="48"/>
      <c r="S321" s="48"/>
      <c r="T321" s="48"/>
    </row>
    <row r="322" spans="1:20" ht="12.75" customHeight="1">
      <c r="A322" s="54" t="s">
        <v>371</v>
      </c>
      <c r="B322" s="55" t="s">
        <v>393</v>
      </c>
      <c r="C322" s="56" t="s">
        <v>97</v>
      </c>
      <c r="D322" s="56">
        <v>6</v>
      </c>
      <c r="E322" s="56" t="s">
        <v>127</v>
      </c>
      <c r="F322" s="56" t="s">
        <v>99</v>
      </c>
      <c r="G322" s="56">
        <v>225</v>
      </c>
      <c r="H322" s="56"/>
      <c r="I322" s="56" t="s">
        <v>360</v>
      </c>
      <c r="J322" s="56">
        <v>3</v>
      </c>
      <c r="K322" s="56" t="s">
        <v>141</v>
      </c>
      <c r="L322" s="57" t="s">
        <v>159</v>
      </c>
      <c r="M322" s="57" t="s">
        <v>250</v>
      </c>
      <c r="N322" s="57">
        <v>1</v>
      </c>
      <c r="O322" s="57">
        <v>0</v>
      </c>
      <c r="P322" s="57">
        <v>1</v>
      </c>
      <c r="Q322" s="668">
        <f t="shared" si="5"/>
        <v>-8</v>
      </c>
      <c r="R322" s="48"/>
      <c r="S322" s="48"/>
      <c r="T322" s="48"/>
    </row>
    <row r="323" spans="1:20" ht="12.75" customHeight="1">
      <c r="A323" s="54" t="s">
        <v>394</v>
      </c>
      <c r="B323" s="55" t="s">
        <v>395</v>
      </c>
      <c r="C323" s="56" t="s">
        <v>97</v>
      </c>
      <c r="D323" s="56">
        <v>1</v>
      </c>
      <c r="E323" s="56" t="s">
        <v>134</v>
      </c>
      <c r="F323" s="56" t="s">
        <v>99</v>
      </c>
      <c r="G323" s="56">
        <v>225</v>
      </c>
      <c r="H323" s="56"/>
      <c r="I323" s="56" t="s">
        <v>360</v>
      </c>
      <c r="J323" s="56">
        <v>2</v>
      </c>
      <c r="K323" s="56" t="s">
        <v>215</v>
      </c>
      <c r="L323" s="57" t="s">
        <v>159</v>
      </c>
      <c r="M323" s="57" t="s">
        <v>250</v>
      </c>
      <c r="N323" s="57">
        <v>0</v>
      </c>
      <c r="O323" s="57">
        <v>1</v>
      </c>
      <c r="P323" s="57">
        <v>0</v>
      </c>
      <c r="Q323" s="668">
        <f t="shared" si="5"/>
        <v>-8</v>
      </c>
      <c r="R323" s="48"/>
      <c r="S323" s="48"/>
      <c r="T323" s="48"/>
    </row>
    <row r="324" spans="1:20" ht="12.75" customHeight="1">
      <c r="A324" s="54" t="s">
        <v>394</v>
      </c>
      <c r="B324" s="55" t="s">
        <v>396</v>
      </c>
      <c r="C324" s="56" t="s">
        <v>97</v>
      </c>
      <c r="D324" s="56">
        <v>1</v>
      </c>
      <c r="E324" s="56" t="s">
        <v>134</v>
      </c>
      <c r="F324" s="56" t="s">
        <v>99</v>
      </c>
      <c r="G324" s="56">
        <v>225</v>
      </c>
      <c r="H324" s="56"/>
      <c r="I324" s="56" t="s">
        <v>360</v>
      </c>
      <c r="J324" s="56">
        <v>1</v>
      </c>
      <c r="K324" s="56" t="s">
        <v>215</v>
      </c>
      <c r="L324" s="57" t="s">
        <v>159</v>
      </c>
      <c r="M324" s="57" t="s">
        <v>250</v>
      </c>
      <c r="N324" s="57">
        <v>0</v>
      </c>
      <c r="O324" s="57">
        <v>0</v>
      </c>
      <c r="P324" s="57">
        <v>0</v>
      </c>
      <c r="Q324" s="668">
        <f t="shared" si="5"/>
        <v>-8</v>
      </c>
      <c r="R324" s="48"/>
      <c r="S324" s="48"/>
      <c r="T324" s="48"/>
    </row>
    <row r="325" spans="1:20" ht="12.75" customHeight="1">
      <c r="A325" s="54" t="s">
        <v>394</v>
      </c>
      <c r="B325" s="55" t="s">
        <v>397</v>
      </c>
      <c r="C325" s="56" t="s">
        <v>97</v>
      </c>
      <c r="D325" s="56">
        <v>1</v>
      </c>
      <c r="E325" s="56" t="s">
        <v>134</v>
      </c>
      <c r="F325" s="56" t="s">
        <v>99</v>
      </c>
      <c r="G325" s="56">
        <v>225</v>
      </c>
      <c r="H325" s="56"/>
      <c r="I325" s="56" t="s">
        <v>360</v>
      </c>
      <c r="J325" s="56">
        <v>4</v>
      </c>
      <c r="K325" s="56" t="s">
        <v>215</v>
      </c>
      <c r="L325" s="57" t="s">
        <v>159</v>
      </c>
      <c r="M325" s="57" t="s">
        <v>250</v>
      </c>
      <c r="N325" s="57">
        <v>2</v>
      </c>
      <c r="O325" s="57">
        <v>2</v>
      </c>
      <c r="P325" s="57">
        <v>0</v>
      </c>
      <c r="Q325" s="668">
        <f t="shared" si="5"/>
        <v>-8</v>
      </c>
      <c r="R325" s="48"/>
      <c r="S325" s="48"/>
      <c r="T325" s="48"/>
    </row>
    <row r="326" spans="1:20" ht="12.75" customHeight="1">
      <c r="A326" s="54" t="s">
        <v>394</v>
      </c>
      <c r="B326" s="55" t="s">
        <v>398</v>
      </c>
      <c r="C326" s="56" t="s">
        <v>97</v>
      </c>
      <c r="D326" s="56">
        <v>3</v>
      </c>
      <c r="E326" s="56" t="s">
        <v>127</v>
      </c>
      <c r="F326" s="56" t="s">
        <v>99</v>
      </c>
      <c r="G326" s="56">
        <v>225</v>
      </c>
      <c r="H326" s="56"/>
      <c r="I326" s="56" t="s">
        <v>360</v>
      </c>
      <c r="J326" s="56">
        <v>0</v>
      </c>
      <c r="K326" s="56" t="s">
        <v>215</v>
      </c>
      <c r="L326" s="57" t="s">
        <v>159</v>
      </c>
      <c r="M326" s="57" t="s">
        <v>250</v>
      </c>
      <c r="N326" s="57">
        <v>0</v>
      </c>
      <c r="O326" s="57">
        <v>0</v>
      </c>
      <c r="P326" s="57">
        <v>0</v>
      </c>
      <c r="Q326" s="668">
        <f t="shared" si="5"/>
        <v>-8</v>
      </c>
      <c r="R326" s="48"/>
      <c r="S326" s="48"/>
      <c r="T326" s="48"/>
    </row>
    <row r="327" spans="1:20" ht="12.75" customHeight="1">
      <c r="A327" s="54" t="s">
        <v>394</v>
      </c>
      <c r="B327" s="55" t="s">
        <v>399</v>
      </c>
      <c r="C327" s="56" t="s">
        <v>97</v>
      </c>
      <c r="D327" s="56">
        <v>4</v>
      </c>
      <c r="E327" s="56" t="s">
        <v>127</v>
      </c>
      <c r="F327" s="56" t="s">
        <v>99</v>
      </c>
      <c r="G327" s="56">
        <v>225</v>
      </c>
      <c r="H327" s="56"/>
      <c r="I327" s="56" t="s">
        <v>360</v>
      </c>
      <c r="J327" s="56">
        <v>0</v>
      </c>
      <c r="K327" s="56" t="s">
        <v>215</v>
      </c>
      <c r="L327" s="57" t="s">
        <v>159</v>
      </c>
      <c r="M327" s="57" t="s">
        <v>250</v>
      </c>
      <c r="N327" s="57">
        <v>0</v>
      </c>
      <c r="O327" s="57">
        <v>0</v>
      </c>
      <c r="P327" s="57">
        <v>0</v>
      </c>
      <c r="Q327" s="668">
        <f t="shared" si="5"/>
        <v>-8</v>
      </c>
      <c r="R327" s="48"/>
      <c r="S327" s="48"/>
      <c r="T327" s="48"/>
    </row>
    <row r="328" spans="1:20" ht="12.75" customHeight="1">
      <c r="A328" s="54" t="s">
        <v>394</v>
      </c>
      <c r="B328" s="55" t="s">
        <v>400</v>
      </c>
      <c r="C328" s="56" t="s">
        <v>97</v>
      </c>
      <c r="D328" s="56">
        <v>4</v>
      </c>
      <c r="E328" s="56" t="s">
        <v>127</v>
      </c>
      <c r="F328" s="56" t="s">
        <v>99</v>
      </c>
      <c r="G328" s="56">
        <v>225</v>
      </c>
      <c r="H328" s="56"/>
      <c r="I328" s="56" t="s">
        <v>360</v>
      </c>
      <c r="J328" s="56">
        <v>93</v>
      </c>
      <c r="K328" s="56" t="s">
        <v>215</v>
      </c>
      <c r="L328" s="57" t="s">
        <v>159</v>
      </c>
      <c r="M328" s="57" t="s">
        <v>250</v>
      </c>
      <c r="N328" s="57">
        <v>10</v>
      </c>
      <c r="O328" s="57">
        <v>3</v>
      </c>
      <c r="P328" s="57">
        <v>9</v>
      </c>
      <c r="Q328" s="668">
        <f t="shared" si="5"/>
        <v>-8</v>
      </c>
      <c r="R328" s="48"/>
      <c r="S328" s="48"/>
      <c r="T328" s="48"/>
    </row>
    <row r="329" spans="1:20" ht="12.75" customHeight="1">
      <c r="A329" s="54" t="s">
        <v>394</v>
      </c>
      <c r="B329" s="55" t="s">
        <v>401</v>
      </c>
      <c r="C329" s="56" t="s">
        <v>97</v>
      </c>
      <c r="D329" s="56">
        <v>6</v>
      </c>
      <c r="E329" s="56" t="s">
        <v>127</v>
      </c>
      <c r="F329" s="56" t="s">
        <v>99</v>
      </c>
      <c r="G329" s="56">
        <v>225</v>
      </c>
      <c r="H329" s="56"/>
      <c r="I329" s="56" t="s">
        <v>360</v>
      </c>
      <c r="J329" s="56">
        <v>20</v>
      </c>
      <c r="K329" s="56" t="s">
        <v>215</v>
      </c>
      <c r="L329" s="57" t="s">
        <v>159</v>
      </c>
      <c r="M329" s="57" t="s">
        <v>250</v>
      </c>
      <c r="N329" s="57">
        <v>3</v>
      </c>
      <c r="O329" s="57">
        <v>1</v>
      </c>
      <c r="P329" s="57">
        <v>3</v>
      </c>
      <c r="Q329" s="668">
        <f t="shared" si="5"/>
        <v>-8</v>
      </c>
      <c r="R329" s="48"/>
      <c r="S329" s="48"/>
      <c r="T329" s="48"/>
    </row>
    <row r="330" spans="1:20" ht="12.75" customHeight="1">
      <c r="A330" s="54" t="s">
        <v>394</v>
      </c>
      <c r="B330" s="55" t="s">
        <v>402</v>
      </c>
      <c r="C330" s="56" t="s">
        <v>97</v>
      </c>
      <c r="D330" s="56">
        <v>6</v>
      </c>
      <c r="E330" s="56" t="s">
        <v>127</v>
      </c>
      <c r="F330" s="56" t="s">
        <v>99</v>
      </c>
      <c r="G330" s="56">
        <v>225</v>
      </c>
      <c r="H330" s="56"/>
      <c r="I330" s="56" t="s">
        <v>360</v>
      </c>
      <c r="J330" s="56">
        <v>120</v>
      </c>
      <c r="K330" s="56" t="s">
        <v>215</v>
      </c>
      <c r="L330" s="57" t="s">
        <v>159</v>
      </c>
      <c r="M330" s="57" t="s">
        <v>250</v>
      </c>
      <c r="N330" s="57">
        <v>13</v>
      </c>
      <c r="O330" s="57">
        <v>7</v>
      </c>
      <c r="P330" s="57">
        <v>9</v>
      </c>
      <c r="Q330" s="668">
        <f t="shared" si="5"/>
        <v>-8</v>
      </c>
      <c r="R330" s="48"/>
      <c r="S330" s="48"/>
      <c r="T330" s="48"/>
    </row>
    <row r="331" spans="1:20" ht="12.75" customHeight="1">
      <c r="A331" s="54" t="s">
        <v>394</v>
      </c>
      <c r="B331" s="55" t="s">
        <v>403</v>
      </c>
      <c r="C331" s="56" t="s">
        <v>97</v>
      </c>
      <c r="D331" s="56">
        <v>6</v>
      </c>
      <c r="E331" s="56" t="s">
        <v>127</v>
      </c>
      <c r="F331" s="56" t="s">
        <v>99</v>
      </c>
      <c r="G331" s="56">
        <v>225</v>
      </c>
      <c r="H331" s="56"/>
      <c r="I331" s="56" t="s">
        <v>360</v>
      </c>
      <c r="J331" s="56">
        <v>33</v>
      </c>
      <c r="K331" s="56" t="s">
        <v>215</v>
      </c>
      <c r="L331" s="57" t="s">
        <v>159</v>
      </c>
      <c r="M331" s="57" t="s">
        <v>250</v>
      </c>
      <c r="N331" s="57">
        <v>1</v>
      </c>
      <c r="O331" s="57">
        <v>2</v>
      </c>
      <c r="P331" s="57">
        <v>3</v>
      </c>
      <c r="Q331" s="668">
        <f t="shared" si="5"/>
        <v>-8</v>
      </c>
      <c r="R331" s="48"/>
      <c r="S331" s="48"/>
      <c r="T331" s="48"/>
    </row>
    <row r="332" spans="1:20" ht="12.75" customHeight="1">
      <c r="A332" s="54" t="s">
        <v>394</v>
      </c>
      <c r="B332" s="55" t="s">
        <v>404</v>
      </c>
      <c r="C332" s="56" t="s">
        <v>97</v>
      </c>
      <c r="D332" s="56">
        <v>6</v>
      </c>
      <c r="E332" s="56" t="s">
        <v>127</v>
      </c>
      <c r="F332" s="56" t="s">
        <v>99</v>
      </c>
      <c r="G332" s="56">
        <v>225</v>
      </c>
      <c r="H332" s="56"/>
      <c r="I332" s="56" t="s">
        <v>360</v>
      </c>
      <c r="J332" s="56">
        <v>33</v>
      </c>
      <c r="K332" s="56" t="s">
        <v>215</v>
      </c>
      <c r="L332" s="57" t="s">
        <v>159</v>
      </c>
      <c r="M332" s="57" t="s">
        <v>250</v>
      </c>
      <c r="N332" s="57">
        <v>1</v>
      </c>
      <c r="O332" s="57">
        <v>2</v>
      </c>
      <c r="P332" s="57">
        <v>2</v>
      </c>
      <c r="Q332" s="668">
        <f t="shared" si="5"/>
        <v>-8</v>
      </c>
      <c r="R332" s="48"/>
      <c r="S332" s="48"/>
      <c r="T332" s="48"/>
    </row>
    <row r="333" spans="1:20" ht="12.75" customHeight="1">
      <c r="A333" s="54" t="s">
        <v>394</v>
      </c>
      <c r="B333" s="55" t="s">
        <v>405</v>
      </c>
      <c r="C333" s="56" t="s">
        <v>97</v>
      </c>
      <c r="D333" s="56">
        <v>8</v>
      </c>
      <c r="E333" s="56" t="s">
        <v>127</v>
      </c>
      <c r="F333" s="56" t="s">
        <v>99</v>
      </c>
      <c r="G333" s="56">
        <v>225</v>
      </c>
      <c r="H333" s="56"/>
      <c r="I333" s="56" t="s">
        <v>360</v>
      </c>
      <c r="J333" s="56">
        <v>94</v>
      </c>
      <c r="K333" s="56" t="s">
        <v>215</v>
      </c>
      <c r="L333" s="57" t="s">
        <v>159</v>
      </c>
      <c r="M333" s="57" t="s">
        <v>250</v>
      </c>
      <c r="N333" s="57">
        <v>12</v>
      </c>
      <c r="O333" s="57">
        <v>5</v>
      </c>
      <c r="P333" s="57">
        <v>8</v>
      </c>
      <c r="Q333" s="668">
        <f t="shared" si="5"/>
        <v>-8</v>
      </c>
      <c r="R333" s="48"/>
      <c r="S333" s="48"/>
      <c r="T333" s="48"/>
    </row>
    <row r="334" spans="1:20" ht="12.75" customHeight="1">
      <c r="A334" s="54" t="s">
        <v>394</v>
      </c>
      <c r="B334" s="55" t="s">
        <v>406</v>
      </c>
      <c r="C334" s="56" t="s">
        <v>97</v>
      </c>
      <c r="D334" s="56">
        <v>8</v>
      </c>
      <c r="E334" s="56" t="s">
        <v>127</v>
      </c>
      <c r="F334" s="56" t="s">
        <v>99</v>
      </c>
      <c r="G334" s="56">
        <v>225</v>
      </c>
      <c r="H334" s="56"/>
      <c r="I334" s="56" t="s">
        <v>360</v>
      </c>
      <c r="J334" s="56">
        <v>33</v>
      </c>
      <c r="K334" s="56" t="s">
        <v>215</v>
      </c>
      <c r="L334" s="57" t="s">
        <v>159</v>
      </c>
      <c r="M334" s="57" t="s">
        <v>250</v>
      </c>
      <c r="N334" s="57">
        <v>1</v>
      </c>
      <c r="O334" s="57">
        <v>2</v>
      </c>
      <c r="P334" s="57">
        <v>3</v>
      </c>
      <c r="Q334" s="668">
        <f t="shared" si="5"/>
        <v>-8</v>
      </c>
      <c r="R334" s="48"/>
      <c r="S334" s="48"/>
      <c r="T334" s="48"/>
    </row>
    <row r="335" spans="1:20" ht="12.75" customHeight="1">
      <c r="A335" s="54" t="s">
        <v>394</v>
      </c>
      <c r="B335" s="55" t="s">
        <v>407</v>
      </c>
      <c r="C335" s="56" t="s">
        <v>97</v>
      </c>
      <c r="D335" s="56">
        <v>8</v>
      </c>
      <c r="E335" s="56" t="s">
        <v>127</v>
      </c>
      <c r="F335" s="56" t="s">
        <v>99</v>
      </c>
      <c r="G335" s="56">
        <v>225</v>
      </c>
      <c r="H335" s="56"/>
      <c r="I335" s="56" t="s">
        <v>360</v>
      </c>
      <c r="J335" s="56">
        <v>33</v>
      </c>
      <c r="K335" s="56" t="s">
        <v>215</v>
      </c>
      <c r="L335" s="57" t="s">
        <v>159</v>
      </c>
      <c r="M335" s="57" t="s">
        <v>250</v>
      </c>
      <c r="N335" s="57">
        <v>1</v>
      </c>
      <c r="O335" s="57">
        <v>2</v>
      </c>
      <c r="P335" s="57">
        <v>2</v>
      </c>
      <c r="Q335" s="668">
        <f t="shared" si="5"/>
        <v>-8</v>
      </c>
      <c r="R335" s="48"/>
      <c r="S335" s="48"/>
      <c r="T335" s="48"/>
    </row>
    <row r="336" spans="1:20" ht="12.75" customHeight="1">
      <c r="A336" s="54" t="s">
        <v>408</v>
      </c>
      <c r="B336" s="55" t="s">
        <v>409</v>
      </c>
      <c r="C336" s="56" t="s">
        <v>148</v>
      </c>
      <c r="D336" s="56">
        <v>4</v>
      </c>
      <c r="E336" s="56" t="s">
        <v>127</v>
      </c>
      <c r="F336" s="56" t="s">
        <v>99</v>
      </c>
      <c r="G336" s="56">
        <v>750</v>
      </c>
      <c r="H336" s="56">
        <v>140</v>
      </c>
      <c r="I336" s="56" t="s">
        <v>410</v>
      </c>
      <c r="J336" s="56">
        <v>12</v>
      </c>
      <c r="K336" s="56" t="s">
        <v>263</v>
      </c>
      <c r="L336" s="57" t="s">
        <v>101</v>
      </c>
      <c r="M336" s="57" t="s">
        <v>111</v>
      </c>
      <c r="N336" s="57">
        <v>3</v>
      </c>
      <c r="O336" s="57">
        <v>2</v>
      </c>
      <c r="P336" s="57">
        <v>1</v>
      </c>
      <c r="Q336" s="668">
        <f t="shared" si="5"/>
        <v>-8</v>
      </c>
      <c r="R336" s="48"/>
      <c r="S336" s="48"/>
      <c r="T336" s="48"/>
    </row>
    <row r="337" spans="1:20" ht="12.75" customHeight="1">
      <c r="A337" s="54" t="s">
        <v>408</v>
      </c>
      <c r="B337" s="55" t="s">
        <v>411</v>
      </c>
      <c r="C337" s="56" t="s">
        <v>148</v>
      </c>
      <c r="D337" s="56">
        <v>6</v>
      </c>
      <c r="E337" s="56" t="s">
        <v>127</v>
      </c>
      <c r="F337" s="56" t="s">
        <v>99</v>
      </c>
      <c r="G337" s="56">
        <v>750</v>
      </c>
      <c r="H337" s="56">
        <v>140</v>
      </c>
      <c r="I337" s="56" t="s">
        <v>410</v>
      </c>
      <c r="J337" s="56">
        <v>10</v>
      </c>
      <c r="K337" s="56" t="s">
        <v>263</v>
      </c>
      <c r="L337" s="57" t="s">
        <v>101</v>
      </c>
      <c r="M337" s="57" t="s">
        <v>111</v>
      </c>
      <c r="N337" s="57">
        <v>2</v>
      </c>
      <c r="O337" s="57">
        <v>1</v>
      </c>
      <c r="P337" s="57">
        <v>1</v>
      </c>
      <c r="Q337" s="668">
        <f t="shared" si="5"/>
        <v>-8</v>
      </c>
      <c r="R337" s="48"/>
      <c r="S337" s="48"/>
      <c r="T337" s="48"/>
    </row>
    <row r="338" spans="1:20" ht="12.75" customHeight="1">
      <c r="A338" s="54" t="s">
        <v>412</v>
      </c>
      <c r="B338" s="55" t="s">
        <v>413</v>
      </c>
      <c r="C338" s="56" t="s">
        <v>148</v>
      </c>
      <c r="D338" s="56">
        <v>4</v>
      </c>
      <c r="E338" s="56" t="s">
        <v>127</v>
      </c>
      <c r="F338" s="56" t="s">
        <v>99</v>
      </c>
      <c r="G338" s="56">
        <v>750</v>
      </c>
      <c r="H338" s="56">
        <v>140</v>
      </c>
      <c r="I338" s="56" t="s">
        <v>410</v>
      </c>
      <c r="J338" s="56">
        <v>12</v>
      </c>
      <c r="K338" s="56" t="s">
        <v>304</v>
      </c>
      <c r="L338" s="57" t="s">
        <v>101</v>
      </c>
      <c r="M338" s="57" t="s">
        <v>111</v>
      </c>
      <c r="N338" s="57">
        <v>3</v>
      </c>
      <c r="O338" s="57">
        <v>2</v>
      </c>
      <c r="P338" s="57">
        <v>1</v>
      </c>
      <c r="Q338" s="668">
        <f t="shared" si="5"/>
        <v>-8</v>
      </c>
      <c r="R338" s="48"/>
      <c r="S338" s="48"/>
      <c r="T338" s="48"/>
    </row>
    <row r="339" spans="1:20" ht="12.75" customHeight="1">
      <c r="A339" s="54" t="s">
        <v>412</v>
      </c>
      <c r="B339" s="55" t="s">
        <v>414</v>
      </c>
      <c r="C339" s="56" t="s">
        <v>148</v>
      </c>
      <c r="D339" s="56">
        <v>6</v>
      </c>
      <c r="E339" s="56" t="s">
        <v>127</v>
      </c>
      <c r="F339" s="56" t="s">
        <v>99</v>
      </c>
      <c r="G339" s="56">
        <v>750</v>
      </c>
      <c r="H339" s="56">
        <v>140</v>
      </c>
      <c r="I339" s="56" t="s">
        <v>410</v>
      </c>
      <c r="J339" s="56">
        <v>10</v>
      </c>
      <c r="K339" s="56" t="s">
        <v>304</v>
      </c>
      <c r="L339" s="57" t="s">
        <v>101</v>
      </c>
      <c r="M339" s="57" t="s">
        <v>111</v>
      </c>
      <c r="N339" s="57">
        <v>2</v>
      </c>
      <c r="O339" s="57">
        <v>1</v>
      </c>
      <c r="P339" s="57">
        <v>1</v>
      </c>
      <c r="Q339" s="668">
        <f t="shared" si="5"/>
        <v>-8</v>
      </c>
      <c r="R339" s="48"/>
      <c r="S339" s="48"/>
      <c r="T339" s="48"/>
    </row>
    <row r="340" spans="1:20" ht="12.75" customHeight="1">
      <c r="A340" s="54"/>
      <c r="B340" s="55"/>
      <c r="C340" s="56" t="s">
        <v>148</v>
      </c>
      <c r="D340" s="56">
        <v>2</v>
      </c>
      <c r="E340" s="56" t="s">
        <v>242</v>
      </c>
      <c r="F340" s="56" t="s">
        <v>201</v>
      </c>
      <c r="G340" s="56">
        <v>115</v>
      </c>
      <c r="H340" s="56">
        <v>105</v>
      </c>
      <c r="I340" s="56" t="s">
        <v>280</v>
      </c>
      <c r="J340" s="56">
        <v>2</v>
      </c>
      <c r="K340" s="56" t="s">
        <v>119</v>
      </c>
      <c r="L340" s="57" t="s">
        <v>101</v>
      </c>
      <c r="M340" s="57" t="s">
        <v>111</v>
      </c>
      <c r="N340" s="57">
        <v>0</v>
      </c>
      <c r="O340" s="57">
        <v>0</v>
      </c>
      <c r="P340" s="57">
        <v>0</v>
      </c>
      <c r="Q340" s="668">
        <f t="shared" si="5"/>
        <v>-8</v>
      </c>
      <c r="R340" s="48"/>
      <c r="S340" s="48"/>
      <c r="T340" s="48"/>
    </row>
    <row r="341" spans="1:20" ht="12.75" customHeight="1">
      <c r="A341" s="54"/>
      <c r="B341" s="55"/>
      <c r="C341" s="56" t="s">
        <v>148</v>
      </c>
      <c r="D341" s="56">
        <v>2</v>
      </c>
      <c r="E341" s="56" t="s">
        <v>415</v>
      </c>
      <c r="F341" s="56" t="s">
        <v>416</v>
      </c>
      <c r="G341" s="56">
        <v>120</v>
      </c>
      <c r="H341" s="56">
        <v>105</v>
      </c>
      <c r="I341" s="56" t="s">
        <v>280</v>
      </c>
      <c r="J341" s="56">
        <v>7</v>
      </c>
      <c r="K341" s="56" t="s">
        <v>417</v>
      </c>
      <c r="L341" s="57" t="s">
        <v>101</v>
      </c>
      <c r="M341" s="57" t="s">
        <v>111</v>
      </c>
      <c r="N341" s="57">
        <v>0</v>
      </c>
      <c r="O341" s="57">
        <v>0</v>
      </c>
      <c r="P341" s="57">
        <v>0</v>
      </c>
      <c r="Q341" s="668">
        <f t="shared" si="5"/>
        <v>-8</v>
      </c>
      <c r="R341" s="48"/>
      <c r="S341" s="48"/>
      <c r="T341" s="48"/>
    </row>
    <row r="342" spans="1:20" ht="12.75" customHeight="1">
      <c r="A342" s="54"/>
      <c r="B342" s="55"/>
      <c r="C342" s="56" t="s">
        <v>148</v>
      </c>
      <c r="D342" s="56">
        <v>0.75</v>
      </c>
      <c r="E342" s="56" t="s">
        <v>242</v>
      </c>
      <c r="F342" s="56" t="s">
        <v>201</v>
      </c>
      <c r="G342" s="56">
        <v>115</v>
      </c>
      <c r="H342" s="56">
        <v>105</v>
      </c>
      <c r="I342" s="56" t="s">
        <v>280</v>
      </c>
      <c r="J342" s="56">
        <v>2</v>
      </c>
      <c r="K342" s="56" t="s">
        <v>129</v>
      </c>
      <c r="L342" s="57" t="s">
        <v>101</v>
      </c>
      <c r="M342" s="57" t="s">
        <v>111</v>
      </c>
      <c r="N342" s="57">
        <v>1</v>
      </c>
      <c r="O342" s="57">
        <v>1</v>
      </c>
      <c r="P342" s="57">
        <v>0</v>
      </c>
      <c r="Q342" s="668">
        <f t="shared" si="5"/>
        <v>-8</v>
      </c>
      <c r="R342" s="48"/>
      <c r="S342" s="48"/>
      <c r="T342" s="48"/>
    </row>
    <row r="343" spans="1:20" ht="12.75" customHeight="1">
      <c r="A343" s="54"/>
      <c r="B343" s="55"/>
      <c r="C343" s="56" t="s">
        <v>148</v>
      </c>
      <c r="D343" s="56">
        <v>2</v>
      </c>
      <c r="E343" s="56" t="s">
        <v>242</v>
      </c>
      <c r="F343" s="56" t="s">
        <v>201</v>
      </c>
      <c r="G343" s="56">
        <v>115</v>
      </c>
      <c r="H343" s="56">
        <v>105</v>
      </c>
      <c r="I343" s="56" t="s">
        <v>280</v>
      </c>
      <c r="J343" s="56">
        <v>2</v>
      </c>
      <c r="K343" s="56" t="s">
        <v>129</v>
      </c>
      <c r="L343" s="57" t="s">
        <v>101</v>
      </c>
      <c r="M343" s="57" t="s">
        <v>111</v>
      </c>
      <c r="N343" s="57">
        <v>0</v>
      </c>
      <c r="O343" s="57">
        <v>0</v>
      </c>
      <c r="P343" s="57">
        <v>0</v>
      </c>
      <c r="Q343" s="668">
        <f t="shared" si="5"/>
        <v>-8</v>
      </c>
      <c r="R343" s="48"/>
      <c r="S343" s="48"/>
      <c r="T343" s="48"/>
    </row>
    <row r="344" spans="1:20" ht="12.75" customHeight="1">
      <c r="A344" s="54"/>
      <c r="B344" s="55"/>
      <c r="C344" s="56" t="s">
        <v>148</v>
      </c>
      <c r="D344" s="56">
        <v>6</v>
      </c>
      <c r="E344" s="56" t="s">
        <v>200</v>
      </c>
      <c r="F344" s="56" t="s">
        <v>201</v>
      </c>
      <c r="G344" s="56">
        <v>115</v>
      </c>
      <c r="H344" s="56">
        <v>105</v>
      </c>
      <c r="I344" s="56" t="s">
        <v>280</v>
      </c>
      <c r="J344" s="56">
        <v>7</v>
      </c>
      <c r="K344" s="56" t="s">
        <v>109</v>
      </c>
      <c r="L344" s="57" t="s">
        <v>101</v>
      </c>
      <c r="M344" s="57" t="s">
        <v>111</v>
      </c>
      <c r="N344" s="57">
        <v>1</v>
      </c>
      <c r="O344" s="57">
        <v>0</v>
      </c>
      <c r="P344" s="57">
        <v>0</v>
      </c>
      <c r="Q344" s="668">
        <f t="shared" si="5"/>
        <v>-8</v>
      </c>
      <c r="R344" s="48"/>
      <c r="S344" s="48"/>
      <c r="T344" s="48"/>
    </row>
    <row r="345" spans="1:20" ht="12.75" customHeight="1">
      <c r="A345" s="54"/>
      <c r="B345" s="55"/>
      <c r="C345" s="56" t="s">
        <v>148</v>
      </c>
      <c r="D345" s="56">
        <v>6</v>
      </c>
      <c r="E345" s="56" t="s">
        <v>415</v>
      </c>
      <c r="F345" s="56" t="s">
        <v>416</v>
      </c>
      <c r="G345" s="56">
        <v>120</v>
      </c>
      <c r="H345" s="56">
        <v>105</v>
      </c>
      <c r="I345" s="56" t="s">
        <v>280</v>
      </c>
      <c r="J345" s="56">
        <v>6</v>
      </c>
      <c r="K345" s="56" t="s">
        <v>418</v>
      </c>
      <c r="L345" s="57" t="s">
        <v>101</v>
      </c>
      <c r="M345" s="57" t="s">
        <v>111</v>
      </c>
      <c r="N345" s="57">
        <v>0</v>
      </c>
      <c r="O345" s="57">
        <v>0</v>
      </c>
      <c r="P345" s="57">
        <v>0</v>
      </c>
      <c r="Q345" s="668">
        <f t="shared" ref="Q345:Q408" si="6">IF($G345&gt;0,$C$21,"")</f>
        <v>-8</v>
      </c>
      <c r="R345" s="48"/>
      <c r="S345" s="48"/>
      <c r="T345" s="48"/>
    </row>
    <row r="346" spans="1:20" ht="12.75" customHeight="1">
      <c r="A346" s="54"/>
      <c r="B346" s="55"/>
      <c r="C346" s="56" t="s">
        <v>148</v>
      </c>
      <c r="D346" s="56">
        <v>6</v>
      </c>
      <c r="E346" s="56" t="s">
        <v>200</v>
      </c>
      <c r="F346" s="56" t="s">
        <v>201</v>
      </c>
      <c r="G346" s="56">
        <v>115</v>
      </c>
      <c r="H346" s="56">
        <v>105</v>
      </c>
      <c r="I346" s="56" t="s">
        <v>280</v>
      </c>
      <c r="J346" s="56">
        <v>7</v>
      </c>
      <c r="K346" s="56" t="s">
        <v>109</v>
      </c>
      <c r="L346" s="57" t="s">
        <v>101</v>
      </c>
      <c r="M346" s="57" t="s">
        <v>111</v>
      </c>
      <c r="N346" s="57">
        <v>1</v>
      </c>
      <c r="O346" s="57">
        <v>0</v>
      </c>
      <c r="P346" s="57">
        <v>0</v>
      </c>
      <c r="Q346" s="668">
        <f t="shared" si="6"/>
        <v>-8</v>
      </c>
      <c r="R346" s="48"/>
      <c r="S346" s="48"/>
      <c r="T346" s="48"/>
    </row>
    <row r="347" spans="1:20" ht="12.75" customHeight="1">
      <c r="A347" s="54"/>
      <c r="B347" s="55"/>
      <c r="C347" s="56" t="s">
        <v>148</v>
      </c>
      <c r="D347" s="56">
        <v>6</v>
      </c>
      <c r="E347" s="56" t="s">
        <v>415</v>
      </c>
      <c r="F347" s="56" t="s">
        <v>416</v>
      </c>
      <c r="G347" s="56">
        <v>120</v>
      </c>
      <c r="H347" s="56">
        <v>105</v>
      </c>
      <c r="I347" s="56" t="s">
        <v>280</v>
      </c>
      <c r="J347" s="56">
        <v>6</v>
      </c>
      <c r="K347" s="56" t="s">
        <v>419</v>
      </c>
      <c r="L347" s="57" t="s">
        <v>101</v>
      </c>
      <c r="M347" s="57" t="s">
        <v>111</v>
      </c>
      <c r="N347" s="57">
        <v>0</v>
      </c>
      <c r="O347" s="57">
        <v>0</v>
      </c>
      <c r="P347" s="57">
        <v>0</v>
      </c>
      <c r="Q347" s="668">
        <f t="shared" si="6"/>
        <v>-8</v>
      </c>
      <c r="R347" s="48"/>
      <c r="S347" s="48"/>
      <c r="T347" s="48"/>
    </row>
    <row r="348" spans="1:20" ht="12.75" customHeight="1">
      <c r="A348" s="54"/>
      <c r="B348" s="55"/>
      <c r="C348" s="56" t="s">
        <v>148</v>
      </c>
      <c r="D348" s="56">
        <v>3</v>
      </c>
      <c r="E348" s="56" t="s">
        <v>127</v>
      </c>
      <c r="F348" s="56" t="s">
        <v>99</v>
      </c>
      <c r="G348" s="56">
        <v>750</v>
      </c>
      <c r="H348" s="56">
        <v>130</v>
      </c>
      <c r="I348" s="56" t="s">
        <v>420</v>
      </c>
      <c r="J348" s="56">
        <v>27</v>
      </c>
      <c r="K348" s="56" t="s">
        <v>270</v>
      </c>
      <c r="L348" s="57" t="s">
        <v>101</v>
      </c>
      <c r="M348" s="57" t="s">
        <v>111</v>
      </c>
      <c r="N348" s="57">
        <v>2</v>
      </c>
      <c r="O348" s="57">
        <v>0</v>
      </c>
      <c r="P348" s="57">
        <v>0</v>
      </c>
      <c r="Q348" s="668">
        <f t="shared" si="6"/>
        <v>-8</v>
      </c>
      <c r="R348" s="48"/>
      <c r="S348" s="48"/>
      <c r="T348" s="48"/>
    </row>
    <row r="349" spans="1:20" ht="12.75" customHeight="1">
      <c r="A349" s="54"/>
      <c r="B349" s="55"/>
      <c r="C349" s="56" t="s">
        <v>148</v>
      </c>
      <c r="D349" s="56">
        <v>4</v>
      </c>
      <c r="E349" s="56" t="s">
        <v>127</v>
      </c>
      <c r="F349" s="56" t="s">
        <v>99</v>
      </c>
      <c r="G349" s="56">
        <v>750</v>
      </c>
      <c r="H349" s="56">
        <v>130</v>
      </c>
      <c r="I349" s="56" t="s">
        <v>420</v>
      </c>
      <c r="J349" s="56">
        <v>34</v>
      </c>
      <c r="K349" s="56" t="s">
        <v>270</v>
      </c>
      <c r="L349" s="57" t="s">
        <v>101</v>
      </c>
      <c r="M349" s="57" t="s">
        <v>111</v>
      </c>
      <c r="N349" s="57">
        <v>4</v>
      </c>
      <c r="O349" s="57">
        <v>0</v>
      </c>
      <c r="P349" s="57">
        <v>0</v>
      </c>
      <c r="Q349" s="668">
        <f t="shared" si="6"/>
        <v>-8</v>
      </c>
      <c r="R349" s="48"/>
      <c r="S349" s="48"/>
      <c r="T349" s="48"/>
    </row>
    <row r="350" spans="1:20" ht="12.75" customHeight="1">
      <c r="A350" s="54"/>
      <c r="B350" s="55"/>
      <c r="C350" s="56" t="s">
        <v>148</v>
      </c>
      <c r="D350" s="56">
        <v>8</v>
      </c>
      <c r="E350" s="56" t="s">
        <v>127</v>
      </c>
      <c r="F350" s="56" t="s">
        <v>99</v>
      </c>
      <c r="G350" s="56">
        <v>750</v>
      </c>
      <c r="H350" s="56">
        <v>130</v>
      </c>
      <c r="I350" s="56" t="s">
        <v>420</v>
      </c>
      <c r="J350" s="56">
        <v>32</v>
      </c>
      <c r="K350" s="56" t="s">
        <v>270</v>
      </c>
      <c r="L350" s="57" t="s">
        <v>101</v>
      </c>
      <c r="M350" s="57" t="s">
        <v>111</v>
      </c>
      <c r="N350" s="57">
        <v>2</v>
      </c>
      <c r="O350" s="57">
        <v>3</v>
      </c>
      <c r="P350" s="57">
        <v>0</v>
      </c>
      <c r="Q350" s="668">
        <f t="shared" si="6"/>
        <v>-8</v>
      </c>
      <c r="R350" s="48"/>
      <c r="S350" s="48"/>
      <c r="T350" s="48"/>
    </row>
    <row r="351" spans="1:20" ht="12.75" customHeight="1">
      <c r="A351" s="54"/>
      <c r="B351" s="55"/>
      <c r="C351" s="56" t="s">
        <v>148</v>
      </c>
      <c r="D351" s="56">
        <v>8</v>
      </c>
      <c r="E351" s="56" t="s">
        <v>127</v>
      </c>
      <c r="F351" s="56" t="s">
        <v>99</v>
      </c>
      <c r="G351" s="56">
        <v>750</v>
      </c>
      <c r="H351" s="56">
        <v>140</v>
      </c>
      <c r="I351" s="56" t="s">
        <v>421</v>
      </c>
      <c r="J351" s="56">
        <v>8</v>
      </c>
      <c r="K351" s="56" t="s">
        <v>270</v>
      </c>
      <c r="L351" s="57" t="s">
        <v>101</v>
      </c>
      <c r="M351" s="57" t="s">
        <v>111</v>
      </c>
      <c r="N351" s="57">
        <v>1</v>
      </c>
      <c r="O351" s="57">
        <v>1</v>
      </c>
      <c r="P351" s="57">
        <v>0</v>
      </c>
      <c r="Q351" s="668">
        <f t="shared" si="6"/>
        <v>-8</v>
      </c>
      <c r="R351" s="48"/>
      <c r="S351" s="48"/>
      <c r="T351" s="48"/>
    </row>
    <row r="352" spans="1:20" ht="12.75" customHeight="1">
      <c r="A352" s="54"/>
      <c r="B352" s="55"/>
      <c r="C352" s="56" t="s">
        <v>148</v>
      </c>
      <c r="D352" s="56">
        <v>4</v>
      </c>
      <c r="E352" s="56" t="s">
        <v>200</v>
      </c>
      <c r="F352" s="56" t="s">
        <v>201</v>
      </c>
      <c r="G352" s="56">
        <v>115</v>
      </c>
      <c r="H352" s="56">
        <v>115</v>
      </c>
      <c r="I352" s="56" t="s">
        <v>422</v>
      </c>
      <c r="J352" s="56">
        <v>4</v>
      </c>
      <c r="K352" s="56" t="s">
        <v>270</v>
      </c>
      <c r="L352" s="57" t="s">
        <v>101</v>
      </c>
      <c r="M352" s="57" t="s">
        <v>111</v>
      </c>
      <c r="N352" s="57">
        <v>1</v>
      </c>
      <c r="O352" s="57">
        <v>1</v>
      </c>
      <c r="P352" s="57">
        <v>0</v>
      </c>
      <c r="Q352" s="668">
        <f t="shared" si="6"/>
        <v>-8</v>
      </c>
      <c r="R352" s="48"/>
      <c r="S352" s="48"/>
      <c r="T352" s="48"/>
    </row>
    <row r="353" spans="1:20" ht="12.75" customHeight="1">
      <c r="A353" s="54"/>
      <c r="B353" s="55"/>
      <c r="C353" s="56"/>
      <c r="D353" s="56"/>
      <c r="E353" s="56"/>
      <c r="F353" s="56"/>
      <c r="G353" s="56"/>
      <c r="H353" s="56"/>
      <c r="I353" s="56"/>
      <c r="J353" s="56"/>
      <c r="K353" s="56"/>
      <c r="L353" s="57"/>
      <c r="M353" s="57"/>
      <c r="Q353" s="668" t="str">
        <f t="shared" si="6"/>
        <v/>
      </c>
      <c r="R353" s="48"/>
      <c r="S353" s="48"/>
      <c r="T353" s="48"/>
    </row>
    <row r="354" spans="1:20" ht="12.75" customHeight="1">
      <c r="A354" s="54"/>
      <c r="B354" s="55"/>
      <c r="C354" s="56"/>
      <c r="D354" s="56"/>
      <c r="E354" s="56"/>
      <c r="F354" s="56"/>
      <c r="G354" s="56"/>
      <c r="H354" s="56"/>
      <c r="I354" s="56"/>
      <c r="J354" s="56"/>
      <c r="K354" s="56"/>
      <c r="L354" s="57"/>
      <c r="M354" s="57"/>
      <c r="Q354" s="668" t="str">
        <f t="shared" si="6"/>
        <v/>
      </c>
      <c r="R354" s="48"/>
      <c r="S354" s="48"/>
      <c r="T354" s="48"/>
    </row>
    <row r="355" spans="1:20" ht="12.75" customHeight="1">
      <c r="A355" s="54"/>
      <c r="B355" s="55"/>
      <c r="C355" s="56"/>
      <c r="D355" s="56"/>
      <c r="E355" s="56"/>
      <c r="F355" s="56"/>
      <c r="G355" s="56"/>
      <c r="H355" s="56"/>
      <c r="I355" s="56"/>
      <c r="J355" s="56"/>
      <c r="K355" s="56"/>
      <c r="L355" s="57"/>
      <c r="M355" s="57"/>
      <c r="Q355" s="668" t="str">
        <f t="shared" si="6"/>
        <v/>
      </c>
      <c r="R355" s="48"/>
      <c r="S355" s="48"/>
      <c r="T355" s="48"/>
    </row>
    <row r="356" spans="1:20" ht="12.75" customHeight="1">
      <c r="A356" s="54"/>
      <c r="B356" s="55"/>
      <c r="C356" s="56"/>
      <c r="D356" s="56"/>
      <c r="E356" s="56"/>
      <c r="F356" s="56"/>
      <c r="G356" s="56"/>
      <c r="H356" s="56"/>
      <c r="I356" s="56"/>
      <c r="J356" s="56"/>
      <c r="K356" s="56"/>
      <c r="L356" s="57"/>
      <c r="M356" s="57"/>
      <c r="Q356" s="668" t="str">
        <f t="shared" si="6"/>
        <v/>
      </c>
      <c r="R356" s="48"/>
      <c r="S356" s="48"/>
      <c r="T356" s="48"/>
    </row>
    <row r="357" spans="1:20" ht="12.75" customHeight="1">
      <c r="A357" s="54"/>
      <c r="B357" s="55"/>
      <c r="C357" s="56"/>
      <c r="D357" s="56"/>
      <c r="E357" s="56"/>
      <c r="F357" s="56"/>
      <c r="G357" s="56"/>
      <c r="H357" s="56"/>
      <c r="I357" s="56"/>
      <c r="J357" s="56"/>
      <c r="K357" s="56"/>
      <c r="L357" s="57"/>
      <c r="M357" s="57"/>
      <c r="Q357" s="668" t="str">
        <f t="shared" si="6"/>
        <v/>
      </c>
      <c r="R357" s="48"/>
      <c r="S357" s="48"/>
      <c r="T357" s="48"/>
    </row>
    <row r="358" spans="1:20" ht="12.75" customHeight="1">
      <c r="A358" s="54"/>
      <c r="B358" s="55"/>
      <c r="C358" s="56"/>
      <c r="D358" s="56"/>
      <c r="E358" s="56"/>
      <c r="F358" s="56"/>
      <c r="G358" s="56"/>
      <c r="H358" s="56"/>
      <c r="I358" s="56"/>
      <c r="J358" s="56"/>
      <c r="K358" s="56"/>
      <c r="L358" s="57"/>
      <c r="M358" s="57"/>
      <c r="Q358" s="668" t="str">
        <f t="shared" si="6"/>
        <v/>
      </c>
      <c r="R358" s="48"/>
      <c r="S358" s="48"/>
      <c r="T358" s="48"/>
    </row>
    <row r="359" spans="1:20" ht="12.75" customHeight="1">
      <c r="A359" s="54"/>
      <c r="B359" s="55"/>
      <c r="C359" s="56"/>
      <c r="D359" s="56"/>
      <c r="E359" s="56"/>
      <c r="F359" s="56"/>
      <c r="G359" s="56"/>
      <c r="H359" s="56"/>
      <c r="I359" s="56"/>
      <c r="J359" s="56"/>
      <c r="K359" s="56"/>
      <c r="L359" s="57"/>
      <c r="M359" s="57"/>
      <c r="Q359" s="668" t="str">
        <f t="shared" si="6"/>
        <v/>
      </c>
      <c r="R359" s="48"/>
      <c r="S359" s="48"/>
      <c r="T359" s="48"/>
    </row>
    <row r="360" spans="1:20" ht="12.75" customHeight="1">
      <c r="A360" s="54"/>
      <c r="B360" s="55"/>
      <c r="C360" s="56"/>
      <c r="D360" s="56"/>
      <c r="E360" s="56"/>
      <c r="F360" s="56"/>
      <c r="G360" s="56"/>
      <c r="H360" s="56"/>
      <c r="I360" s="56"/>
      <c r="J360" s="56"/>
      <c r="K360" s="56"/>
      <c r="L360" s="57"/>
      <c r="M360" s="57"/>
      <c r="Q360" s="668" t="str">
        <f t="shared" si="6"/>
        <v/>
      </c>
      <c r="R360" s="48"/>
      <c r="S360" s="48"/>
      <c r="T360" s="48"/>
    </row>
    <row r="361" spans="1:20" ht="12.75" customHeight="1">
      <c r="A361" s="54"/>
      <c r="B361" s="55"/>
      <c r="C361" s="56"/>
      <c r="D361" s="56"/>
      <c r="E361" s="56"/>
      <c r="F361" s="56"/>
      <c r="G361" s="56"/>
      <c r="H361" s="56"/>
      <c r="I361" s="56"/>
      <c r="J361" s="56"/>
      <c r="K361" s="56"/>
      <c r="L361" s="57"/>
      <c r="M361" s="57"/>
      <c r="Q361" s="668" t="str">
        <f t="shared" si="6"/>
        <v/>
      </c>
      <c r="R361" s="48"/>
      <c r="S361" s="48"/>
      <c r="T361" s="48"/>
    </row>
    <row r="362" spans="1:20" ht="12.75" customHeight="1">
      <c r="A362" s="54"/>
      <c r="B362" s="55"/>
      <c r="C362" s="56"/>
      <c r="D362" s="56"/>
      <c r="E362" s="56"/>
      <c r="F362" s="56"/>
      <c r="G362" s="56"/>
      <c r="H362" s="56"/>
      <c r="I362" s="56"/>
      <c r="J362" s="56"/>
      <c r="K362" s="56"/>
      <c r="L362" s="57"/>
      <c r="M362" s="57"/>
      <c r="Q362" s="668" t="str">
        <f t="shared" si="6"/>
        <v/>
      </c>
      <c r="R362" s="48"/>
      <c r="S362" s="48"/>
      <c r="T362" s="48"/>
    </row>
    <row r="363" spans="1:20" ht="12.75" customHeight="1">
      <c r="A363" s="54"/>
      <c r="B363" s="55"/>
      <c r="C363" s="56"/>
      <c r="D363" s="56"/>
      <c r="E363" s="56"/>
      <c r="F363" s="56"/>
      <c r="G363" s="56"/>
      <c r="H363" s="56"/>
      <c r="I363" s="56"/>
      <c r="J363" s="56"/>
      <c r="K363" s="56"/>
      <c r="L363" s="57"/>
      <c r="M363" s="57"/>
      <c r="Q363" s="668" t="str">
        <f t="shared" si="6"/>
        <v/>
      </c>
      <c r="R363" s="48"/>
      <c r="S363" s="48"/>
      <c r="T363" s="48"/>
    </row>
    <row r="364" spans="1:20" ht="12.75" customHeight="1">
      <c r="A364" s="54"/>
      <c r="B364" s="55"/>
      <c r="C364" s="56"/>
      <c r="D364" s="56"/>
      <c r="E364" s="56"/>
      <c r="F364" s="56"/>
      <c r="G364" s="56"/>
      <c r="H364" s="56"/>
      <c r="I364" s="56"/>
      <c r="J364" s="56"/>
      <c r="K364" s="56"/>
      <c r="L364" s="57"/>
      <c r="M364" s="57"/>
      <c r="Q364" s="668" t="str">
        <f t="shared" si="6"/>
        <v/>
      </c>
      <c r="R364" s="48"/>
      <c r="S364" s="48"/>
      <c r="T364" s="48"/>
    </row>
    <row r="365" spans="1:20" ht="12.75" customHeight="1">
      <c r="A365" s="54"/>
      <c r="B365" s="55"/>
      <c r="C365" s="56"/>
      <c r="D365" s="56"/>
      <c r="E365" s="56"/>
      <c r="F365" s="56"/>
      <c r="G365" s="56"/>
      <c r="H365" s="56"/>
      <c r="I365" s="56"/>
      <c r="J365" s="56"/>
      <c r="K365" s="56"/>
      <c r="L365" s="57"/>
      <c r="M365" s="57"/>
      <c r="Q365" s="668" t="str">
        <f t="shared" si="6"/>
        <v/>
      </c>
      <c r="R365" s="48"/>
      <c r="S365" s="48"/>
      <c r="T365" s="48"/>
    </row>
    <row r="366" spans="1:20" ht="12.75" customHeight="1">
      <c r="A366" s="54"/>
      <c r="B366" s="55"/>
      <c r="C366" s="56"/>
      <c r="D366" s="56"/>
      <c r="E366" s="56"/>
      <c r="F366" s="56"/>
      <c r="G366" s="56"/>
      <c r="H366" s="56"/>
      <c r="I366" s="56"/>
      <c r="J366" s="56"/>
      <c r="K366" s="56"/>
      <c r="L366" s="57"/>
      <c r="M366" s="57"/>
      <c r="Q366" s="668" t="str">
        <f t="shared" si="6"/>
        <v/>
      </c>
      <c r="R366" s="48"/>
      <c r="S366" s="48"/>
      <c r="T366" s="48"/>
    </row>
    <row r="367" spans="1:20" ht="12.75" customHeight="1">
      <c r="A367" s="54"/>
      <c r="B367" s="55"/>
      <c r="C367" s="56"/>
      <c r="D367" s="56"/>
      <c r="E367" s="56"/>
      <c r="F367" s="56"/>
      <c r="G367" s="56"/>
      <c r="H367" s="56"/>
      <c r="I367" s="56"/>
      <c r="J367" s="56"/>
      <c r="K367" s="56"/>
      <c r="L367" s="57"/>
      <c r="M367" s="57"/>
      <c r="Q367" s="668" t="str">
        <f t="shared" si="6"/>
        <v/>
      </c>
      <c r="R367" s="48"/>
      <c r="S367" s="48"/>
      <c r="T367" s="48"/>
    </row>
    <row r="368" spans="1:20" ht="12.75" customHeight="1">
      <c r="A368" s="54"/>
      <c r="B368" s="55"/>
      <c r="C368" s="56"/>
      <c r="D368" s="56"/>
      <c r="E368" s="56"/>
      <c r="F368" s="56"/>
      <c r="G368" s="56"/>
      <c r="H368" s="56"/>
      <c r="I368" s="56"/>
      <c r="J368" s="56"/>
      <c r="K368" s="56"/>
      <c r="L368" s="57"/>
      <c r="M368" s="57"/>
      <c r="Q368" s="668" t="str">
        <f t="shared" si="6"/>
        <v/>
      </c>
      <c r="R368" s="48"/>
      <c r="S368" s="48"/>
      <c r="T368" s="48"/>
    </row>
    <row r="369" spans="1:20" ht="12.75" customHeight="1">
      <c r="A369" s="54"/>
      <c r="B369" s="55"/>
      <c r="C369" s="56"/>
      <c r="D369" s="56"/>
      <c r="E369" s="56"/>
      <c r="F369" s="56"/>
      <c r="G369" s="56"/>
      <c r="H369" s="56"/>
      <c r="I369" s="56"/>
      <c r="J369" s="56"/>
      <c r="K369" s="56"/>
      <c r="L369" s="57"/>
      <c r="M369" s="57"/>
      <c r="Q369" s="668" t="str">
        <f t="shared" si="6"/>
        <v/>
      </c>
      <c r="R369" s="48"/>
      <c r="S369" s="48"/>
      <c r="T369" s="48"/>
    </row>
    <row r="370" spans="1:20" ht="12.75" customHeight="1">
      <c r="A370" s="54"/>
      <c r="B370" s="55"/>
      <c r="C370" s="56"/>
      <c r="D370" s="56"/>
      <c r="E370" s="56"/>
      <c r="F370" s="56"/>
      <c r="G370" s="56"/>
      <c r="H370" s="56"/>
      <c r="I370" s="56"/>
      <c r="J370" s="56"/>
      <c r="K370" s="56"/>
      <c r="L370" s="57"/>
      <c r="M370" s="57"/>
      <c r="Q370" s="668" t="str">
        <f t="shared" si="6"/>
        <v/>
      </c>
      <c r="R370" s="48"/>
      <c r="S370" s="48"/>
      <c r="T370" s="48"/>
    </row>
    <row r="371" spans="1:20" ht="12.75" customHeight="1">
      <c r="A371" s="54"/>
      <c r="B371" s="55"/>
      <c r="C371" s="56"/>
      <c r="D371" s="56"/>
      <c r="E371" s="56"/>
      <c r="F371" s="56"/>
      <c r="G371" s="56"/>
      <c r="H371" s="56"/>
      <c r="I371" s="56"/>
      <c r="J371" s="56"/>
      <c r="K371" s="56"/>
      <c r="L371" s="57"/>
      <c r="M371" s="57"/>
      <c r="Q371" s="668" t="str">
        <f t="shared" si="6"/>
        <v/>
      </c>
      <c r="R371" s="48"/>
      <c r="S371" s="48"/>
      <c r="T371" s="48"/>
    </row>
    <row r="372" spans="1:20" ht="12.75" customHeight="1">
      <c r="A372" s="54"/>
      <c r="B372" s="55"/>
      <c r="C372" s="56"/>
      <c r="D372" s="56"/>
      <c r="E372" s="56"/>
      <c r="F372" s="56"/>
      <c r="G372" s="56"/>
      <c r="H372" s="56"/>
      <c r="I372" s="56"/>
      <c r="J372" s="56"/>
      <c r="K372" s="56"/>
      <c r="L372" s="57"/>
      <c r="M372" s="57"/>
      <c r="Q372" s="668" t="str">
        <f t="shared" si="6"/>
        <v/>
      </c>
      <c r="R372" s="48"/>
      <c r="S372" s="48"/>
      <c r="T372" s="48"/>
    </row>
    <row r="373" spans="1:20" ht="12.75" customHeight="1">
      <c r="A373" s="54"/>
      <c r="B373" s="55"/>
      <c r="C373" s="56"/>
      <c r="D373" s="56"/>
      <c r="E373" s="56"/>
      <c r="F373" s="56"/>
      <c r="G373" s="56"/>
      <c r="H373" s="56"/>
      <c r="I373" s="56"/>
      <c r="J373" s="56"/>
      <c r="K373" s="56"/>
      <c r="L373" s="57"/>
      <c r="M373" s="57"/>
      <c r="Q373" s="668" t="str">
        <f t="shared" si="6"/>
        <v/>
      </c>
      <c r="R373" s="48"/>
      <c r="S373" s="48"/>
      <c r="T373" s="48"/>
    </row>
    <row r="374" spans="1:20" ht="12.75" customHeight="1">
      <c r="A374" s="54"/>
      <c r="B374" s="55"/>
      <c r="C374" s="56"/>
      <c r="D374" s="56"/>
      <c r="E374" s="56"/>
      <c r="F374" s="56"/>
      <c r="G374" s="56"/>
      <c r="H374" s="56"/>
      <c r="I374" s="56"/>
      <c r="J374" s="56"/>
      <c r="K374" s="56"/>
      <c r="L374" s="57"/>
      <c r="M374" s="57"/>
      <c r="Q374" s="668" t="str">
        <f t="shared" si="6"/>
        <v/>
      </c>
      <c r="R374" s="48"/>
      <c r="S374" s="48"/>
      <c r="T374" s="48"/>
    </row>
    <row r="375" spans="1:20" ht="12.75" customHeight="1">
      <c r="A375" s="54"/>
      <c r="B375" s="55"/>
      <c r="C375" s="56"/>
      <c r="D375" s="56"/>
      <c r="E375" s="56"/>
      <c r="F375" s="56"/>
      <c r="G375" s="56"/>
      <c r="H375" s="56"/>
      <c r="I375" s="56"/>
      <c r="J375" s="56"/>
      <c r="K375" s="56"/>
      <c r="L375" s="57"/>
      <c r="M375" s="57"/>
      <c r="Q375" s="668" t="str">
        <f t="shared" si="6"/>
        <v/>
      </c>
      <c r="R375" s="48"/>
      <c r="S375" s="48"/>
      <c r="T375" s="48"/>
    </row>
    <row r="376" spans="1:20" ht="12.75" customHeight="1">
      <c r="A376" s="54"/>
      <c r="B376" s="55"/>
      <c r="C376" s="56"/>
      <c r="D376" s="56"/>
      <c r="E376" s="56"/>
      <c r="F376" s="56"/>
      <c r="G376" s="56"/>
      <c r="H376" s="56"/>
      <c r="I376" s="56"/>
      <c r="J376" s="56"/>
      <c r="K376" s="56"/>
      <c r="L376" s="57"/>
      <c r="M376" s="57"/>
      <c r="Q376" s="668" t="str">
        <f t="shared" si="6"/>
        <v/>
      </c>
      <c r="R376" s="48"/>
      <c r="S376" s="48"/>
      <c r="T376" s="48"/>
    </row>
    <row r="377" spans="1:20" ht="12.75" customHeight="1">
      <c r="A377" s="54"/>
      <c r="B377" s="55"/>
      <c r="C377" s="56"/>
      <c r="D377" s="56"/>
      <c r="E377" s="56"/>
      <c r="F377" s="56"/>
      <c r="G377" s="56"/>
      <c r="H377" s="56"/>
      <c r="I377" s="56"/>
      <c r="J377" s="56"/>
      <c r="K377" s="56"/>
      <c r="L377" s="57"/>
      <c r="M377" s="57"/>
      <c r="Q377" s="668" t="str">
        <f t="shared" si="6"/>
        <v/>
      </c>
      <c r="R377" s="48"/>
      <c r="S377" s="48"/>
      <c r="T377" s="48"/>
    </row>
    <row r="378" spans="1:20" ht="12.75" customHeight="1">
      <c r="A378" s="54"/>
      <c r="B378" s="55"/>
      <c r="C378" s="56"/>
      <c r="D378" s="56"/>
      <c r="E378" s="56"/>
      <c r="F378" s="56"/>
      <c r="G378" s="56"/>
      <c r="H378" s="56"/>
      <c r="I378" s="56"/>
      <c r="J378" s="56"/>
      <c r="K378" s="56"/>
      <c r="L378" s="57"/>
      <c r="M378" s="57"/>
      <c r="Q378" s="668" t="str">
        <f t="shared" si="6"/>
        <v/>
      </c>
      <c r="R378" s="48"/>
      <c r="S378" s="48"/>
      <c r="T378" s="48"/>
    </row>
    <row r="379" spans="1:20" ht="12.75" customHeight="1">
      <c r="A379" s="54"/>
      <c r="B379" s="55"/>
      <c r="C379" s="56"/>
      <c r="D379" s="56"/>
      <c r="E379" s="56"/>
      <c r="F379" s="56"/>
      <c r="G379" s="56"/>
      <c r="H379" s="56"/>
      <c r="I379" s="56"/>
      <c r="J379" s="56"/>
      <c r="K379" s="56"/>
      <c r="L379" s="57"/>
      <c r="M379" s="57"/>
      <c r="Q379" s="668" t="str">
        <f t="shared" si="6"/>
        <v/>
      </c>
      <c r="R379" s="48"/>
      <c r="S379" s="48"/>
      <c r="T379" s="48"/>
    </row>
    <row r="380" spans="1:20" ht="12.75" customHeight="1">
      <c r="A380" s="54"/>
      <c r="B380" s="55"/>
      <c r="C380" s="56"/>
      <c r="D380" s="56"/>
      <c r="E380" s="56"/>
      <c r="F380" s="56"/>
      <c r="G380" s="56"/>
      <c r="H380" s="56"/>
      <c r="I380" s="56"/>
      <c r="J380" s="56"/>
      <c r="K380" s="56"/>
      <c r="L380" s="57"/>
      <c r="M380" s="57"/>
      <c r="Q380" s="668" t="str">
        <f t="shared" si="6"/>
        <v/>
      </c>
      <c r="R380" s="48"/>
      <c r="S380" s="48"/>
      <c r="T380" s="48"/>
    </row>
    <row r="381" spans="1:20" ht="12.75" customHeight="1">
      <c r="A381" s="54"/>
      <c r="B381" s="55"/>
      <c r="C381" s="56"/>
      <c r="D381" s="56"/>
      <c r="E381" s="56"/>
      <c r="F381" s="56"/>
      <c r="G381" s="56"/>
      <c r="H381" s="56"/>
      <c r="I381" s="56"/>
      <c r="J381" s="56"/>
      <c r="K381" s="56"/>
      <c r="L381" s="57"/>
      <c r="M381" s="57"/>
      <c r="Q381" s="668" t="str">
        <f t="shared" si="6"/>
        <v/>
      </c>
      <c r="R381" s="48"/>
      <c r="S381" s="48"/>
      <c r="T381" s="48"/>
    </row>
    <row r="382" spans="1:20" ht="12.75" customHeight="1">
      <c r="A382" s="54"/>
      <c r="B382" s="55"/>
      <c r="C382" s="56"/>
      <c r="D382" s="56"/>
      <c r="E382" s="56"/>
      <c r="F382" s="56"/>
      <c r="G382" s="56"/>
      <c r="H382" s="56"/>
      <c r="I382" s="56"/>
      <c r="J382" s="56"/>
      <c r="K382" s="56"/>
      <c r="L382" s="57"/>
      <c r="M382" s="57"/>
      <c r="Q382" s="668" t="str">
        <f t="shared" si="6"/>
        <v/>
      </c>
      <c r="R382" s="48"/>
      <c r="S382" s="48"/>
      <c r="T382" s="48"/>
    </row>
    <row r="383" spans="1:20" ht="12.75" customHeight="1">
      <c r="A383" s="54"/>
      <c r="B383" s="55"/>
      <c r="C383" s="56"/>
      <c r="D383" s="56"/>
      <c r="E383" s="56"/>
      <c r="F383" s="56"/>
      <c r="G383" s="56"/>
      <c r="H383" s="56"/>
      <c r="I383" s="56"/>
      <c r="J383" s="56"/>
      <c r="K383" s="56"/>
      <c r="L383" s="57"/>
      <c r="M383" s="57"/>
      <c r="Q383" s="668" t="str">
        <f t="shared" si="6"/>
        <v/>
      </c>
      <c r="R383" s="48"/>
      <c r="S383" s="48"/>
      <c r="T383" s="48"/>
    </row>
    <row r="384" spans="1:20" ht="12.75" customHeight="1">
      <c r="A384" s="54"/>
      <c r="B384" s="55"/>
      <c r="C384" s="56"/>
      <c r="D384" s="56"/>
      <c r="E384" s="56"/>
      <c r="F384" s="56"/>
      <c r="G384" s="56"/>
      <c r="H384" s="56"/>
      <c r="I384" s="56"/>
      <c r="J384" s="56"/>
      <c r="K384" s="56"/>
      <c r="L384" s="57"/>
      <c r="M384" s="57"/>
      <c r="Q384" s="668" t="str">
        <f t="shared" si="6"/>
        <v/>
      </c>
      <c r="R384" s="48"/>
      <c r="S384" s="48"/>
      <c r="T384" s="48"/>
    </row>
    <row r="385" spans="1:20" ht="12.75" customHeight="1">
      <c r="A385" s="54"/>
      <c r="B385" s="55"/>
      <c r="C385" s="56"/>
      <c r="D385" s="56"/>
      <c r="E385" s="56"/>
      <c r="F385" s="56"/>
      <c r="G385" s="56"/>
      <c r="H385" s="56"/>
      <c r="I385" s="56"/>
      <c r="J385" s="56"/>
      <c r="K385" s="56"/>
      <c r="L385" s="57"/>
      <c r="M385" s="57"/>
      <c r="Q385" s="668" t="str">
        <f t="shared" si="6"/>
        <v/>
      </c>
      <c r="R385" s="48"/>
      <c r="S385" s="48"/>
      <c r="T385" s="48"/>
    </row>
    <row r="386" spans="1:20" ht="12.75" customHeight="1">
      <c r="A386" s="54"/>
      <c r="B386" s="55"/>
      <c r="C386" s="56"/>
      <c r="D386" s="56"/>
      <c r="E386" s="56"/>
      <c r="F386" s="56"/>
      <c r="G386" s="56"/>
      <c r="H386" s="56"/>
      <c r="I386" s="56"/>
      <c r="J386" s="56"/>
      <c r="K386" s="56"/>
      <c r="L386" s="57"/>
      <c r="M386" s="57"/>
      <c r="Q386" s="668" t="str">
        <f t="shared" si="6"/>
        <v/>
      </c>
      <c r="R386" s="48"/>
      <c r="S386" s="48"/>
      <c r="T386" s="48"/>
    </row>
    <row r="387" spans="1:20" ht="12.75" customHeight="1">
      <c r="A387" s="54"/>
      <c r="B387" s="55"/>
      <c r="C387" s="56"/>
      <c r="D387" s="56"/>
      <c r="E387" s="56"/>
      <c r="F387" s="56"/>
      <c r="G387" s="56"/>
      <c r="H387" s="56"/>
      <c r="I387" s="56"/>
      <c r="J387" s="56"/>
      <c r="K387" s="56"/>
      <c r="L387" s="57"/>
      <c r="M387" s="57"/>
      <c r="Q387" s="668" t="str">
        <f t="shared" si="6"/>
        <v/>
      </c>
      <c r="R387" s="48"/>
      <c r="S387" s="48"/>
      <c r="T387" s="48"/>
    </row>
    <row r="388" spans="1:20" ht="12.75" customHeight="1">
      <c r="A388" s="54"/>
      <c r="B388" s="55"/>
      <c r="C388" s="56"/>
      <c r="D388" s="56"/>
      <c r="E388" s="56"/>
      <c r="F388" s="56"/>
      <c r="G388" s="56"/>
      <c r="H388" s="56"/>
      <c r="I388" s="56"/>
      <c r="J388" s="56"/>
      <c r="K388" s="56"/>
      <c r="L388" s="57"/>
      <c r="M388" s="57"/>
      <c r="Q388" s="668" t="str">
        <f t="shared" si="6"/>
        <v/>
      </c>
      <c r="R388" s="48"/>
      <c r="S388" s="48"/>
      <c r="T388" s="48"/>
    </row>
    <row r="389" spans="1:20" ht="12.75" customHeight="1">
      <c r="A389" s="54"/>
      <c r="B389" s="55"/>
      <c r="C389" s="56"/>
      <c r="D389" s="56"/>
      <c r="E389" s="56"/>
      <c r="F389" s="56"/>
      <c r="G389" s="56"/>
      <c r="H389" s="56"/>
      <c r="I389" s="56"/>
      <c r="J389" s="56"/>
      <c r="K389" s="56"/>
      <c r="L389" s="57"/>
      <c r="M389" s="57"/>
      <c r="Q389" s="668" t="str">
        <f t="shared" si="6"/>
        <v/>
      </c>
      <c r="R389" s="48"/>
      <c r="S389" s="48"/>
      <c r="T389" s="48"/>
    </row>
    <row r="390" spans="1:20" ht="12.75" customHeight="1">
      <c r="A390" s="54"/>
      <c r="B390" s="55"/>
      <c r="C390" s="56"/>
      <c r="D390" s="56"/>
      <c r="E390" s="56"/>
      <c r="F390" s="56"/>
      <c r="G390" s="56"/>
      <c r="H390" s="56"/>
      <c r="I390" s="56"/>
      <c r="J390" s="56"/>
      <c r="K390" s="56"/>
      <c r="L390" s="57"/>
      <c r="M390" s="57"/>
      <c r="Q390" s="668" t="str">
        <f t="shared" si="6"/>
        <v/>
      </c>
      <c r="R390" s="48"/>
      <c r="S390" s="48"/>
      <c r="T390" s="48"/>
    </row>
    <row r="391" spans="1:20" ht="12.75" customHeight="1">
      <c r="A391" s="54"/>
      <c r="B391" s="55"/>
      <c r="C391" s="56"/>
      <c r="D391" s="56"/>
      <c r="E391" s="56"/>
      <c r="F391" s="56"/>
      <c r="G391" s="56"/>
      <c r="H391" s="56"/>
      <c r="I391" s="56"/>
      <c r="J391" s="56"/>
      <c r="K391" s="56"/>
      <c r="L391" s="57"/>
      <c r="M391" s="57"/>
      <c r="Q391" s="668" t="str">
        <f t="shared" si="6"/>
        <v/>
      </c>
      <c r="R391" s="48"/>
      <c r="S391" s="48"/>
      <c r="T391" s="48"/>
    </row>
    <row r="392" spans="1:20" ht="12.75" customHeight="1">
      <c r="A392" s="54"/>
      <c r="B392" s="55"/>
      <c r="C392" s="56"/>
      <c r="D392" s="56"/>
      <c r="E392" s="56"/>
      <c r="F392" s="56"/>
      <c r="G392" s="56"/>
      <c r="H392" s="56"/>
      <c r="I392" s="56"/>
      <c r="J392" s="56"/>
      <c r="K392" s="56"/>
      <c r="L392" s="57"/>
      <c r="M392" s="57"/>
      <c r="Q392" s="668" t="str">
        <f t="shared" si="6"/>
        <v/>
      </c>
      <c r="R392" s="48"/>
      <c r="S392" s="48"/>
      <c r="T392" s="48"/>
    </row>
    <row r="393" spans="1:20" ht="12.75" customHeight="1">
      <c r="A393" s="54"/>
      <c r="B393" s="55"/>
      <c r="C393" s="56"/>
      <c r="D393" s="56"/>
      <c r="E393" s="56"/>
      <c r="F393" s="56"/>
      <c r="G393" s="56"/>
      <c r="H393" s="56"/>
      <c r="I393" s="56"/>
      <c r="J393" s="56"/>
      <c r="K393" s="56"/>
      <c r="L393" s="57"/>
      <c r="M393" s="57"/>
      <c r="Q393" s="668" t="str">
        <f t="shared" si="6"/>
        <v/>
      </c>
      <c r="R393" s="48"/>
      <c r="S393" s="48"/>
      <c r="T393" s="48"/>
    </row>
    <row r="394" spans="1:20" ht="12.75" customHeight="1">
      <c r="A394" s="54"/>
      <c r="B394" s="55"/>
      <c r="C394" s="56"/>
      <c r="D394" s="56"/>
      <c r="E394" s="56"/>
      <c r="F394" s="56"/>
      <c r="G394" s="56"/>
      <c r="H394" s="56"/>
      <c r="I394" s="56"/>
      <c r="J394" s="56"/>
      <c r="K394" s="56"/>
      <c r="L394" s="57"/>
      <c r="M394" s="57"/>
      <c r="Q394" s="668" t="str">
        <f t="shared" si="6"/>
        <v/>
      </c>
      <c r="R394" s="48"/>
      <c r="S394" s="48"/>
      <c r="T394" s="48"/>
    </row>
    <row r="395" spans="1:20" ht="12.75" customHeight="1">
      <c r="A395" s="54"/>
      <c r="B395" s="55"/>
      <c r="C395" s="56"/>
      <c r="D395" s="56"/>
      <c r="E395" s="56"/>
      <c r="F395" s="56"/>
      <c r="G395" s="56"/>
      <c r="H395" s="56"/>
      <c r="I395" s="56"/>
      <c r="J395" s="56"/>
      <c r="K395" s="56"/>
      <c r="L395" s="57"/>
      <c r="M395" s="57"/>
      <c r="Q395" s="668" t="str">
        <f t="shared" si="6"/>
        <v/>
      </c>
      <c r="R395" s="48"/>
      <c r="S395" s="48"/>
      <c r="T395" s="48"/>
    </row>
    <row r="396" spans="1:20" ht="12.75" customHeight="1">
      <c r="A396" s="54"/>
      <c r="B396" s="55"/>
      <c r="C396" s="56"/>
      <c r="D396" s="56"/>
      <c r="E396" s="56"/>
      <c r="F396" s="56"/>
      <c r="G396" s="56"/>
      <c r="H396" s="56"/>
      <c r="I396" s="56"/>
      <c r="J396" s="56"/>
      <c r="K396" s="56"/>
      <c r="L396" s="57"/>
      <c r="M396" s="57"/>
      <c r="Q396" s="668" t="str">
        <f t="shared" si="6"/>
        <v/>
      </c>
      <c r="R396" s="48"/>
      <c r="S396" s="48"/>
      <c r="T396" s="48"/>
    </row>
    <row r="397" spans="1:20" ht="12.75" customHeight="1">
      <c r="A397" s="54"/>
      <c r="B397" s="55"/>
      <c r="C397" s="56"/>
      <c r="D397" s="56"/>
      <c r="E397" s="56"/>
      <c r="F397" s="56"/>
      <c r="G397" s="56"/>
      <c r="H397" s="56"/>
      <c r="I397" s="56"/>
      <c r="J397" s="56"/>
      <c r="K397" s="56"/>
      <c r="L397" s="57"/>
      <c r="M397" s="57"/>
      <c r="Q397" s="668" t="str">
        <f t="shared" si="6"/>
        <v/>
      </c>
      <c r="R397" s="48"/>
      <c r="S397" s="48"/>
      <c r="T397" s="48"/>
    </row>
    <row r="398" spans="1:20" ht="12.75" customHeight="1">
      <c r="A398" s="54"/>
      <c r="B398" s="55"/>
      <c r="C398" s="56"/>
      <c r="D398" s="56"/>
      <c r="E398" s="56"/>
      <c r="F398" s="56"/>
      <c r="G398" s="56"/>
      <c r="H398" s="56"/>
      <c r="I398" s="56"/>
      <c r="J398" s="56"/>
      <c r="K398" s="56"/>
      <c r="L398" s="57"/>
      <c r="M398" s="57"/>
      <c r="Q398" s="668" t="str">
        <f t="shared" si="6"/>
        <v/>
      </c>
      <c r="R398" s="48"/>
      <c r="S398" s="48"/>
      <c r="T398" s="48"/>
    </row>
    <row r="399" spans="1:20" ht="12.75" customHeight="1">
      <c r="A399" s="54"/>
      <c r="B399" s="55"/>
      <c r="C399" s="56"/>
      <c r="D399" s="56"/>
      <c r="E399" s="56"/>
      <c r="F399" s="56"/>
      <c r="G399" s="56"/>
      <c r="H399" s="56"/>
      <c r="I399" s="56"/>
      <c r="J399" s="56"/>
      <c r="K399" s="56"/>
      <c r="L399" s="57"/>
      <c r="M399" s="57"/>
      <c r="Q399" s="668" t="str">
        <f t="shared" si="6"/>
        <v/>
      </c>
      <c r="R399" s="48"/>
      <c r="S399" s="48"/>
      <c r="T399" s="48"/>
    </row>
    <row r="400" spans="1:20" ht="12.75" customHeight="1">
      <c r="A400" s="54"/>
      <c r="B400" s="55"/>
      <c r="C400" s="56"/>
      <c r="D400" s="56"/>
      <c r="E400" s="56"/>
      <c r="F400" s="56"/>
      <c r="G400" s="56"/>
      <c r="H400" s="56"/>
      <c r="I400" s="56"/>
      <c r="J400" s="56"/>
      <c r="K400" s="56"/>
      <c r="L400" s="57"/>
      <c r="M400" s="57"/>
      <c r="Q400" s="668" t="str">
        <f t="shared" si="6"/>
        <v/>
      </c>
      <c r="R400" s="48"/>
      <c r="S400" s="48"/>
      <c r="T400" s="48"/>
    </row>
    <row r="401" spans="1:20" ht="12.75" customHeight="1">
      <c r="A401" s="54"/>
      <c r="B401" s="55"/>
      <c r="C401" s="56"/>
      <c r="D401" s="56"/>
      <c r="E401" s="56"/>
      <c r="F401" s="56"/>
      <c r="G401" s="56"/>
      <c r="H401" s="56"/>
      <c r="I401" s="56"/>
      <c r="J401" s="56"/>
      <c r="K401" s="56"/>
      <c r="L401" s="57"/>
      <c r="M401" s="57"/>
      <c r="Q401" s="668" t="str">
        <f t="shared" si="6"/>
        <v/>
      </c>
      <c r="R401" s="48"/>
      <c r="S401" s="48"/>
      <c r="T401" s="48"/>
    </row>
    <row r="402" spans="1:20" ht="12.75" customHeight="1">
      <c r="A402" s="54"/>
      <c r="B402" s="55"/>
      <c r="C402" s="56"/>
      <c r="D402" s="56"/>
      <c r="E402" s="56"/>
      <c r="F402" s="56"/>
      <c r="G402" s="56"/>
      <c r="H402" s="56"/>
      <c r="I402" s="56"/>
      <c r="J402" s="56"/>
      <c r="K402" s="56"/>
      <c r="L402" s="57"/>
      <c r="M402" s="57"/>
      <c r="Q402" s="668" t="str">
        <f t="shared" si="6"/>
        <v/>
      </c>
      <c r="R402" s="48"/>
      <c r="S402" s="48"/>
      <c r="T402" s="48"/>
    </row>
    <row r="403" spans="1:20" ht="12.75" customHeight="1">
      <c r="A403" s="54"/>
      <c r="B403" s="55"/>
      <c r="C403" s="56"/>
      <c r="D403" s="56"/>
      <c r="E403" s="56"/>
      <c r="F403" s="56"/>
      <c r="G403" s="56"/>
      <c r="H403" s="56"/>
      <c r="I403" s="56"/>
      <c r="J403" s="56"/>
      <c r="K403" s="56"/>
      <c r="L403" s="57"/>
      <c r="M403" s="57"/>
      <c r="Q403" s="668" t="str">
        <f t="shared" si="6"/>
        <v/>
      </c>
      <c r="R403" s="48"/>
      <c r="S403" s="48"/>
      <c r="T403" s="48"/>
    </row>
    <row r="404" spans="1:20" ht="12.75" customHeight="1">
      <c r="A404" s="54"/>
      <c r="B404" s="55"/>
      <c r="C404" s="56"/>
      <c r="D404" s="56"/>
      <c r="E404" s="56"/>
      <c r="F404" s="56"/>
      <c r="G404" s="56"/>
      <c r="H404" s="56"/>
      <c r="I404" s="56"/>
      <c r="J404" s="56"/>
      <c r="K404" s="56"/>
      <c r="L404" s="57"/>
      <c r="M404" s="57"/>
      <c r="Q404" s="668" t="str">
        <f t="shared" si="6"/>
        <v/>
      </c>
      <c r="R404" s="48"/>
      <c r="S404" s="48"/>
      <c r="T404" s="48"/>
    </row>
    <row r="405" spans="1:20" ht="12.75" customHeight="1">
      <c r="A405" s="54"/>
      <c r="B405" s="55"/>
      <c r="C405" s="56"/>
      <c r="D405" s="56"/>
      <c r="E405" s="56"/>
      <c r="F405" s="56"/>
      <c r="G405" s="56"/>
      <c r="H405" s="56"/>
      <c r="I405" s="56"/>
      <c r="J405" s="56"/>
      <c r="K405" s="56"/>
      <c r="L405" s="57"/>
      <c r="M405" s="57"/>
      <c r="Q405" s="668" t="str">
        <f t="shared" si="6"/>
        <v/>
      </c>
      <c r="R405" s="48"/>
      <c r="S405" s="48"/>
      <c r="T405" s="48"/>
    </row>
    <row r="406" spans="1:20" ht="12.75" customHeight="1">
      <c r="A406" s="54"/>
      <c r="B406" s="55"/>
      <c r="C406" s="56"/>
      <c r="D406" s="56"/>
      <c r="E406" s="56"/>
      <c r="F406" s="56"/>
      <c r="G406" s="56"/>
      <c r="H406" s="56"/>
      <c r="I406" s="56"/>
      <c r="J406" s="56"/>
      <c r="K406" s="56"/>
      <c r="L406" s="57"/>
      <c r="M406" s="57"/>
      <c r="Q406" s="668" t="str">
        <f t="shared" si="6"/>
        <v/>
      </c>
      <c r="R406" s="48"/>
      <c r="S406" s="48"/>
      <c r="T406" s="48"/>
    </row>
    <row r="407" spans="1:20" ht="12.75" customHeight="1">
      <c r="A407" s="54"/>
      <c r="B407" s="55"/>
      <c r="C407" s="56"/>
      <c r="D407" s="56"/>
      <c r="E407" s="56"/>
      <c r="F407" s="56"/>
      <c r="G407" s="56"/>
      <c r="H407" s="56"/>
      <c r="I407" s="56"/>
      <c r="J407" s="56"/>
      <c r="K407" s="56"/>
      <c r="L407" s="57"/>
      <c r="M407" s="57"/>
      <c r="Q407" s="668" t="str">
        <f t="shared" si="6"/>
        <v/>
      </c>
      <c r="R407" s="48"/>
      <c r="S407" s="48"/>
      <c r="T407" s="48"/>
    </row>
    <row r="408" spans="1:20" ht="12.75" customHeight="1">
      <c r="A408" s="54"/>
      <c r="B408" s="55"/>
      <c r="C408" s="56"/>
      <c r="D408" s="56"/>
      <c r="E408" s="56"/>
      <c r="F408" s="56"/>
      <c r="G408" s="56"/>
      <c r="H408" s="56"/>
      <c r="I408" s="56"/>
      <c r="J408" s="56"/>
      <c r="K408" s="56"/>
      <c r="L408" s="57"/>
      <c r="M408" s="57"/>
      <c r="Q408" s="668" t="str">
        <f t="shared" si="6"/>
        <v/>
      </c>
      <c r="R408" s="48"/>
      <c r="S408" s="48"/>
      <c r="T408" s="48"/>
    </row>
    <row r="409" spans="1:20" ht="12.75" customHeight="1">
      <c r="A409" s="54"/>
      <c r="B409" s="55"/>
      <c r="C409" s="56"/>
      <c r="D409" s="56"/>
      <c r="E409" s="56"/>
      <c r="F409" s="56"/>
      <c r="G409" s="56"/>
      <c r="H409" s="56"/>
      <c r="I409" s="56"/>
      <c r="J409" s="56"/>
      <c r="K409" s="56"/>
      <c r="L409" s="57"/>
      <c r="M409" s="57"/>
      <c r="Q409" s="668" t="str">
        <f t="shared" ref="Q409:Q472" si="7">IF($G409&gt;0,$C$21,"")</f>
        <v/>
      </c>
      <c r="R409" s="48"/>
      <c r="S409" s="48"/>
      <c r="T409" s="48"/>
    </row>
    <row r="410" spans="1:20" ht="12.75" customHeight="1">
      <c r="A410" s="54"/>
      <c r="B410" s="55"/>
      <c r="C410" s="56"/>
      <c r="D410" s="56"/>
      <c r="E410" s="56"/>
      <c r="F410" s="56"/>
      <c r="G410" s="56"/>
      <c r="H410" s="56"/>
      <c r="I410" s="56"/>
      <c r="J410" s="56"/>
      <c r="K410" s="56"/>
      <c r="L410" s="57"/>
      <c r="M410" s="57"/>
      <c r="Q410" s="668" t="str">
        <f t="shared" si="7"/>
        <v/>
      </c>
      <c r="R410" s="48"/>
      <c r="S410" s="48"/>
      <c r="T410" s="48"/>
    </row>
    <row r="411" spans="1:20" ht="12.75" customHeight="1">
      <c r="A411" s="54"/>
      <c r="B411" s="55"/>
      <c r="C411" s="56"/>
      <c r="D411" s="56"/>
      <c r="E411" s="56"/>
      <c r="F411" s="56"/>
      <c r="G411" s="56"/>
      <c r="H411" s="56"/>
      <c r="I411" s="56"/>
      <c r="J411" s="56"/>
      <c r="K411" s="56"/>
      <c r="L411" s="57"/>
      <c r="M411" s="57"/>
      <c r="Q411" s="668" t="str">
        <f t="shared" si="7"/>
        <v/>
      </c>
      <c r="R411" s="48"/>
      <c r="S411" s="48"/>
      <c r="T411" s="48"/>
    </row>
    <row r="412" spans="1:20" ht="12.75" customHeight="1">
      <c r="A412" s="54"/>
      <c r="B412" s="55"/>
      <c r="C412" s="56"/>
      <c r="D412" s="56"/>
      <c r="E412" s="56"/>
      <c r="F412" s="56"/>
      <c r="G412" s="56"/>
      <c r="H412" s="56"/>
      <c r="I412" s="56"/>
      <c r="J412" s="56"/>
      <c r="K412" s="56"/>
      <c r="L412" s="57"/>
      <c r="M412" s="57"/>
      <c r="Q412" s="668" t="str">
        <f t="shared" si="7"/>
        <v/>
      </c>
      <c r="R412" s="48"/>
      <c r="S412" s="48"/>
      <c r="T412" s="48"/>
    </row>
    <row r="413" spans="1:20" ht="12.75" customHeight="1">
      <c r="A413" s="54"/>
      <c r="B413" s="55"/>
      <c r="C413" s="56"/>
      <c r="D413" s="56"/>
      <c r="E413" s="56"/>
      <c r="F413" s="56"/>
      <c r="G413" s="56"/>
      <c r="H413" s="56"/>
      <c r="I413" s="56"/>
      <c r="J413" s="56"/>
      <c r="K413" s="56"/>
      <c r="L413" s="57"/>
      <c r="M413" s="57"/>
      <c r="Q413" s="668" t="str">
        <f t="shared" si="7"/>
        <v/>
      </c>
      <c r="R413" s="48"/>
      <c r="S413" s="48"/>
      <c r="T413" s="48"/>
    </row>
    <row r="414" spans="1:20" ht="12.75" customHeight="1">
      <c r="A414" s="54"/>
      <c r="B414" s="55"/>
      <c r="C414" s="56"/>
      <c r="D414" s="56"/>
      <c r="E414" s="56"/>
      <c r="F414" s="56"/>
      <c r="G414" s="56"/>
      <c r="H414" s="56"/>
      <c r="I414" s="56"/>
      <c r="J414" s="56"/>
      <c r="K414" s="56"/>
      <c r="L414" s="57"/>
      <c r="M414" s="57"/>
      <c r="Q414" s="668" t="str">
        <f t="shared" si="7"/>
        <v/>
      </c>
      <c r="R414" s="48"/>
      <c r="S414" s="48"/>
      <c r="T414" s="48"/>
    </row>
    <row r="415" spans="1:20" ht="12.75" customHeight="1">
      <c r="A415" s="54"/>
      <c r="B415" s="55"/>
      <c r="C415" s="56"/>
      <c r="D415" s="56"/>
      <c r="E415" s="56"/>
      <c r="F415" s="56"/>
      <c r="G415" s="56"/>
      <c r="H415" s="56"/>
      <c r="I415" s="56"/>
      <c r="J415" s="56"/>
      <c r="K415" s="56"/>
      <c r="L415" s="57"/>
      <c r="M415" s="57"/>
      <c r="Q415" s="668" t="str">
        <f t="shared" si="7"/>
        <v/>
      </c>
      <c r="R415" s="48"/>
      <c r="S415" s="48"/>
      <c r="T415" s="48"/>
    </row>
    <row r="416" spans="1:20" ht="12.75" customHeight="1">
      <c r="A416" s="54"/>
      <c r="B416" s="55"/>
      <c r="C416" s="56"/>
      <c r="D416" s="56"/>
      <c r="E416" s="56"/>
      <c r="F416" s="56"/>
      <c r="G416" s="56"/>
      <c r="H416" s="56"/>
      <c r="I416" s="56"/>
      <c r="J416" s="56"/>
      <c r="K416" s="56"/>
      <c r="L416" s="57"/>
      <c r="M416" s="57"/>
      <c r="Q416" s="668" t="str">
        <f t="shared" si="7"/>
        <v/>
      </c>
      <c r="R416" s="48"/>
      <c r="S416" s="48"/>
      <c r="T416" s="48"/>
    </row>
    <row r="417" spans="1:20" ht="12.75" customHeight="1">
      <c r="A417" s="54"/>
      <c r="B417" s="55"/>
      <c r="C417" s="56"/>
      <c r="D417" s="56"/>
      <c r="E417" s="56"/>
      <c r="F417" s="56"/>
      <c r="G417" s="56"/>
      <c r="H417" s="56"/>
      <c r="I417" s="56"/>
      <c r="J417" s="56"/>
      <c r="K417" s="56"/>
      <c r="L417" s="57"/>
      <c r="M417" s="57"/>
      <c r="Q417" s="668" t="str">
        <f t="shared" si="7"/>
        <v/>
      </c>
      <c r="R417" s="48"/>
      <c r="S417" s="48"/>
      <c r="T417" s="48"/>
    </row>
    <row r="418" spans="1:20" ht="12.75" customHeight="1">
      <c r="A418" s="54"/>
      <c r="B418" s="55"/>
      <c r="C418" s="56"/>
      <c r="D418" s="56"/>
      <c r="E418" s="56"/>
      <c r="F418" s="56"/>
      <c r="G418" s="56"/>
      <c r="H418" s="56"/>
      <c r="I418" s="56"/>
      <c r="J418" s="56"/>
      <c r="K418" s="56"/>
      <c r="L418" s="57"/>
      <c r="M418" s="57"/>
      <c r="Q418" s="668" t="str">
        <f t="shared" si="7"/>
        <v/>
      </c>
      <c r="R418" s="48"/>
      <c r="S418" s="48"/>
      <c r="T418" s="48"/>
    </row>
    <row r="419" spans="1:20" ht="12.75" customHeight="1">
      <c r="A419" s="54"/>
      <c r="B419" s="55"/>
      <c r="C419" s="56"/>
      <c r="D419" s="56"/>
      <c r="E419" s="56"/>
      <c r="F419" s="56"/>
      <c r="G419" s="56"/>
      <c r="H419" s="56"/>
      <c r="I419" s="56"/>
      <c r="J419" s="56"/>
      <c r="K419" s="56"/>
      <c r="L419" s="57"/>
      <c r="M419" s="57"/>
      <c r="Q419" s="668" t="str">
        <f t="shared" si="7"/>
        <v/>
      </c>
      <c r="R419" s="48"/>
      <c r="S419" s="48"/>
      <c r="T419" s="48"/>
    </row>
    <row r="420" spans="1:20" ht="12.75" customHeight="1">
      <c r="A420" s="54"/>
      <c r="B420" s="55"/>
      <c r="C420" s="56"/>
      <c r="D420" s="56"/>
      <c r="E420" s="56"/>
      <c r="F420" s="56"/>
      <c r="G420" s="56"/>
      <c r="H420" s="56"/>
      <c r="I420" s="56"/>
      <c r="J420" s="56"/>
      <c r="K420" s="56"/>
      <c r="L420" s="57"/>
      <c r="M420" s="57"/>
      <c r="Q420" s="668" t="str">
        <f t="shared" si="7"/>
        <v/>
      </c>
      <c r="R420" s="48"/>
      <c r="S420" s="48"/>
      <c r="T420" s="48"/>
    </row>
    <row r="421" spans="1:20" ht="12.75" customHeight="1">
      <c r="A421" s="54"/>
      <c r="B421" s="55"/>
      <c r="C421" s="56"/>
      <c r="D421" s="56"/>
      <c r="E421" s="56"/>
      <c r="F421" s="56"/>
      <c r="G421" s="56"/>
      <c r="H421" s="56"/>
      <c r="I421" s="56"/>
      <c r="J421" s="56"/>
      <c r="K421" s="56"/>
      <c r="L421" s="57"/>
      <c r="M421" s="57"/>
      <c r="Q421" s="668" t="str">
        <f t="shared" si="7"/>
        <v/>
      </c>
      <c r="R421" s="48"/>
      <c r="S421" s="48"/>
      <c r="T421" s="48"/>
    </row>
    <row r="422" spans="1:20" ht="12.75" customHeight="1">
      <c r="A422" s="54"/>
      <c r="B422" s="55"/>
      <c r="C422" s="56"/>
      <c r="D422" s="56"/>
      <c r="E422" s="56"/>
      <c r="F422" s="56"/>
      <c r="G422" s="56"/>
      <c r="H422" s="56"/>
      <c r="I422" s="56"/>
      <c r="J422" s="56"/>
      <c r="K422" s="56"/>
      <c r="L422" s="57"/>
      <c r="M422" s="57"/>
      <c r="Q422" s="668" t="str">
        <f t="shared" si="7"/>
        <v/>
      </c>
      <c r="R422" s="48"/>
      <c r="S422" s="48"/>
      <c r="T422" s="48"/>
    </row>
    <row r="423" spans="1:20" ht="12.75" customHeight="1">
      <c r="A423" s="54"/>
      <c r="B423" s="55"/>
      <c r="C423" s="56"/>
      <c r="D423" s="56"/>
      <c r="E423" s="56"/>
      <c r="F423" s="56"/>
      <c r="G423" s="56"/>
      <c r="H423" s="56"/>
      <c r="I423" s="56"/>
      <c r="J423" s="56"/>
      <c r="K423" s="56"/>
      <c r="L423" s="57"/>
      <c r="M423" s="57"/>
      <c r="Q423" s="668" t="str">
        <f t="shared" si="7"/>
        <v/>
      </c>
      <c r="R423" s="48"/>
      <c r="S423" s="48"/>
      <c r="T423" s="48"/>
    </row>
    <row r="424" spans="1:20" ht="12.75" customHeight="1">
      <c r="A424" s="54"/>
      <c r="B424" s="55"/>
      <c r="C424" s="56"/>
      <c r="D424" s="56"/>
      <c r="E424" s="56"/>
      <c r="F424" s="56"/>
      <c r="G424" s="56"/>
      <c r="H424" s="56"/>
      <c r="I424" s="56"/>
      <c r="J424" s="56"/>
      <c r="K424" s="56"/>
      <c r="L424" s="57"/>
      <c r="M424" s="57"/>
      <c r="Q424" s="668" t="str">
        <f t="shared" si="7"/>
        <v/>
      </c>
      <c r="R424" s="48"/>
      <c r="S424" s="48"/>
      <c r="T424" s="48"/>
    </row>
    <row r="425" spans="1:20" ht="12.75" customHeight="1">
      <c r="A425" s="54"/>
      <c r="B425" s="55"/>
      <c r="C425" s="56"/>
      <c r="D425" s="56"/>
      <c r="E425" s="56"/>
      <c r="F425" s="56"/>
      <c r="G425" s="56"/>
      <c r="H425" s="56"/>
      <c r="I425" s="56"/>
      <c r="J425" s="56"/>
      <c r="K425" s="56"/>
      <c r="L425" s="57"/>
      <c r="M425" s="57"/>
      <c r="Q425" s="668" t="str">
        <f t="shared" si="7"/>
        <v/>
      </c>
      <c r="R425" s="48"/>
      <c r="S425" s="48"/>
      <c r="T425" s="48"/>
    </row>
    <row r="426" spans="1:20" ht="12.75" customHeight="1">
      <c r="A426" s="54"/>
      <c r="B426" s="55"/>
      <c r="C426" s="56"/>
      <c r="D426" s="56"/>
      <c r="E426" s="56"/>
      <c r="F426" s="56"/>
      <c r="G426" s="56"/>
      <c r="H426" s="56"/>
      <c r="I426" s="56"/>
      <c r="J426" s="56"/>
      <c r="K426" s="56"/>
      <c r="L426" s="57"/>
      <c r="M426" s="57"/>
      <c r="Q426" s="668" t="str">
        <f t="shared" si="7"/>
        <v/>
      </c>
      <c r="R426" s="48"/>
      <c r="S426" s="48"/>
      <c r="T426" s="48"/>
    </row>
    <row r="427" spans="1:20" ht="12.75" customHeight="1">
      <c r="A427" s="54"/>
      <c r="B427" s="55"/>
      <c r="C427" s="56"/>
      <c r="D427" s="56"/>
      <c r="E427" s="56"/>
      <c r="F427" s="56"/>
      <c r="G427" s="56"/>
      <c r="H427" s="56"/>
      <c r="I427" s="56"/>
      <c r="J427" s="56"/>
      <c r="K427" s="56"/>
      <c r="L427" s="57"/>
      <c r="M427" s="57"/>
      <c r="Q427" s="668" t="str">
        <f t="shared" si="7"/>
        <v/>
      </c>
      <c r="R427" s="48"/>
      <c r="S427" s="48"/>
      <c r="T427" s="48"/>
    </row>
    <row r="428" spans="1:20" ht="12.75" customHeight="1">
      <c r="A428" s="54"/>
      <c r="B428" s="55"/>
      <c r="C428" s="56"/>
      <c r="D428" s="56"/>
      <c r="E428" s="56"/>
      <c r="F428" s="56"/>
      <c r="G428" s="56"/>
      <c r="H428" s="56"/>
      <c r="I428" s="56"/>
      <c r="J428" s="56"/>
      <c r="K428" s="56"/>
      <c r="L428" s="57"/>
      <c r="M428" s="57"/>
      <c r="Q428" s="668" t="str">
        <f t="shared" si="7"/>
        <v/>
      </c>
      <c r="R428" s="48"/>
      <c r="S428" s="48"/>
      <c r="T428" s="48"/>
    </row>
    <row r="429" spans="1:20" ht="12.75" customHeight="1">
      <c r="A429" s="54"/>
      <c r="B429" s="55"/>
      <c r="C429" s="56"/>
      <c r="D429" s="56"/>
      <c r="E429" s="56"/>
      <c r="F429" s="56"/>
      <c r="G429" s="56"/>
      <c r="H429" s="56"/>
      <c r="I429" s="56"/>
      <c r="J429" s="56"/>
      <c r="K429" s="56"/>
      <c r="L429" s="57"/>
      <c r="M429" s="57"/>
      <c r="Q429" s="668" t="str">
        <f t="shared" si="7"/>
        <v/>
      </c>
      <c r="R429" s="48"/>
      <c r="S429" s="48"/>
      <c r="T429" s="48"/>
    </row>
    <row r="430" spans="1:20" ht="12.75" customHeight="1">
      <c r="A430" s="54"/>
      <c r="B430" s="55"/>
      <c r="C430" s="56"/>
      <c r="D430" s="56"/>
      <c r="E430" s="56"/>
      <c r="F430" s="56"/>
      <c r="G430" s="56"/>
      <c r="H430" s="56"/>
      <c r="I430" s="56"/>
      <c r="J430" s="56"/>
      <c r="K430" s="56"/>
      <c r="L430" s="57"/>
      <c r="M430" s="57"/>
      <c r="Q430" s="668" t="str">
        <f t="shared" si="7"/>
        <v/>
      </c>
      <c r="R430" s="48"/>
      <c r="S430" s="48"/>
      <c r="T430" s="48"/>
    </row>
    <row r="431" spans="1:20" ht="12.75" customHeight="1">
      <c r="A431" s="54"/>
      <c r="B431" s="55"/>
      <c r="C431" s="56"/>
      <c r="D431" s="56"/>
      <c r="E431" s="56"/>
      <c r="F431" s="56"/>
      <c r="G431" s="56"/>
      <c r="H431" s="56"/>
      <c r="I431" s="56"/>
      <c r="J431" s="56"/>
      <c r="K431" s="56"/>
      <c r="L431" s="57"/>
      <c r="M431" s="57"/>
      <c r="Q431" s="668" t="str">
        <f t="shared" si="7"/>
        <v/>
      </c>
      <c r="R431" s="48"/>
      <c r="S431" s="48"/>
      <c r="T431" s="48"/>
    </row>
    <row r="432" spans="1:20" ht="12.75" customHeight="1">
      <c r="A432" s="54"/>
      <c r="B432" s="55"/>
      <c r="C432" s="56"/>
      <c r="D432" s="56"/>
      <c r="E432" s="56"/>
      <c r="F432" s="56"/>
      <c r="G432" s="56"/>
      <c r="H432" s="56"/>
      <c r="I432" s="56"/>
      <c r="J432" s="56"/>
      <c r="K432" s="56"/>
      <c r="L432" s="57"/>
      <c r="M432" s="57"/>
      <c r="Q432" s="668" t="str">
        <f t="shared" si="7"/>
        <v/>
      </c>
      <c r="R432" s="48"/>
      <c r="S432" s="48"/>
      <c r="T432" s="48"/>
    </row>
    <row r="433" spans="1:20" ht="12.75" customHeight="1">
      <c r="A433" s="54"/>
      <c r="B433" s="55"/>
      <c r="C433" s="56"/>
      <c r="D433" s="56"/>
      <c r="E433" s="56"/>
      <c r="F433" s="56"/>
      <c r="G433" s="56"/>
      <c r="H433" s="56"/>
      <c r="I433" s="56"/>
      <c r="J433" s="56"/>
      <c r="K433" s="56"/>
      <c r="L433" s="57"/>
      <c r="M433" s="57"/>
      <c r="Q433" s="668" t="str">
        <f t="shared" si="7"/>
        <v/>
      </c>
      <c r="R433" s="48"/>
      <c r="S433" s="48"/>
      <c r="T433" s="48"/>
    </row>
    <row r="434" spans="1:20" ht="12.75" customHeight="1">
      <c r="A434" s="54"/>
      <c r="B434" s="55"/>
      <c r="C434" s="56"/>
      <c r="D434" s="56"/>
      <c r="E434" s="56"/>
      <c r="F434" s="56"/>
      <c r="G434" s="56"/>
      <c r="H434" s="56"/>
      <c r="I434" s="56"/>
      <c r="J434" s="56"/>
      <c r="K434" s="56"/>
      <c r="L434" s="57"/>
      <c r="M434" s="57"/>
      <c r="Q434" s="668" t="str">
        <f t="shared" si="7"/>
        <v/>
      </c>
      <c r="R434" s="48"/>
      <c r="S434" s="48"/>
      <c r="T434" s="48"/>
    </row>
    <row r="435" spans="1:20" ht="12.75" customHeight="1">
      <c r="A435" s="54"/>
      <c r="B435" s="55"/>
      <c r="C435" s="56"/>
      <c r="D435" s="56"/>
      <c r="E435" s="56"/>
      <c r="F435" s="56"/>
      <c r="G435" s="56"/>
      <c r="H435" s="56"/>
      <c r="I435" s="56"/>
      <c r="J435" s="56"/>
      <c r="K435" s="56"/>
      <c r="L435" s="57"/>
      <c r="M435" s="57"/>
      <c r="Q435" s="668" t="str">
        <f t="shared" si="7"/>
        <v/>
      </c>
      <c r="R435" s="48"/>
      <c r="S435" s="48"/>
      <c r="T435" s="48"/>
    </row>
    <row r="436" spans="1:20" ht="12.75" customHeight="1">
      <c r="A436" s="54"/>
      <c r="B436" s="55"/>
      <c r="C436" s="56"/>
      <c r="D436" s="56"/>
      <c r="E436" s="56"/>
      <c r="F436" s="56"/>
      <c r="G436" s="56"/>
      <c r="H436" s="56"/>
      <c r="I436" s="56"/>
      <c r="J436" s="56"/>
      <c r="K436" s="56"/>
      <c r="L436" s="57"/>
      <c r="M436" s="57"/>
      <c r="Q436" s="668" t="str">
        <f t="shared" si="7"/>
        <v/>
      </c>
      <c r="R436" s="48"/>
      <c r="S436" s="48"/>
      <c r="T436" s="48"/>
    </row>
    <row r="437" spans="1:20" ht="12.75" customHeight="1">
      <c r="A437" s="54"/>
      <c r="B437" s="55"/>
      <c r="C437" s="56"/>
      <c r="D437" s="56"/>
      <c r="E437" s="56"/>
      <c r="F437" s="56"/>
      <c r="G437" s="56"/>
      <c r="H437" s="56"/>
      <c r="I437" s="56"/>
      <c r="J437" s="56"/>
      <c r="K437" s="56"/>
      <c r="L437" s="57"/>
      <c r="M437" s="57"/>
      <c r="Q437" s="668" t="str">
        <f t="shared" si="7"/>
        <v/>
      </c>
      <c r="R437" s="48"/>
      <c r="S437" s="48"/>
      <c r="T437" s="48"/>
    </row>
    <row r="438" spans="1:20" ht="12.75" customHeight="1">
      <c r="A438" s="54"/>
      <c r="B438" s="55"/>
      <c r="C438" s="56"/>
      <c r="D438" s="56"/>
      <c r="E438" s="56"/>
      <c r="F438" s="56"/>
      <c r="G438" s="56"/>
      <c r="H438" s="56"/>
      <c r="I438" s="56"/>
      <c r="J438" s="56"/>
      <c r="K438" s="56"/>
      <c r="L438" s="57"/>
      <c r="M438" s="57"/>
      <c r="Q438" s="668" t="str">
        <f t="shared" si="7"/>
        <v/>
      </c>
      <c r="R438" s="48"/>
      <c r="S438" s="48"/>
      <c r="T438" s="48"/>
    </row>
    <row r="439" spans="1:20" ht="12.75" customHeight="1">
      <c r="A439" s="54"/>
      <c r="B439" s="55"/>
      <c r="C439" s="56"/>
      <c r="D439" s="56"/>
      <c r="E439" s="56"/>
      <c r="F439" s="56"/>
      <c r="G439" s="56"/>
      <c r="H439" s="56"/>
      <c r="I439" s="56"/>
      <c r="J439" s="56"/>
      <c r="K439" s="56"/>
      <c r="L439" s="57"/>
      <c r="M439" s="57"/>
      <c r="Q439" s="668" t="str">
        <f t="shared" si="7"/>
        <v/>
      </c>
      <c r="R439" s="48"/>
      <c r="S439" s="48"/>
      <c r="T439" s="48"/>
    </row>
    <row r="440" spans="1:20" ht="12.75" customHeight="1">
      <c r="A440" s="54"/>
      <c r="B440" s="55"/>
      <c r="C440" s="56"/>
      <c r="D440" s="56"/>
      <c r="E440" s="56"/>
      <c r="F440" s="56"/>
      <c r="G440" s="56"/>
      <c r="H440" s="56"/>
      <c r="I440" s="56"/>
      <c r="J440" s="56"/>
      <c r="K440" s="56"/>
      <c r="L440" s="57"/>
      <c r="M440" s="57"/>
      <c r="Q440" s="668" t="str">
        <f t="shared" si="7"/>
        <v/>
      </c>
      <c r="R440" s="48"/>
      <c r="S440" s="48"/>
      <c r="T440" s="48"/>
    </row>
    <row r="441" spans="1:20" ht="12.75" customHeight="1">
      <c r="A441" s="54"/>
      <c r="B441" s="55"/>
      <c r="C441" s="56"/>
      <c r="D441" s="56"/>
      <c r="E441" s="56"/>
      <c r="F441" s="56"/>
      <c r="G441" s="56"/>
      <c r="H441" s="56"/>
      <c r="I441" s="56"/>
      <c r="J441" s="56"/>
      <c r="K441" s="56"/>
      <c r="L441" s="57"/>
      <c r="M441" s="57"/>
      <c r="Q441" s="668" t="str">
        <f t="shared" si="7"/>
        <v/>
      </c>
      <c r="R441" s="48"/>
      <c r="S441" s="48"/>
      <c r="T441" s="48"/>
    </row>
    <row r="442" spans="1:20" ht="12.75" customHeight="1">
      <c r="A442" s="54"/>
      <c r="B442" s="55"/>
      <c r="C442" s="56"/>
      <c r="D442" s="56"/>
      <c r="E442" s="56"/>
      <c r="F442" s="56"/>
      <c r="G442" s="56"/>
      <c r="H442" s="56"/>
      <c r="I442" s="56"/>
      <c r="J442" s="56"/>
      <c r="K442" s="56"/>
      <c r="L442" s="57"/>
      <c r="M442" s="57"/>
      <c r="Q442" s="668" t="str">
        <f t="shared" si="7"/>
        <v/>
      </c>
      <c r="R442" s="48"/>
      <c r="S442" s="48"/>
      <c r="T442" s="48"/>
    </row>
    <row r="443" spans="1:20" ht="12.75" customHeight="1">
      <c r="A443" s="54"/>
      <c r="B443" s="55"/>
      <c r="C443" s="56"/>
      <c r="D443" s="56"/>
      <c r="E443" s="56"/>
      <c r="F443" s="56"/>
      <c r="G443" s="56"/>
      <c r="H443" s="56"/>
      <c r="I443" s="56"/>
      <c r="J443" s="56"/>
      <c r="K443" s="56"/>
      <c r="L443" s="57"/>
      <c r="M443" s="57"/>
      <c r="Q443" s="668" t="str">
        <f t="shared" si="7"/>
        <v/>
      </c>
      <c r="R443" s="48"/>
      <c r="S443" s="48"/>
      <c r="T443" s="48"/>
    </row>
    <row r="444" spans="1:20" ht="12.75" customHeight="1">
      <c r="A444" s="54"/>
      <c r="B444" s="55"/>
      <c r="C444" s="56"/>
      <c r="D444" s="56"/>
      <c r="E444" s="56"/>
      <c r="F444" s="56"/>
      <c r="G444" s="56"/>
      <c r="H444" s="56"/>
      <c r="I444" s="56"/>
      <c r="J444" s="56"/>
      <c r="K444" s="56"/>
      <c r="L444" s="57"/>
      <c r="M444" s="57"/>
      <c r="Q444" s="668" t="str">
        <f t="shared" si="7"/>
        <v/>
      </c>
      <c r="R444" s="48"/>
      <c r="S444" s="48"/>
      <c r="T444" s="48"/>
    </row>
    <row r="445" spans="1:20" ht="12.75" customHeight="1">
      <c r="A445" s="54"/>
      <c r="B445" s="55"/>
      <c r="C445" s="56"/>
      <c r="D445" s="56"/>
      <c r="E445" s="56"/>
      <c r="F445" s="56"/>
      <c r="G445" s="56"/>
      <c r="H445" s="56"/>
      <c r="I445" s="56"/>
      <c r="J445" s="56"/>
      <c r="K445" s="56"/>
      <c r="L445" s="57"/>
      <c r="M445" s="57"/>
      <c r="Q445" s="668" t="str">
        <f t="shared" si="7"/>
        <v/>
      </c>
      <c r="R445" s="48"/>
      <c r="S445" s="48"/>
      <c r="T445" s="48"/>
    </row>
    <row r="446" spans="1:20" ht="12.75" customHeight="1">
      <c r="A446" s="54"/>
      <c r="B446" s="55"/>
      <c r="C446" s="56"/>
      <c r="D446" s="56"/>
      <c r="E446" s="56"/>
      <c r="F446" s="56"/>
      <c r="G446" s="56"/>
      <c r="H446" s="56"/>
      <c r="I446" s="56"/>
      <c r="J446" s="56"/>
      <c r="K446" s="56"/>
      <c r="L446" s="57"/>
      <c r="M446" s="57"/>
      <c r="Q446" s="668" t="str">
        <f t="shared" si="7"/>
        <v/>
      </c>
      <c r="R446" s="48"/>
      <c r="S446" s="48"/>
      <c r="T446" s="48"/>
    </row>
    <row r="447" spans="1:20" ht="12.75" customHeight="1">
      <c r="A447" s="54"/>
      <c r="B447" s="55"/>
      <c r="C447" s="56"/>
      <c r="D447" s="56"/>
      <c r="E447" s="56"/>
      <c r="F447" s="56"/>
      <c r="G447" s="56"/>
      <c r="H447" s="56"/>
      <c r="I447" s="56"/>
      <c r="J447" s="56"/>
      <c r="K447" s="56"/>
      <c r="L447" s="57"/>
      <c r="M447" s="57"/>
      <c r="Q447" s="668" t="str">
        <f t="shared" si="7"/>
        <v/>
      </c>
      <c r="R447" s="48"/>
      <c r="S447" s="48"/>
      <c r="T447" s="48"/>
    </row>
    <row r="448" spans="1:20" ht="12.75" customHeight="1">
      <c r="A448" s="54"/>
      <c r="B448" s="55"/>
      <c r="C448" s="56"/>
      <c r="D448" s="56"/>
      <c r="E448" s="56"/>
      <c r="F448" s="56"/>
      <c r="G448" s="56"/>
      <c r="H448" s="56"/>
      <c r="I448" s="56"/>
      <c r="J448" s="56"/>
      <c r="K448" s="56"/>
      <c r="L448" s="57"/>
      <c r="M448" s="57"/>
      <c r="Q448" s="668" t="str">
        <f t="shared" si="7"/>
        <v/>
      </c>
      <c r="R448" s="48"/>
      <c r="S448" s="48"/>
      <c r="T448" s="48"/>
    </row>
    <row r="449" spans="1:20" ht="12.75" customHeight="1">
      <c r="A449" s="54"/>
      <c r="B449" s="55"/>
      <c r="C449" s="56"/>
      <c r="D449" s="56"/>
      <c r="E449" s="56"/>
      <c r="F449" s="56"/>
      <c r="G449" s="56"/>
      <c r="H449" s="56"/>
      <c r="I449" s="56"/>
      <c r="J449" s="56"/>
      <c r="K449" s="56"/>
      <c r="L449" s="57"/>
      <c r="M449" s="57"/>
      <c r="Q449" s="668" t="str">
        <f t="shared" si="7"/>
        <v/>
      </c>
      <c r="R449" s="48"/>
      <c r="S449" s="48"/>
      <c r="T449" s="48"/>
    </row>
    <row r="450" spans="1:20" ht="12.75" customHeight="1">
      <c r="A450" s="54"/>
      <c r="B450" s="55"/>
      <c r="C450" s="56"/>
      <c r="D450" s="56"/>
      <c r="E450" s="56"/>
      <c r="F450" s="56"/>
      <c r="G450" s="56"/>
      <c r="H450" s="56"/>
      <c r="I450" s="56"/>
      <c r="J450" s="56"/>
      <c r="K450" s="56"/>
      <c r="L450" s="57"/>
      <c r="M450" s="57"/>
      <c r="Q450" s="668" t="str">
        <f t="shared" si="7"/>
        <v/>
      </c>
      <c r="R450" s="48"/>
      <c r="S450" s="48"/>
      <c r="T450" s="48"/>
    </row>
    <row r="451" spans="1:20" ht="12.75" customHeight="1">
      <c r="A451" s="54"/>
      <c r="B451" s="55"/>
      <c r="C451" s="56"/>
      <c r="D451" s="56"/>
      <c r="E451" s="56"/>
      <c r="F451" s="56"/>
      <c r="G451" s="56"/>
      <c r="H451" s="56"/>
      <c r="I451" s="56"/>
      <c r="J451" s="56"/>
      <c r="K451" s="56"/>
      <c r="L451" s="57"/>
      <c r="M451" s="57"/>
      <c r="Q451" s="668" t="str">
        <f t="shared" si="7"/>
        <v/>
      </c>
      <c r="R451" s="48"/>
      <c r="S451" s="48"/>
      <c r="T451" s="48"/>
    </row>
    <row r="452" spans="1:20" ht="12.75" customHeight="1">
      <c r="A452" s="54"/>
      <c r="B452" s="55"/>
      <c r="C452" s="56"/>
      <c r="D452" s="56"/>
      <c r="E452" s="56"/>
      <c r="F452" s="56"/>
      <c r="G452" s="56"/>
      <c r="H452" s="56"/>
      <c r="I452" s="56"/>
      <c r="J452" s="56"/>
      <c r="K452" s="56"/>
      <c r="L452" s="57"/>
      <c r="M452" s="57"/>
      <c r="Q452" s="668" t="str">
        <f t="shared" si="7"/>
        <v/>
      </c>
      <c r="R452" s="48"/>
      <c r="S452" s="48"/>
      <c r="T452" s="48"/>
    </row>
    <row r="453" spans="1:20" ht="12.75" customHeight="1">
      <c r="A453" s="54"/>
      <c r="B453" s="55"/>
      <c r="C453" s="56"/>
      <c r="D453" s="56"/>
      <c r="E453" s="56"/>
      <c r="F453" s="56"/>
      <c r="G453" s="56"/>
      <c r="H453" s="56"/>
      <c r="I453" s="56"/>
      <c r="J453" s="56"/>
      <c r="K453" s="56"/>
      <c r="L453" s="57"/>
      <c r="M453" s="57"/>
      <c r="Q453" s="668" t="str">
        <f t="shared" si="7"/>
        <v/>
      </c>
      <c r="R453" s="48"/>
      <c r="S453" s="48"/>
      <c r="T453" s="48"/>
    </row>
    <row r="454" spans="1:20" ht="12.75" customHeight="1">
      <c r="A454" s="54"/>
      <c r="B454" s="55"/>
      <c r="C454" s="56"/>
      <c r="D454" s="56"/>
      <c r="E454" s="56"/>
      <c r="F454" s="56"/>
      <c r="G454" s="56"/>
      <c r="H454" s="56"/>
      <c r="I454" s="56"/>
      <c r="J454" s="56"/>
      <c r="K454" s="56"/>
      <c r="L454" s="57"/>
      <c r="M454" s="57"/>
      <c r="Q454" s="668" t="str">
        <f t="shared" si="7"/>
        <v/>
      </c>
      <c r="R454" s="48"/>
      <c r="S454" s="48"/>
      <c r="T454" s="48"/>
    </row>
    <row r="455" spans="1:20" ht="12.75" customHeight="1">
      <c r="A455" s="54"/>
      <c r="B455" s="55"/>
      <c r="C455" s="56"/>
      <c r="D455" s="56"/>
      <c r="E455" s="56"/>
      <c r="F455" s="56"/>
      <c r="G455" s="56"/>
      <c r="H455" s="56"/>
      <c r="I455" s="56"/>
      <c r="J455" s="56"/>
      <c r="K455" s="56"/>
      <c r="L455" s="57"/>
      <c r="M455" s="57"/>
      <c r="Q455" s="668" t="str">
        <f t="shared" si="7"/>
        <v/>
      </c>
      <c r="R455" s="48"/>
      <c r="S455" s="48"/>
      <c r="T455" s="48"/>
    </row>
    <row r="456" spans="1:20" ht="12.75" customHeight="1">
      <c r="A456" s="54"/>
      <c r="B456" s="55"/>
      <c r="C456" s="56"/>
      <c r="D456" s="56"/>
      <c r="E456" s="56"/>
      <c r="F456" s="56"/>
      <c r="G456" s="56"/>
      <c r="H456" s="56"/>
      <c r="I456" s="56"/>
      <c r="J456" s="56"/>
      <c r="K456" s="56"/>
      <c r="L456" s="57"/>
      <c r="M456" s="57"/>
      <c r="Q456" s="668" t="str">
        <f t="shared" si="7"/>
        <v/>
      </c>
      <c r="R456" s="48"/>
      <c r="S456" s="48"/>
      <c r="T456" s="48"/>
    </row>
    <row r="457" spans="1:20" ht="12.75" customHeight="1">
      <c r="A457" s="54"/>
      <c r="B457" s="55"/>
      <c r="C457" s="56"/>
      <c r="D457" s="56"/>
      <c r="E457" s="56"/>
      <c r="F457" s="56"/>
      <c r="G457" s="56"/>
      <c r="H457" s="56"/>
      <c r="I457" s="56"/>
      <c r="J457" s="56"/>
      <c r="K457" s="56"/>
      <c r="L457" s="57"/>
      <c r="M457" s="57"/>
      <c r="Q457" s="668" t="str">
        <f t="shared" si="7"/>
        <v/>
      </c>
      <c r="R457" s="48"/>
      <c r="S457" s="48"/>
      <c r="T457" s="48"/>
    </row>
    <row r="458" spans="1:20" ht="12.75" customHeight="1">
      <c r="A458" s="54"/>
      <c r="B458" s="55"/>
      <c r="C458" s="56"/>
      <c r="D458" s="56"/>
      <c r="E458" s="56"/>
      <c r="F458" s="56"/>
      <c r="G458" s="56"/>
      <c r="H458" s="56"/>
      <c r="I458" s="56"/>
      <c r="J458" s="56"/>
      <c r="K458" s="56"/>
      <c r="L458" s="57"/>
      <c r="M458" s="57"/>
      <c r="Q458" s="668" t="str">
        <f t="shared" si="7"/>
        <v/>
      </c>
      <c r="R458" s="48"/>
      <c r="S458" s="48"/>
      <c r="T458" s="48"/>
    </row>
    <row r="459" spans="1:20" ht="12.75" customHeight="1">
      <c r="A459" s="54"/>
      <c r="B459" s="55"/>
      <c r="C459" s="56"/>
      <c r="D459" s="56"/>
      <c r="E459" s="56"/>
      <c r="F459" s="56"/>
      <c r="G459" s="56"/>
      <c r="H459" s="56"/>
      <c r="I459" s="56"/>
      <c r="J459" s="56"/>
      <c r="K459" s="56"/>
      <c r="L459" s="57"/>
      <c r="M459" s="57"/>
      <c r="Q459" s="668" t="str">
        <f t="shared" si="7"/>
        <v/>
      </c>
      <c r="R459" s="48"/>
      <c r="S459" s="48"/>
      <c r="T459" s="48"/>
    </row>
    <row r="460" spans="1:20" ht="12.75" customHeight="1">
      <c r="A460" s="54"/>
      <c r="B460" s="55"/>
      <c r="C460" s="56"/>
      <c r="D460" s="56"/>
      <c r="E460" s="56"/>
      <c r="F460" s="56"/>
      <c r="G460" s="56"/>
      <c r="H460" s="56"/>
      <c r="I460" s="56"/>
      <c r="J460" s="56"/>
      <c r="K460" s="56"/>
      <c r="L460" s="57"/>
      <c r="M460" s="57"/>
      <c r="Q460" s="668" t="str">
        <f t="shared" si="7"/>
        <v/>
      </c>
      <c r="R460" s="48"/>
      <c r="S460" s="48"/>
      <c r="T460" s="48"/>
    </row>
    <row r="461" spans="1:20" ht="12.75" customHeight="1">
      <c r="A461" s="54"/>
      <c r="B461" s="55"/>
      <c r="C461" s="56"/>
      <c r="D461" s="56"/>
      <c r="E461" s="56"/>
      <c r="F461" s="56"/>
      <c r="G461" s="56"/>
      <c r="H461" s="56"/>
      <c r="I461" s="56"/>
      <c r="J461" s="56"/>
      <c r="K461" s="56"/>
      <c r="L461" s="57"/>
      <c r="M461" s="57"/>
      <c r="Q461" s="668" t="str">
        <f t="shared" si="7"/>
        <v/>
      </c>
      <c r="R461" s="48"/>
      <c r="S461" s="48"/>
      <c r="T461" s="48"/>
    </row>
    <row r="462" spans="1:20" ht="12.75" customHeight="1">
      <c r="A462" s="54"/>
      <c r="B462" s="55"/>
      <c r="C462" s="56"/>
      <c r="D462" s="56"/>
      <c r="E462" s="56"/>
      <c r="F462" s="56"/>
      <c r="G462" s="56"/>
      <c r="H462" s="56"/>
      <c r="I462" s="56"/>
      <c r="J462" s="56"/>
      <c r="K462" s="56"/>
      <c r="L462" s="57"/>
      <c r="M462" s="57"/>
      <c r="Q462" s="668" t="str">
        <f t="shared" si="7"/>
        <v/>
      </c>
      <c r="R462" s="48"/>
      <c r="S462" s="48"/>
      <c r="T462" s="48"/>
    </row>
    <row r="463" spans="1:20" ht="12.75" customHeight="1">
      <c r="A463" s="54"/>
      <c r="B463" s="55"/>
      <c r="C463" s="56"/>
      <c r="D463" s="56"/>
      <c r="E463" s="56"/>
      <c r="F463" s="56"/>
      <c r="G463" s="56"/>
      <c r="H463" s="56"/>
      <c r="I463" s="56"/>
      <c r="J463" s="56"/>
      <c r="K463" s="56"/>
      <c r="L463" s="57"/>
      <c r="M463" s="57"/>
      <c r="Q463" s="668" t="str">
        <f t="shared" si="7"/>
        <v/>
      </c>
      <c r="R463" s="48"/>
      <c r="S463" s="48"/>
      <c r="T463" s="48"/>
    </row>
    <row r="464" spans="1:20" ht="12.75" customHeight="1">
      <c r="A464" s="54"/>
      <c r="B464" s="55"/>
      <c r="C464" s="56"/>
      <c r="D464" s="56"/>
      <c r="E464" s="56"/>
      <c r="F464" s="56"/>
      <c r="G464" s="56"/>
      <c r="H464" s="56"/>
      <c r="I464" s="56"/>
      <c r="J464" s="56"/>
      <c r="K464" s="56"/>
      <c r="L464" s="57"/>
      <c r="M464" s="57"/>
      <c r="Q464" s="668" t="str">
        <f t="shared" si="7"/>
        <v/>
      </c>
      <c r="R464" s="48"/>
      <c r="S464" s="48"/>
      <c r="T464" s="48"/>
    </row>
    <row r="465" spans="1:20" ht="12.75" customHeight="1">
      <c r="A465" s="54"/>
      <c r="B465" s="55"/>
      <c r="C465" s="56"/>
      <c r="D465" s="56"/>
      <c r="E465" s="56"/>
      <c r="F465" s="56"/>
      <c r="G465" s="56"/>
      <c r="H465" s="56"/>
      <c r="I465" s="56"/>
      <c r="J465" s="56"/>
      <c r="K465" s="56"/>
      <c r="L465" s="57"/>
      <c r="M465" s="57"/>
      <c r="Q465" s="668" t="str">
        <f t="shared" si="7"/>
        <v/>
      </c>
      <c r="R465" s="48"/>
      <c r="S465" s="48"/>
      <c r="T465" s="48"/>
    </row>
    <row r="466" spans="1:20" ht="12.75" customHeight="1">
      <c r="A466" s="54"/>
      <c r="B466" s="55"/>
      <c r="C466" s="56"/>
      <c r="D466" s="56"/>
      <c r="E466" s="56"/>
      <c r="F466" s="56"/>
      <c r="G466" s="56"/>
      <c r="H466" s="56"/>
      <c r="I466" s="56"/>
      <c r="J466" s="56"/>
      <c r="K466" s="56"/>
      <c r="L466" s="57"/>
      <c r="M466" s="57"/>
      <c r="Q466" s="668" t="str">
        <f t="shared" si="7"/>
        <v/>
      </c>
      <c r="R466" s="48"/>
      <c r="S466" s="48"/>
      <c r="T466" s="48"/>
    </row>
    <row r="467" spans="1:20" ht="12.75" customHeight="1">
      <c r="A467" s="54"/>
      <c r="B467" s="55"/>
      <c r="C467" s="56"/>
      <c r="D467" s="56"/>
      <c r="E467" s="56"/>
      <c r="F467" s="56"/>
      <c r="G467" s="56"/>
      <c r="H467" s="56"/>
      <c r="I467" s="56"/>
      <c r="J467" s="56"/>
      <c r="K467" s="56"/>
      <c r="L467" s="57"/>
      <c r="M467" s="57"/>
      <c r="Q467" s="668" t="str">
        <f t="shared" si="7"/>
        <v/>
      </c>
      <c r="R467" s="48"/>
      <c r="S467" s="48"/>
      <c r="T467" s="48"/>
    </row>
    <row r="468" spans="1:20" ht="12.75" customHeight="1">
      <c r="A468" s="54"/>
      <c r="B468" s="55"/>
      <c r="C468" s="56"/>
      <c r="D468" s="56"/>
      <c r="E468" s="56"/>
      <c r="F468" s="56"/>
      <c r="G468" s="56"/>
      <c r="H468" s="56"/>
      <c r="I468" s="56"/>
      <c r="J468" s="56"/>
      <c r="K468" s="56"/>
      <c r="L468" s="57"/>
      <c r="M468" s="57"/>
      <c r="Q468" s="668" t="str">
        <f t="shared" si="7"/>
        <v/>
      </c>
      <c r="R468" s="48"/>
      <c r="S468" s="48"/>
      <c r="T468" s="48"/>
    </row>
    <row r="469" spans="1:20" ht="12.75" customHeight="1">
      <c r="A469" s="54"/>
      <c r="B469" s="55"/>
      <c r="C469" s="56"/>
      <c r="D469" s="56"/>
      <c r="E469" s="56"/>
      <c r="F469" s="56"/>
      <c r="G469" s="56"/>
      <c r="H469" s="56"/>
      <c r="I469" s="56"/>
      <c r="J469" s="56"/>
      <c r="K469" s="56"/>
      <c r="L469" s="57"/>
      <c r="M469" s="57"/>
      <c r="Q469" s="668" t="str">
        <f t="shared" si="7"/>
        <v/>
      </c>
      <c r="R469" s="48"/>
      <c r="S469" s="48"/>
      <c r="T469" s="48"/>
    </row>
    <row r="470" spans="1:20" ht="12.75" customHeight="1">
      <c r="A470" s="54"/>
      <c r="B470" s="55"/>
      <c r="C470" s="56"/>
      <c r="D470" s="56"/>
      <c r="E470" s="56"/>
      <c r="F470" s="56"/>
      <c r="G470" s="56"/>
      <c r="H470" s="56"/>
      <c r="I470" s="56"/>
      <c r="J470" s="56"/>
      <c r="K470" s="56"/>
      <c r="L470" s="57"/>
      <c r="M470" s="57"/>
      <c r="Q470" s="668" t="str">
        <f t="shared" si="7"/>
        <v/>
      </c>
      <c r="R470" s="48"/>
      <c r="S470" s="48"/>
      <c r="T470" s="48"/>
    </row>
    <row r="471" spans="1:20" ht="12.75" customHeight="1">
      <c r="A471" s="54"/>
      <c r="B471" s="55"/>
      <c r="C471" s="56"/>
      <c r="D471" s="56"/>
      <c r="E471" s="56"/>
      <c r="F471" s="56"/>
      <c r="G471" s="56"/>
      <c r="H471" s="56"/>
      <c r="I471" s="56"/>
      <c r="J471" s="56"/>
      <c r="K471" s="56"/>
      <c r="L471" s="57"/>
      <c r="M471" s="57"/>
      <c r="Q471" s="668" t="str">
        <f t="shared" si="7"/>
        <v/>
      </c>
      <c r="R471" s="48"/>
      <c r="S471" s="48"/>
      <c r="T471" s="48"/>
    </row>
    <row r="472" spans="1:20" ht="12.75" customHeight="1">
      <c r="A472" s="54"/>
      <c r="B472" s="55"/>
      <c r="C472" s="56"/>
      <c r="D472" s="56"/>
      <c r="E472" s="56"/>
      <c r="F472" s="56"/>
      <c r="G472" s="56"/>
      <c r="H472" s="56"/>
      <c r="I472" s="56"/>
      <c r="J472" s="56"/>
      <c r="K472" s="56"/>
      <c r="L472" s="57"/>
      <c r="M472" s="57"/>
      <c r="Q472" s="668" t="str">
        <f t="shared" si="7"/>
        <v/>
      </c>
      <c r="R472" s="48"/>
      <c r="S472" s="48"/>
      <c r="T472" s="48"/>
    </row>
    <row r="473" spans="1:20" ht="12.75" customHeight="1">
      <c r="A473" s="54"/>
      <c r="B473" s="55"/>
      <c r="C473" s="56"/>
      <c r="D473" s="56"/>
      <c r="E473" s="56"/>
      <c r="F473" s="56"/>
      <c r="G473" s="56"/>
      <c r="H473" s="56"/>
      <c r="I473" s="56"/>
      <c r="J473" s="56"/>
      <c r="K473" s="56"/>
      <c r="L473" s="57"/>
      <c r="M473" s="57"/>
      <c r="Q473" s="668" t="str">
        <f t="shared" ref="Q473:Q536" si="8">IF($G473&gt;0,$C$21,"")</f>
        <v/>
      </c>
      <c r="R473" s="48"/>
      <c r="S473" s="48"/>
      <c r="T473" s="48"/>
    </row>
    <row r="474" spans="1:20" ht="12.75" customHeight="1">
      <c r="A474" s="54"/>
      <c r="B474" s="55"/>
      <c r="C474" s="56"/>
      <c r="D474" s="56"/>
      <c r="E474" s="56"/>
      <c r="F474" s="56"/>
      <c r="G474" s="56"/>
      <c r="H474" s="56"/>
      <c r="I474" s="56"/>
      <c r="J474" s="56"/>
      <c r="K474" s="56"/>
      <c r="L474" s="57"/>
      <c r="M474" s="57"/>
      <c r="Q474" s="668" t="str">
        <f t="shared" si="8"/>
        <v/>
      </c>
      <c r="R474" s="48"/>
      <c r="S474" s="48"/>
      <c r="T474" s="48"/>
    </row>
    <row r="475" spans="1:20" ht="12.75" customHeight="1">
      <c r="A475" s="54"/>
      <c r="B475" s="55"/>
      <c r="C475" s="56"/>
      <c r="D475" s="56"/>
      <c r="E475" s="56"/>
      <c r="F475" s="56"/>
      <c r="G475" s="56"/>
      <c r="H475" s="56"/>
      <c r="I475" s="56"/>
      <c r="J475" s="56"/>
      <c r="K475" s="56"/>
      <c r="L475" s="57"/>
      <c r="M475" s="57"/>
      <c r="Q475" s="668" t="str">
        <f t="shared" si="8"/>
        <v/>
      </c>
      <c r="R475" s="48"/>
      <c r="S475" s="48"/>
      <c r="T475" s="48"/>
    </row>
    <row r="476" spans="1:20" ht="12.75" customHeight="1">
      <c r="A476" s="54"/>
      <c r="B476" s="55"/>
      <c r="C476" s="56"/>
      <c r="D476" s="56"/>
      <c r="E476" s="56"/>
      <c r="F476" s="56"/>
      <c r="G476" s="56"/>
      <c r="H476" s="56"/>
      <c r="I476" s="56"/>
      <c r="J476" s="56"/>
      <c r="K476" s="56"/>
      <c r="L476" s="57"/>
      <c r="M476" s="57"/>
      <c r="Q476" s="668" t="str">
        <f t="shared" si="8"/>
        <v/>
      </c>
      <c r="R476" s="48"/>
      <c r="S476" s="48"/>
      <c r="T476" s="48"/>
    </row>
    <row r="477" spans="1:20" ht="12.75" customHeight="1">
      <c r="A477" s="54"/>
      <c r="B477" s="55"/>
      <c r="C477" s="56"/>
      <c r="D477" s="56"/>
      <c r="E477" s="56"/>
      <c r="F477" s="56"/>
      <c r="G477" s="56"/>
      <c r="H477" s="56"/>
      <c r="I477" s="56"/>
      <c r="J477" s="56"/>
      <c r="K477" s="56"/>
      <c r="L477" s="57"/>
      <c r="M477" s="57"/>
      <c r="Q477" s="668" t="str">
        <f t="shared" si="8"/>
        <v/>
      </c>
      <c r="R477" s="48"/>
      <c r="S477" s="48"/>
      <c r="T477" s="48"/>
    </row>
    <row r="478" spans="1:20" ht="12.75" customHeight="1">
      <c r="A478" s="54"/>
      <c r="B478" s="55"/>
      <c r="C478" s="56"/>
      <c r="D478" s="56"/>
      <c r="E478" s="56"/>
      <c r="F478" s="56"/>
      <c r="G478" s="56"/>
      <c r="H478" s="56"/>
      <c r="I478" s="56"/>
      <c r="J478" s="56"/>
      <c r="K478" s="56"/>
      <c r="L478" s="57"/>
      <c r="M478" s="57"/>
      <c r="Q478" s="668" t="str">
        <f t="shared" si="8"/>
        <v/>
      </c>
      <c r="R478" s="48"/>
      <c r="S478" s="48"/>
      <c r="T478" s="48"/>
    </row>
    <row r="479" spans="1:20" ht="12.75" customHeight="1">
      <c r="A479" s="54"/>
      <c r="B479" s="55"/>
      <c r="C479" s="56"/>
      <c r="D479" s="56"/>
      <c r="E479" s="56"/>
      <c r="F479" s="56"/>
      <c r="G479" s="56"/>
      <c r="H479" s="56"/>
      <c r="I479" s="56"/>
      <c r="J479" s="56"/>
      <c r="K479" s="56"/>
      <c r="L479" s="57"/>
      <c r="M479" s="57"/>
      <c r="Q479" s="668" t="str">
        <f t="shared" si="8"/>
        <v/>
      </c>
      <c r="R479" s="48"/>
      <c r="S479" s="48"/>
      <c r="T479" s="48"/>
    </row>
    <row r="480" spans="1:20" ht="12.75" customHeight="1">
      <c r="A480" s="54"/>
      <c r="B480" s="55"/>
      <c r="C480" s="56"/>
      <c r="D480" s="56"/>
      <c r="E480" s="56"/>
      <c r="F480" s="56"/>
      <c r="G480" s="56"/>
      <c r="H480" s="56"/>
      <c r="I480" s="56"/>
      <c r="J480" s="56"/>
      <c r="K480" s="56"/>
      <c r="L480" s="57"/>
      <c r="M480" s="57"/>
      <c r="Q480" s="668" t="str">
        <f t="shared" si="8"/>
        <v/>
      </c>
      <c r="R480" s="48"/>
      <c r="S480" s="48"/>
      <c r="T480" s="48"/>
    </row>
    <row r="481" spans="1:20" ht="12.75" customHeight="1">
      <c r="A481" s="54"/>
      <c r="B481" s="55"/>
      <c r="C481" s="56"/>
      <c r="D481" s="56"/>
      <c r="E481" s="56"/>
      <c r="F481" s="56"/>
      <c r="G481" s="56"/>
      <c r="H481" s="56"/>
      <c r="I481" s="56"/>
      <c r="J481" s="56"/>
      <c r="K481" s="56"/>
      <c r="L481" s="57"/>
      <c r="M481" s="57"/>
      <c r="Q481" s="668" t="str">
        <f t="shared" si="8"/>
        <v/>
      </c>
      <c r="R481" s="48"/>
      <c r="S481" s="48"/>
      <c r="T481" s="48"/>
    </row>
    <row r="482" spans="1:20" ht="12.75" customHeight="1">
      <c r="A482" s="54"/>
      <c r="B482" s="55"/>
      <c r="C482" s="56"/>
      <c r="D482" s="56"/>
      <c r="E482" s="56"/>
      <c r="F482" s="56"/>
      <c r="G482" s="56"/>
      <c r="H482" s="56"/>
      <c r="I482" s="56"/>
      <c r="J482" s="56"/>
      <c r="K482" s="56"/>
      <c r="L482" s="57"/>
      <c r="M482" s="57"/>
      <c r="Q482" s="668" t="str">
        <f t="shared" si="8"/>
        <v/>
      </c>
      <c r="R482" s="48"/>
      <c r="S482" s="48"/>
      <c r="T482" s="48"/>
    </row>
    <row r="483" spans="1:20" ht="12.75" customHeight="1">
      <c r="A483" s="54"/>
      <c r="B483" s="55"/>
      <c r="C483" s="56"/>
      <c r="D483" s="56"/>
      <c r="E483" s="56"/>
      <c r="F483" s="56"/>
      <c r="G483" s="56"/>
      <c r="H483" s="56"/>
      <c r="I483" s="56"/>
      <c r="J483" s="56"/>
      <c r="K483" s="56"/>
      <c r="L483" s="57"/>
      <c r="M483" s="57"/>
      <c r="Q483" s="668" t="str">
        <f t="shared" si="8"/>
        <v/>
      </c>
      <c r="R483" s="48"/>
      <c r="S483" s="48"/>
      <c r="T483" s="48"/>
    </row>
    <row r="484" spans="1:20" ht="12.75" customHeight="1">
      <c r="A484" s="54"/>
      <c r="B484" s="55"/>
      <c r="C484" s="56"/>
      <c r="D484" s="56"/>
      <c r="E484" s="56"/>
      <c r="F484" s="56"/>
      <c r="G484" s="56"/>
      <c r="H484" s="56"/>
      <c r="I484" s="56"/>
      <c r="J484" s="56"/>
      <c r="K484" s="56"/>
      <c r="L484" s="57"/>
      <c r="M484" s="57"/>
      <c r="Q484" s="668" t="str">
        <f t="shared" si="8"/>
        <v/>
      </c>
      <c r="R484" s="48"/>
      <c r="S484" s="48"/>
      <c r="T484" s="48"/>
    </row>
    <row r="485" spans="1:20" ht="12.75" customHeight="1">
      <c r="A485" s="54"/>
      <c r="B485" s="55"/>
      <c r="C485" s="56"/>
      <c r="D485" s="56"/>
      <c r="E485" s="56"/>
      <c r="F485" s="56"/>
      <c r="G485" s="56"/>
      <c r="H485" s="56"/>
      <c r="I485" s="56"/>
      <c r="J485" s="56"/>
      <c r="K485" s="56"/>
      <c r="L485" s="57"/>
      <c r="M485" s="57"/>
      <c r="Q485" s="668" t="str">
        <f t="shared" si="8"/>
        <v/>
      </c>
      <c r="R485" s="48"/>
      <c r="S485" s="48"/>
      <c r="T485" s="48"/>
    </row>
    <row r="486" spans="1:20" ht="12.75" customHeight="1">
      <c r="A486" s="54"/>
      <c r="B486" s="55"/>
      <c r="C486" s="56"/>
      <c r="D486" s="56"/>
      <c r="E486" s="56"/>
      <c r="F486" s="56"/>
      <c r="G486" s="56"/>
      <c r="H486" s="56"/>
      <c r="I486" s="56"/>
      <c r="J486" s="56"/>
      <c r="K486" s="56"/>
      <c r="L486" s="57"/>
      <c r="M486" s="57"/>
      <c r="Q486" s="668" t="str">
        <f t="shared" si="8"/>
        <v/>
      </c>
      <c r="R486" s="48"/>
      <c r="S486" s="48"/>
      <c r="T486" s="48"/>
    </row>
    <row r="487" spans="1:20" ht="12.75" customHeight="1">
      <c r="A487" s="54"/>
      <c r="B487" s="55"/>
      <c r="C487" s="56"/>
      <c r="D487" s="56"/>
      <c r="E487" s="56"/>
      <c r="F487" s="56"/>
      <c r="G487" s="56"/>
      <c r="H487" s="56"/>
      <c r="I487" s="56"/>
      <c r="J487" s="56"/>
      <c r="K487" s="56"/>
      <c r="L487" s="57"/>
      <c r="M487" s="57"/>
      <c r="Q487" s="668" t="str">
        <f t="shared" si="8"/>
        <v/>
      </c>
      <c r="R487" s="48"/>
      <c r="S487" s="48"/>
      <c r="T487" s="48"/>
    </row>
    <row r="488" spans="1:20" ht="12.75" customHeight="1">
      <c r="A488" s="54"/>
      <c r="B488" s="55"/>
      <c r="C488" s="56"/>
      <c r="D488" s="56"/>
      <c r="E488" s="56"/>
      <c r="F488" s="56"/>
      <c r="G488" s="56"/>
      <c r="H488" s="56"/>
      <c r="I488" s="56"/>
      <c r="J488" s="56"/>
      <c r="K488" s="56"/>
      <c r="L488" s="57"/>
      <c r="M488" s="57"/>
      <c r="Q488" s="668" t="str">
        <f t="shared" si="8"/>
        <v/>
      </c>
      <c r="R488" s="48"/>
      <c r="S488" s="48"/>
      <c r="T488" s="48"/>
    </row>
    <row r="489" spans="1:20" ht="12.75" customHeight="1">
      <c r="A489" s="54"/>
      <c r="B489" s="55"/>
      <c r="C489" s="56"/>
      <c r="D489" s="56"/>
      <c r="E489" s="56"/>
      <c r="F489" s="56"/>
      <c r="G489" s="56"/>
      <c r="H489" s="56"/>
      <c r="I489" s="56"/>
      <c r="J489" s="56"/>
      <c r="K489" s="56"/>
      <c r="L489" s="57"/>
      <c r="M489" s="57"/>
      <c r="Q489" s="668" t="str">
        <f t="shared" si="8"/>
        <v/>
      </c>
      <c r="R489" s="48"/>
      <c r="S489" s="48"/>
      <c r="T489" s="48"/>
    </row>
    <row r="490" spans="1:20" ht="12.75" customHeight="1">
      <c r="A490" s="54"/>
      <c r="B490" s="55"/>
      <c r="C490" s="56"/>
      <c r="D490" s="56"/>
      <c r="E490" s="56"/>
      <c r="F490" s="56"/>
      <c r="G490" s="56"/>
      <c r="H490" s="56"/>
      <c r="I490" s="56"/>
      <c r="J490" s="56"/>
      <c r="K490" s="56"/>
      <c r="L490" s="57"/>
      <c r="M490" s="57"/>
      <c r="Q490" s="668" t="str">
        <f t="shared" si="8"/>
        <v/>
      </c>
      <c r="R490" s="48"/>
      <c r="S490" s="48"/>
      <c r="T490" s="48"/>
    </row>
    <row r="491" spans="1:20" ht="12.75" customHeight="1">
      <c r="A491" s="54"/>
      <c r="B491" s="55"/>
      <c r="C491" s="56"/>
      <c r="D491" s="56"/>
      <c r="E491" s="56"/>
      <c r="F491" s="56"/>
      <c r="G491" s="56"/>
      <c r="H491" s="56"/>
      <c r="I491" s="56"/>
      <c r="J491" s="56"/>
      <c r="K491" s="56"/>
      <c r="L491" s="57"/>
      <c r="M491" s="57"/>
      <c r="Q491" s="668" t="str">
        <f t="shared" si="8"/>
        <v/>
      </c>
      <c r="R491" s="48"/>
      <c r="S491" s="48"/>
      <c r="T491" s="48"/>
    </row>
    <row r="492" spans="1:20" ht="12.75" customHeight="1">
      <c r="A492" s="54"/>
      <c r="B492" s="55"/>
      <c r="C492" s="56"/>
      <c r="D492" s="56"/>
      <c r="E492" s="56"/>
      <c r="F492" s="56"/>
      <c r="G492" s="56"/>
      <c r="H492" s="56"/>
      <c r="I492" s="56"/>
      <c r="J492" s="56"/>
      <c r="K492" s="56"/>
      <c r="L492" s="57"/>
      <c r="M492" s="57"/>
      <c r="Q492" s="668" t="str">
        <f t="shared" si="8"/>
        <v/>
      </c>
      <c r="R492" s="48"/>
      <c r="S492" s="48"/>
      <c r="T492" s="48"/>
    </row>
    <row r="493" spans="1:20" ht="12.75" customHeight="1">
      <c r="A493" s="54"/>
      <c r="B493" s="55"/>
      <c r="C493" s="56"/>
      <c r="D493" s="56"/>
      <c r="E493" s="56"/>
      <c r="F493" s="56"/>
      <c r="G493" s="56"/>
      <c r="H493" s="56"/>
      <c r="I493" s="56"/>
      <c r="J493" s="56"/>
      <c r="K493" s="56"/>
      <c r="L493" s="57"/>
      <c r="M493" s="57"/>
      <c r="Q493" s="668" t="str">
        <f t="shared" si="8"/>
        <v/>
      </c>
      <c r="R493" s="48"/>
      <c r="S493" s="48"/>
      <c r="T493" s="48"/>
    </row>
    <row r="494" spans="1:20" ht="12.75" customHeight="1">
      <c r="A494" s="54"/>
      <c r="B494" s="55"/>
      <c r="C494" s="56"/>
      <c r="D494" s="56"/>
      <c r="E494" s="56"/>
      <c r="F494" s="56"/>
      <c r="G494" s="56"/>
      <c r="H494" s="56"/>
      <c r="I494" s="56"/>
      <c r="J494" s="56"/>
      <c r="K494" s="56"/>
      <c r="L494" s="57"/>
      <c r="M494" s="57"/>
      <c r="Q494" s="668" t="str">
        <f t="shared" si="8"/>
        <v/>
      </c>
      <c r="R494" s="48"/>
      <c r="S494" s="48"/>
      <c r="T494" s="48"/>
    </row>
    <row r="495" spans="1:20" ht="12.75" customHeight="1">
      <c r="A495" s="54"/>
      <c r="B495" s="55"/>
      <c r="C495" s="56"/>
      <c r="D495" s="56"/>
      <c r="E495" s="56"/>
      <c r="F495" s="56"/>
      <c r="G495" s="56"/>
      <c r="H495" s="56"/>
      <c r="I495" s="56"/>
      <c r="J495" s="56"/>
      <c r="K495" s="56"/>
      <c r="L495" s="57"/>
      <c r="M495" s="57"/>
      <c r="Q495" s="668" t="str">
        <f t="shared" si="8"/>
        <v/>
      </c>
      <c r="R495" s="48"/>
      <c r="S495" s="48"/>
      <c r="T495" s="48"/>
    </row>
    <row r="496" spans="1:20" ht="12.75" customHeight="1">
      <c r="A496" s="54"/>
      <c r="B496" s="55"/>
      <c r="C496" s="56"/>
      <c r="D496" s="56"/>
      <c r="E496" s="56"/>
      <c r="F496" s="56"/>
      <c r="G496" s="56"/>
      <c r="H496" s="56"/>
      <c r="I496" s="56"/>
      <c r="J496" s="56"/>
      <c r="K496" s="56"/>
      <c r="L496" s="57"/>
      <c r="M496" s="57"/>
      <c r="Q496" s="668" t="str">
        <f t="shared" si="8"/>
        <v/>
      </c>
      <c r="R496" s="48"/>
      <c r="S496" s="48"/>
      <c r="T496" s="48"/>
    </row>
    <row r="497" spans="1:20" ht="12.75" customHeight="1">
      <c r="A497" s="54"/>
      <c r="B497" s="55"/>
      <c r="C497" s="56"/>
      <c r="D497" s="56"/>
      <c r="E497" s="56"/>
      <c r="F497" s="56"/>
      <c r="G497" s="56"/>
      <c r="H497" s="56"/>
      <c r="I497" s="56"/>
      <c r="J497" s="56"/>
      <c r="K497" s="56"/>
      <c r="L497" s="57"/>
      <c r="M497" s="57"/>
      <c r="Q497" s="668" t="str">
        <f t="shared" si="8"/>
        <v/>
      </c>
      <c r="R497" s="48"/>
      <c r="S497" s="48"/>
      <c r="T497" s="48"/>
    </row>
    <row r="498" spans="1:20" ht="12.75" customHeight="1">
      <c r="A498" s="54"/>
      <c r="B498" s="55"/>
      <c r="C498" s="56"/>
      <c r="D498" s="56"/>
      <c r="E498" s="56"/>
      <c r="F498" s="56"/>
      <c r="G498" s="56"/>
      <c r="H498" s="56"/>
      <c r="I498" s="56"/>
      <c r="J498" s="56"/>
      <c r="K498" s="56"/>
      <c r="L498" s="57"/>
      <c r="M498" s="57"/>
      <c r="Q498" s="668" t="str">
        <f t="shared" si="8"/>
        <v/>
      </c>
      <c r="R498" s="48"/>
      <c r="S498" s="48"/>
      <c r="T498" s="48"/>
    </row>
    <row r="499" spans="1:20" ht="12.75" customHeight="1">
      <c r="A499" s="54"/>
      <c r="B499" s="55"/>
      <c r="C499" s="56"/>
      <c r="D499" s="56"/>
      <c r="E499" s="56"/>
      <c r="F499" s="56"/>
      <c r="G499" s="56"/>
      <c r="H499" s="56"/>
      <c r="I499" s="56"/>
      <c r="J499" s="56"/>
      <c r="K499" s="56"/>
      <c r="L499" s="57"/>
      <c r="M499" s="57"/>
      <c r="Q499" s="668" t="str">
        <f t="shared" si="8"/>
        <v/>
      </c>
      <c r="R499" s="48"/>
      <c r="S499" s="48"/>
      <c r="T499" s="48"/>
    </row>
    <row r="500" spans="1:20" ht="12.75" customHeight="1">
      <c r="A500" s="54"/>
      <c r="B500" s="55"/>
      <c r="C500" s="56"/>
      <c r="D500" s="56"/>
      <c r="E500" s="56"/>
      <c r="F500" s="56"/>
      <c r="G500" s="56"/>
      <c r="H500" s="56"/>
      <c r="I500" s="56"/>
      <c r="J500" s="56"/>
      <c r="K500" s="56"/>
      <c r="L500" s="57"/>
      <c r="M500" s="57"/>
      <c r="Q500" s="668" t="str">
        <f t="shared" si="8"/>
        <v/>
      </c>
      <c r="R500" s="48"/>
      <c r="S500" s="48"/>
      <c r="T500" s="48"/>
    </row>
    <row r="501" spans="1:20" ht="12.75" customHeight="1">
      <c r="A501" s="54"/>
      <c r="B501" s="55"/>
      <c r="C501" s="56"/>
      <c r="D501" s="56"/>
      <c r="E501" s="56"/>
      <c r="F501" s="56"/>
      <c r="G501" s="56"/>
      <c r="H501" s="56"/>
      <c r="I501" s="56"/>
      <c r="J501" s="56"/>
      <c r="K501" s="56"/>
      <c r="L501" s="57"/>
      <c r="M501" s="57"/>
      <c r="Q501" s="668" t="str">
        <f t="shared" si="8"/>
        <v/>
      </c>
      <c r="R501" s="48"/>
      <c r="S501" s="48"/>
      <c r="T501" s="48"/>
    </row>
    <row r="502" spans="1:20" ht="12.75" customHeight="1">
      <c r="A502" s="54"/>
      <c r="B502" s="55"/>
      <c r="C502" s="56"/>
      <c r="D502" s="56"/>
      <c r="E502" s="56"/>
      <c r="F502" s="56"/>
      <c r="G502" s="56"/>
      <c r="H502" s="56"/>
      <c r="I502" s="56"/>
      <c r="J502" s="56"/>
      <c r="K502" s="56"/>
      <c r="L502" s="57"/>
      <c r="M502" s="57"/>
      <c r="Q502" s="668" t="str">
        <f t="shared" si="8"/>
        <v/>
      </c>
      <c r="R502" s="48"/>
      <c r="S502" s="48"/>
      <c r="T502" s="48"/>
    </row>
    <row r="503" spans="1:20" ht="12.75" customHeight="1">
      <c r="A503" s="54"/>
      <c r="B503" s="55"/>
      <c r="C503" s="56"/>
      <c r="D503" s="56"/>
      <c r="E503" s="56"/>
      <c r="F503" s="56"/>
      <c r="G503" s="56"/>
      <c r="H503" s="56"/>
      <c r="I503" s="56"/>
      <c r="J503" s="56"/>
      <c r="K503" s="56"/>
      <c r="L503" s="57"/>
      <c r="M503" s="57"/>
      <c r="Q503" s="668" t="str">
        <f t="shared" si="8"/>
        <v/>
      </c>
      <c r="R503" s="48"/>
      <c r="S503" s="48"/>
      <c r="T503" s="48"/>
    </row>
    <row r="504" spans="1:20" ht="12.75" customHeight="1">
      <c r="A504" s="54"/>
      <c r="B504" s="55"/>
      <c r="C504" s="56"/>
      <c r="D504" s="56"/>
      <c r="E504" s="56"/>
      <c r="F504" s="56"/>
      <c r="G504" s="56"/>
      <c r="H504" s="56"/>
      <c r="I504" s="56"/>
      <c r="J504" s="56"/>
      <c r="K504" s="56"/>
      <c r="L504" s="57"/>
      <c r="M504" s="57"/>
      <c r="Q504" s="668" t="str">
        <f t="shared" si="8"/>
        <v/>
      </c>
      <c r="R504" s="48"/>
      <c r="S504" s="48"/>
      <c r="T504" s="48"/>
    </row>
    <row r="505" spans="1:20" ht="12.75" customHeight="1">
      <c r="A505" s="54"/>
      <c r="B505" s="55"/>
      <c r="C505" s="56"/>
      <c r="D505" s="56"/>
      <c r="E505" s="56"/>
      <c r="F505" s="56"/>
      <c r="G505" s="56"/>
      <c r="H505" s="56"/>
      <c r="I505" s="56"/>
      <c r="J505" s="56"/>
      <c r="K505" s="56"/>
      <c r="L505" s="57"/>
      <c r="M505" s="57"/>
      <c r="Q505" s="668" t="str">
        <f t="shared" si="8"/>
        <v/>
      </c>
      <c r="R505" s="48"/>
      <c r="S505" s="48"/>
      <c r="T505" s="48"/>
    </row>
    <row r="506" spans="1:20" ht="12.75" customHeight="1">
      <c r="A506" s="54"/>
      <c r="B506" s="55"/>
      <c r="C506" s="56"/>
      <c r="D506" s="56"/>
      <c r="E506" s="56"/>
      <c r="F506" s="56"/>
      <c r="G506" s="56"/>
      <c r="H506" s="56"/>
      <c r="I506" s="56"/>
      <c r="J506" s="56"/>
      <c r="K506" s="56"/>
      <c r="L506" s="57"/>
      <c r="M506" s="57"/>
      <c r="Q506" s="668" t="str">
        <f t="shared" si="8"/>
        <v/>
      </c>
      <c r="R506" s="48"/>
      <c r="S506" s="48"/>
      <c r="T506" s="48"/>
    </row>
    <row r="507" spans="1:20" ht="12.75" customHeight="1">
      <c r="A507" s="54"/>
      <c r="B507" s="55"/>
      <c r="C507" s="56"/>
      <c r="D507" s="56"/>
      <c r="E507" s="56"/>
      <c r="F507" s="56"/>
      <c r="G507" s="56"/>
      <c r="H507" s="56"/>
      <c r="I507" s="56"/>
      <c r="J507" s="56"/>
      <c r="K507" s="56"/>
      <c r="L507" s="57"/>
      <c r="M507" s="57"/>
      <c r="Q507" s="668" t="str">
        <f t="shared" si="8"/>
        <v/>
      </c>
      <c r="R507" s="48"/>
      <c r="S507" s="48"/>
      <c r="T507" s="48"/>
    </row>
    <row r="508" spans="1:20" ht="12.75" customHeight="1">
      <c r="A508" s="54"/>
      <c r="B508" s="55"/>
      <c r="C508" s="56"/>
      <c r="D508" s="56"/>
      <c r="E508" s="56"/>
      <c r="F508" s="56"/>
      <c r="G508" s="56"/>
      <c r="H508" s="56"/>
      <c r="I508" s="56"/>
      <c r="J508" s="56"/>
      <c r="K508" s="56"/>
      <c r="L508" s="57"/>
      <c r="M508" s="57"/>
      <c r="Q508" s="668" t="str">
        <f t="shared" si="8"/>
        <v/>
      </c>
      <c r="R508" s="48"/>
      <c r="S508" s="48"/>
      <c r="T508" s="48"/>
    </row>
    <row r="509" spans="1:20" ht="12.75" customHeight="1">
      <c r="A509" s="54"/>
      <c r="B509" s="55"/>
      <c r="C509" s="56"/>
      <c r="D509" s="56"/>
      <c r="E509" s="56"/>
      <c r="F509" s="56"/>
      <c r="G509" s="56"/>
      <c r="H509" s="56"/>
      <c r="I509" s="56"/>
      <c r="J509" s="56"/>
      <c r="K509" s="56"/>
      <c r="L509" s="57"/>
      <c r="M509" s="57"/>
      <c r="Q509" s="668" t="str">
        <f t="shared" si="8"/>
        <v/>
      </c>
      <c r="R509" s="48"/>
      <c r="S509" s="48"/>
      <c r="T509" s="48"/>
    </row>
    <row r="510" spans="1:20" ht="12.75" customHeight="1">
      <c r="A510" s="54"/>
      <c r="B510" s="55"/>
      <c r="C510" s="56"/>
      <c r="D510" s="56"/>
      <c r="E510" s="56"/>
      <c r="F510" s="56"/>
      <c r="G510" s="56"/>
      <c r="H510" s="56"/>
      <c r="I510" s="56"/>
      <c r="J510" s="56"/>
      <c r="K510" s="56"/>
      <c r="L510" s="57"/>
      <c r="M510" s="57"/>
      <c r="Q510" s="668" t="str">
        <f t="shared" si="8"/>
        <v/>
      </c>
      <c r="R510" s="48"/>
      <c r="S510" s="48"/>
      <c r="T510" s="48"/>
    </row>
    <row r="511" spans="1:20" ht="12.75" customHeight="1">
      <c r="A511" s="54"/>
      <c r="B511" s="55"/>
      <c r="C511" s="56"/>
      <c r="D511" s="56"/>
      <c r="E511" s="56"/>
      <c r="F511" s="56"/>
      <c r="G511" s="56"/>
      <c r="H511" s="56"/>
      <c r="I511" s="56"/>
      <c r="J511" s="56"/>
      <c r="K511" s="56"/>
      <c r="L511" s="57"/>
      <c r="M511" s="57"/>
      <c r="Q511" s="668" t="str">
        <f t="shared" si="8"/>
        <v/>
      </c>
      <c r="R511" s="48"/>
      <c r="S511" s="48"/>
      <c r="T511" s="48"/>
    </row>
    <row r="512" spans="1:20" ht="12.75" customHeight="1">
      <c r="A512" s="54"/>
      <c r="B512" s="55"/>
      <c r="C512" s="56"/>
      <c r="D512" s="56"/>
      <c r="E512" s="56"/>
      <c r="F512" s="56"/>
      <c r="G512" s="56"/>
      <c r="H512" s="56"/>
      <c r="I512" s="56"/>
      <c r="J512" s="56"/>
      <c r="K512" s="56"/>
      <c r="L512" s="57"/>
      <c r="M512" s="57"/>
      <c r="Q512" s="668" t="str">
        <f t="shared" si="8"/>
        <v/>
      </c>
      <c r="R512" s="48"/>
      <c r="S512" s="48"/>
      <c r="T512" s="48"/>
    </row>
    <row r="513" spans="1:20" ht="12.75" customHeight="1">
      <c r="A513" s="54"/>
      <c r="B513" s="55"/>
      <c r="C513" s="56"/>
      <c r="D513" s="56"/>
      <c r="E513" s="56"/>
      <c r="F513" s="56"/>
      <c r="G513" s="56"/>
      <c r="H513" s="56"/>
      <c r="I513" s="56"/>
      <c r="J513" s="56"/>
      <c r="K513" s="56"/>
      <c r="L513" s="57"/>
      <c r="M513" s="57"/>
      <c r="Q513" s="668" t="str">
        <f t="shared" si="8"/>
        <v/>
      </c>
      <c r="R513" s="48"/>
      <c r="S513" s="48"/>
      <c r="T513" s="48"/>
    </row>
    <row r="514" spans="1:20" ht="12.75" customHeight="1">
      <c r="A514" s="54"/>
      <c r="B514" s="55"/>
      <c r="C514" s="56"/>
      <c r="D514" s="56"/>
      <c r="E514" s="56"/>
      <c r="F514" s="56"/>
      <c r="G514" s="56"/>
      <c r="H514" s="56"/>
      <c r="I514" s="56"/>
      <c r="J514" s="56"/>
      <c r="K514" s="56"/>
      <c r="L514" s="57"/>
      <c r="M514" s="57"/>
      <c r="Q514" s="668" t="str">
        <f t="shared" si="8"/>
        <v/>
      </c>
      <c r="R514" s="48"/>
      <c r="S514" s="48"/>
      <c r="T514" s="48"/>
    </row>
    <row r="515" spans="1:20" ht="12.75" customHeight="1">
      <c r="A515" s="54"/>
      <c r="B515" s="55"/>
      <c r="C515" s="56"/>
      <c r="D515" s="56"/>
      <c r="E515" s="56"/>
      <c r="F515" s="56"/>
      <c r="G515" s="56"/>
      <c r="H515" s="56"/>
      <c r="I515" s="56"/>
      <c r="J515" s="56"/>
      <c r="K515" s="56"/>
      <c r="L515" s="57"/>
      <c r="M515" s="57"/>
      <c r="Q515" s="668" t="str">
        <f t="shared" si="8"/>
        <v/>
      </c>
      <c r="R515" s="48"/>
      <c r="S515" s="48"/>
      <c r="T515" s="48"/>
    </row>
    <row r="516" spans="1:20" ht="12.75" customHeight="1">
      <c r="A516" s="54"/>
      <c r="B516" s="55"/>
      <c r="C516" s="56"/>
      <c r="D516" s="56"/>
      <c r="E516" s="56"/>
      <c r="F516" s="56"/>
      <c r="G516" s="56"/>
      <c r="H516" s="56"/>
      <c r="I516" s="56"/>
      <c r="J516" s="56"/>
      <c r="K516" s="56"/>
      <c r="L516" s="57"/>
      <c r="M516" s="57"/>
      <c r="Q516" s="668" t="str">
        <f t="shared" si="8"/>
        <v/>
      </c>
      <c r="R516" s="48"/>
      <c r="S516" s="48"/>
      <c r="T516" s="48"/>
    </row>
    <row r="517" spans="1:20" ht="12.75" customHeight="1">
      <c r="A517" s="54"/>
      <c r="B517" s="55"/>
      <c r="C517" s="56"/>
      <c r="D517" s="56"/>
      <c r="E517" s="56"/>
      <c r="F517" s="56"/>
      <c r="G517" s="56"/>
      <c r="H517" s="56"/>
      <c r="I517" s="56"/>
      <c r="J517" s="56"/>
      <c r="K517" s="56"/>
      <c r="L517" s="57"/>
      <c r="M517" s="57"/>
      <c r="Q517" s="668" t="str">
        <f t="shared" si="8"/>
        <v/>
      </c>
      <c r="R517" s="48"/>
      <c r="S517" s="48"/>
      <c r="T517" s="48"/>
    </row>
    <row r="518" spans="1:20" ht="12.75" customHeight="1">
      <c r="A518" s="54"/>
      <c r="B518" s="55"/>
      <c r="C518" s="56"/>
      <c r="D518" s="56"/>
      <c r="E518" s="56"/>
      <c r="F518" s="56"/>
      <c r="G518" s="56"/>
      <c r="H518" s="56"/>
      <c r="I518" s="56"/>
      <c r="J518" s="56"/>
      <c r="K518" s="56"/>
      <c r="L518" s="57"/>
      <c r="M518" s="57"/>
      <c r="Q518" s="668" t="str">
        <f t="shared" si="8"/>
        <v/>
      </c>
      <c r="R518" s="48"/>
      <c r="S518" s="48"/>
      <c r="T518" s="48"/>
    </row>
    <row r="519" spans="1:20" ht="12.75" customHeight="1">
      <c r="A519" s="54"/>
      <c r="B519" s="55"/>
      <c r="C519" s="56"/>
      <c r="D519" s="56"/>
      <c r="E519" s="56"/>
      <c r="F519" s="56"/>
      <c r="G519" s="56"/>
      <c r="H519" s="56"/>
      <c r="I519" s="56"/>
      <c r="J519" s="56"/>
      <c r="K519" s="56"/>
      <c r="L519" s="57"/>
      <c r="M519" s="57"/>
      <c r="Q519" s="668" t="str">
        <f t="shared" si="8"/>
        <v/>
      </c>
      <c r="R519" s="48"/>
      <c r="S519" s="48"/>
      <c r="T519" s="48"/>
    </row>
    <row r="520" spans="1:20" ht="12.75" customHeight="1">
      <c r="A520" s="54"/>
      <c r="B520" s="55"/>
      <c r="C520" s="56"/>
      <c r="D520" s="56"/>
      <c r="E520" s="56"/>
      <c r="F520" s="56"/>
      <c r="G520" s="56"/>
      <c r="H520" s="56"/>
      <c r="I520" s="56"/>
      <c r="J520" s="56"/>
      <c r="K520" s="56"/>
      <c r="L520" s="57"/>
      <c r="M520" s="57"/>
      <c r="Q520" s="668" t="str">
        <f t="shared" si="8"/>
        <v/>
      </c>
      <c r="R520" s="48"/>
      <c r="S520" s="48"/>
      <c r="T520" s="48"/>
    </row>
    <row r="521" spans="1:20" ht="12.75" customHeight="1">
      <c r="A521" s="54"/>
      <c r="B521" s="55"/>
      <c r="C521" s="56"/>
      <c r="D521" s="56"/>
      <c r="E521" s="56"/>
      <c r="F521" s="56"/>
      <c r="G521" s="56"/>
      <c r="H521" s="56"/>
      <c r="I521" s="56"/>
      <c r="J521" s="56"/>
      <c r="K521" s="56"/>
      <c r="L521" s="57"/>
      <c r="M521" s="57"/>
      <c r="Q521" s="668" t="str">
        <f t="shared" si="8"/>
        <v/>
      </c>
      <c r="R521" s="48"/>
      <c r="S521" s="48"/>
      <c r="T521" s="48"/>
    </row>
    <row r="522" spans="1:20" ht="12.75" customHeight="1">
      <c r="A522" s="54"/>
      <c r="B522" s="55"/>
      <c r="C522" s="56"/>
      <c r="D522" s="56"/>
      <c r="E522" s="56"/>
      <c r="F522" s="56"/>
      <c r="G522" s="56"/>
      <c r="H522" s="56"/>
      <c r="I522" s="56"/>
      <c r="J522" s="56"/>
      <c r="K522" s="56"/>
      <c r="L522" s="57"/>
      <c r="M522" s="57"/>
      <c r="Q522" s="668" t="str">
        <f t="shared" si="8"/>
        <v/>
      </c>
      <c r="R522" s="48"/>
      <c r="S522" s="48"/>
      <c r="T522" s="48"/>
    </row>
    <row r="523" spans="1:20" ht="12.75" customHeight="1">
      <c r="A523" s="54"/>
      <c r="B523" s="55"/>
      <c r="C523" s="56"/>
      <c r="D523" s="56"/>
      <c r="E523" s="56"/>
      <c r="F523" s="56"/>
      <c r="G523" s="56"/>
      <c r="H523" s="56"/>
      <c r="I523" s="56"/>
      <c r="J523" s="56"/>
      <c r="K523" s="56"/>
      <c r="L523" s="57"/>
      <c r="M523" s="57"/>
      <c r="Q523" s="668" t="str">
        <f t="shared" si="8"/>
        <v/>
      </c>
      <c r="R523" s="48"/>
      <c r="S523" s="48"/>
      <c r="T523" s="48"/>
    </row>
    <row r="524" spans="1:20" ht="12.75" customHeight="1">
      <c r="A524" s="54"/>
      <c r="B524" s="55"/>
      <c r="C524" s="56"/>
      <c r="D524" s="56"/>
      <c r="E524" s="56"/>
      <c r="F524" s="56"/>
      <c r="G524" s="56"/>
      <c r="H524" s="56"/>
      <c r="I524" s="56"/>
      <c r="J524" s="56"/>
      <c r="K524" s="56"/>
      <c r="L524" s="57"/>
      <c r="M524" s="57"/>
      <c r="Q524" s="668" t="str">
        <f t="shared" si="8"/>
        <v/>
      </c>
      <c r="R524" s="48"/>
      <c r="S524" s="48"/>
      <c r="T524" s="48"/>
    </row>
    <row r="525" spans="1:20" ht="12.75" customHeight="1">
      <c r="A525" s="54"/>
      <c r="B525" s="55"/>
      <c r="C525" s="56"/>
      <c r="D525" s="56"/>
      <c r="E525" s="56"/>
      <c r="F525" s="56"/>
      <c r="G525" s="56"/>
      <c r="H525" s="56"/>
      <c r="I525" s="56"/>
      <c r="J525" s="56"/>
      <c r="K525" s="56"/>
      <c r="L525" s="57"/>
      <c r="M525" s="57"/>
      <c r="Q525" s="668" t="str">
        <f t="shared" si="8"/>
        <v/>
      </c>
      <c r="R525" s="48"/>
      <c r="S525" s="48"/>
      <c r="T525" s="48"/>
    </row>
    <row r="526" spans="1:20" ht="12.75" customHeight="1">
      <c r="A526" s="54"/>
      <c r="B526" s="55"/>
      <c r="C526" s="56"/>
      <c r="D526" s="56"/>
      <c r="E526" s="56"/>
      <c r="F526" s="56"/>
      <c r="G526" s="56"/>
      <c r="H526" s="56"/>
      <c r="I526" s="56"/>
      <c r="J526" s="56"/>
      <c r="K526" s="56"/>
      <c r="L526" s="57"/>
      <c r="M526" s="57"/>
      <c r="Q526" s="668" t="str">
        <f t="shared" si="8"/>
        <v/>
      </c>
      <c r="R526" s="48"/>
      <c r="S526" s="48"/>
      <c r="T526" s="48"/>
    </row>
    <row r="527" spans="1:20" ht="12.75" customHeight="1">
      <c r="A527" s="54"/>
      <c r="B527" s="55"/>
      <c r="C527" s="56"/>
      <c r="D527" s="56"/>
      <c r="E527" s="56"/>
      <c r="F527" s="56"/>
      <c r="G527" s="56"/>
      <c r="H527" s="56"/>
      <c r="I527" s="56"/>
      <c r="J527" s="56"/>
      <c r="K527" s="56"/>
      <c r="L527" s="57"/>
      <c r="M527" s="57"/>
      <c r="Q527" s="668" t="str">
        <f t="shared" si="8"/>
        <v/>
      </c>
      <c r="R527" s="48"/>
      <c r="S527" s="48"/>
      <c r="T527" s="48"/>
    </row>
    <row r="528" spans="1:20" ht="12.75" customHeight="1">
      <c r="A528" s="54"/>
      <c r="B528" s="55"/>
      <c r="C528" s="56"/>
      <c r="D528" s="56"/>
      <c r="E528" s="56"/>
      <c r="F528" s="56"/>
      <c r="G528" s="56"/>
      <c r="H528" s="56"/>
      <c r="I528" s="56"/>
      <c r="J528" s="56"/>
      <c r="K528" s="56"/>
      <c r="L528" s="57"/>
      <c r="M528" s="57"/>
      <c r="Q528" s="668" t="str">
        <f t="shared" si="8"/>
        <v/>
      </c>
      <c r="R528" s="48"/>
      <c r="S528" s="48"/>
      <c r="T528" s="48"/>
    </row>
    <row r="529" spans="1:20" ht="12.75" customHeight="1">
      <c r="A529" s="54"/>
      <c r="B529" s="55"/>
      <c r="C529" s="56"/>
      <c r="D529" s="56"/>
      <c r="E529" s="56"/>
      <c r="F529" s="56"/>
      <c r="G529" s="56"/>
      <c r="H529" s="56"/>
      <c r="I529" s="56"/>
      <c r="J529" s="56"/>
      <c r="K529" s="56"/>
      <c r="L529" s="57"/>
      <c r="M529" s="57"/>
      <c r="Q529" s="668" t="str">
        <f t="shared" si="8"/>
        <v/>
      </c>
      <c r="R529" s="48"/>
      <c r="S529" s="48"/>
      <c r="T529" s="48"/>
    </row>
    <row r="530" spans="1:20" ht="12.75" customHeight="1">
      <c r="A530" s="54"/>
      <c r="B530" s="55"/>
      <c r="C530" s="56"/>
      <c r="D530" s="56"/>
      <c r="E530" s="56"/>
      <c r="F530" s="56"/>
      <c r="G530" s="56"/>
      <c r="H530" s="56"/>
      <c r="I530" s="56"/>
      <c r="J530" s="56"/>
      <c r="K530" s="56"/>
      <c r="L530" s="57"/>
      <c r="M530" s="57"/>
      <c r="Q530" s="668" t="str">
        <f t="shared" si="8"/>
        <v/>
      </c>
      <c r="R530" s="48"/>
      <c r="S530" s="48"/>
      <c r="T530" s="48"/>
    </row>
    <row r="531" spans="1:20" ht="12.75" customHeight="1">
      <c r="A531" s="54"/>
      <c r="B531" s="55"/>
      <c r="C531" s="56"/>
      <c r="D531" s="56"/>
      <c r="E531" s="56"/>
      <c r="F531" s="56"/>
      <c r="G531" s="56"/>
      <c r="H531" s="56"/>
      <c r="I531" s="56"/>
      <c r="J531" s="56"/>
      <c r="K531" s="56"/>
      <c r="L531" s="57"/>
      <c r="M531" s="57"/>
      <c r="Q531" s="668" t="str">
        <f t="shared" si="8"/>
        <v/>
      </c>
      <c r="R531" s="48"/>
      <c r="S531" s="48"/>
      <c r="T531" s="48"/>
    </row>
    <row r="532" spans="1:20" ht="12.75" customHeight="1">
      <c r="A532" s="54"/>
      <c r="B532" s="55"/>
      <c r="C532" s="56"/>
      <c r="D532" s="56"/>
      <c r="E532" s="56"/>
      <c r="F532" s="56"/>
      <c r="G532" s="56"/>
      <c r="H532" s="56"/>
      <c r="I532" s="56"/>
      <c r="J532" s="56"/>
      <c r="K532" s="56"/>
      <c r="L532" s="57"/>
      <c r="M532" s="57"/>
      <c r="Q532" s="668" t="str">
        <f t="shared" si="8"/>
        <v/>
      </c>
      <c r="R532" s="48"/>
      <c r="S532" s="48"/>
      <c r="T532" s="48"/>
    </row>
    <row r="533" spans="1:20" ht="12.75" customHeight="1">
      <c r="A533" s="54"/>
      <c r="B533" s="55"/>
      <c r="C533" s="56"/>
      <c r="D533" s="56"/>
      <c r="E533" s="56"/>
      <c r="F533" s="56"/>
      <c r="G533" s="56"/>
      <c r="H533" s="56"/>
      <c r="I533" s="56"/>
      <c r="J533" s="56"/>
      <c r="K533" s="56"/>
      <c r="L533" s="57"/>
      <c r="M533" s="57"/>
      <c r="Q533" s="668" t="str">
        <f t="shared" si="8"/>
        <v/>
      </c>
      <c r="R533" s="48"/>
      <c r="S533" s="48"/>
      <c r="T533" s="48"/>
    </row>
    <row r="534" spans="1:20" ht="12.75" customHeight="1">
      <c r="A534" s="54"/>
      <c r="B534" s="55"/>
      <c r="C534" s="56"/>
      <c r="D534" s="56"/>
      <c r="E534" s="56"/>
      <c r="F534" s="56"/>
      <c r="G534" s="56"/>
      <c r="H534" s="56"/>
      <c r="I534" s="56"/>
      <c r="J534" s="56"/>
      <c r="K534" s="56"/>
      <c r="L534" s="57"/>
      <c r="M534" s="57"/>
      <c r="Q534" s="668" t="str">
        <f t="shared" si="8"/>
        <v/>
      </c>
      <c r="R534" s="48"/>
      <c r="S534" s="48"/>
      <c r="T534" s="48"/>
    </row>
    <row r="535" spans="1:20" ht="12.75" customHeight="1">
      <c r="A535" s="54"/>
      <c r="B535" s="55"/>
      <c r="C535" s="56"/>
      <c r="D535" s="56"/>
      <c r="E535" s="56"/>
      <c r="F535" s="56"/>
      <c r="G535" s="56"/>
      <c r="H535" s="56"/>
      <c r="I535" s="56"/>
      <c r="J535" s="56"/>
      <c r="K535" s="56"/>
      <c r="L535" s="57"/>
      <c r="M535" s="57"/>
      <c r="Q535" s="668" t="str">
        <f t="shared" si="8"/>
        <v/>
      </c>
      <c r="R535" s="48"/>
      <c r="S535" s="48"/>
      <c r="T535" s="48"/>
    </row>
    <row r="536" spans="1:20" ht="12.75" customHeight="1">
      <c r="A536" s="54"/>
      <c r="B536" s="55"/>
      <c r="C536" s="56"/>
      <c r="D536" s="56"/>
      <c r="E536" s="56"/>
      <c r="F536" s="56"/>
      <c r="G536" s="56"/>
      <c r="H536" s="56"/>
      <c r="I536" s="56"/>
      <c r="J536" s="56"/>
      <c r="K536" s="56"/>
      <c r="L536" s="57"/>
      <c r="M536" s="57"/>
      <c r="Q536" s="668" t="str">
        <f t="shared" si="8"/>
        <v/>
      </c>
      <c r="R536" s="48"/>
      <c r="S536" s="48"/>
      <c r="T536" s="48"/>
    </row>
    <row r="537" spans="1:20" ht="12.75" customHeight="1">
      <c r="A537" s="54"/>
      <c r="B537" s="55"/>
      <c r="C537" s="56"/>
      <c r="D537" s="56"/>
      <c r="E537" s="56"/>
      <c r="F537" s="56"/>
      <c r="G537" s="56"/>
      <c r="H537" s="56"/>
      <c r="I537" s="56"/>
      <c r="J537" s="56"/>
      <c r="K537" s="56"/>
      <c r="L537" s="57"/>
      <c r="M537" s="57"/>
      <c r="Q537" s="668" t="str">
        <f t="shared" ref="Q537:Q600" si="9">IF($G537&gt;0,$C$21,"")</f>
        <v/>
      </c>
      <c r="R537" s="48"/>
      <c r="S537" s="48"/>
      <c r="T537" s="48"/>
    </row>
    <row r="538" spans="1:20" ht="12.75" customHeight="1">
      <c r="A538" s="54"/>
      <c r="B538" s="55"/>
      <c r="C538" s="56"/>
      <c r="D538" s="56"/>
      <c r="E538" s="56"/>
      <c r="F538" s="56"/>
      <c r="G538" s="56"/>
      <c r="H538" s="56"/>
      <c r="I538" s="56"/>
      <c r="J538" s="56"/>
      <c r="K538" s="56"/>
      <c r="L538" s="57"/>
      <c r="M538" s="57"/>
      <c r="Q538" s="668" t="str">
        <f t="shared" si="9"/>
        <v/>
      </c>
      <c r="R538" s="48"/>
      <c r="S538" s="48"/>
      <c r="T538" s="48"/>
    </row>
    <row r="539" spans="1:20" ht="12.75" customHeight="1">
      <c r="A539" s="54"/>
      <c r="B539" s="55"/>
      <c r="C539" s="56"/>
      <c r="D539" s="56"/>
      <c r="E539" s="56"/>
      <c r="F539" s="56"/>
      <c r="G539" s="56"/>
      <c r="H539" s="56"/>
      <c r="I539" s="56"/>
      <c r="J539" s="56"/>
      <c r="K539" s="56"/>
      <c r="L539" s="57"/>
      <c r="M539" s="57"/>
      <c r="Q539" s="668" t="str">
        <f t="shared" si="9"/>
        <v/>
      </c>
      <c r="R539" s="48"/>
      <c r="S539" s="48"/>
      <c r="T539" s="48"/>
    </row>
    <row r="540" spans="1:20" ht="12.75" customHeight="1">
      <c r="A540" s="54"/>
      <c r="B540" s="55"/>
      <c r="C540" s="56"/>
      <c r="D540" s="56"/>
      <c r="E540" s="56"/>
      <c r="F540" s="56"/>
      <c r="G540" s="56"/>
      <c r="H540" s="56"/>
      <c r="I540" s="56"/>
      <c r="J540" s="56"/>
      <c r="K540" s="56"/>
      <c r="L540" s="57"/>
      <c r="M540" s="57"/>
      <c r="Q540" s="668" t="str">
        <f t="shared" si="9"/>
        <v/>
      </c>
      <c r="R540" s="48"/>
      <c r="S540" s="48"/>
      <c r="T540" s="48"/>
    </row>
    <row r="541" spans="1:20" ht="12.75" customHeight="1">
      <c r="A541" s="54"/>
      <c r="B541" s="55"/>
      <c r="C541" s="56"/>
      <c r="D541" s="56"/>
      <c r="E541" s="56"/>
      <c r="F541" s="56"/>
      <c r="G541" s="56"/>
      <c r="H541" s="56"/>
      <c r="I541" s="56"/>
      <c r="J541" s="56"/>
      <c r="K541" s="56"/>
      <c r="L541" s="57"/>
      <c r="M541" s="57"/>
      <c r="Q541" s="668" t="str">
        <f t="shared" si="9"/>
        <v/>
      </c>
      <c r="R541" s="48"/>
      <c r="S541" s="48"/>
      <c r="T541" s="48"/>
    </row>
    <row r="542" spans="1:20" ht="12.75" customHeight="1">
      <c r="A542" s="54"/>
      <c r="B542" s="55"/>
      <c r="C542" s="56"/>
      <c r="D542" s="56"/>
      <c r="E542" s="56"/>
      <c r="F542" s="56"/>
      <c r="G542" s="56"/>
      <c r="H542" s="56"/>
      <c r="I542" s="56"/>
      <c r="J542" s="56"/>
      <c r="K542" s="56"/>
      <c r="L542" s="57"/>
      <c r="M542" s="57"/>
      <c r="Q542" s="668" t="str">
        <f t="shared" si="9"/>
        <v/>
      </c>
      <c r="R542" s="48"/>
      <c r="S542" s="48"/>
      <c r="T542" s="48"/>
    </row>
    <row r="543" spans="1:20" ht="12.75" customHeight="1">
      <c r="A543" s="54"/>
      <c r="B543" s="55"/>
      <c r="C543" s="56"/>
      <c r="D543" s="56"/>
      <c r="E543" s="56"/>
      <c r="F543" s="56"/>
      <c r="G543" s="56"/>
      <c r="H543" s="56"/>
      <c r="I543" s="56"/>
      <c r="J543" s="56"/>
      <c r="K543" s="56"/>
      <c r="L543" s="57"/>
      <c r="M543" s="57"/>
      <c r="Q543" s="668" t="str">
        <f t="shared" si="9"/>
        <v/>
      </c>
      <c r="R543" s="48"/>
      <c r="S543" s="48"/>
      <c r="T543" s="48"/>
    </row>
    <row r="544" spans="1:20" ht="12.75" customHeight="1">
      <c r="A544" s="54"/>
      <c r="B544" s="55"/>
      <c r="C544" s="56"/>
      <c r="D544" s="56"/>
      <c r="E544" s="56"/>
      <c r="F544" s="56"/>
      <c r="G544" s="56"/>
      <c r="H544" s="56"/>
      <c r="I544" s="56"/>
      <c r="J544" s="56"/>
      <c r="K544" s="56"/>
      <c r="L544" s="57"/>
      <c r="M544" s="57"/>
      <c r="Q544" s="668" t="str">
        <f t="shared" si="9"/>
        <v/>
      </c>
      <c r="R544" s="48"/>
      <c r="S544" s="48"/>
      <c r="T544" s="48"/>
    </row>
    <row r="545" spans="1:20" ht="12.75" customHeight="1">
      <c r="A545" s="54"/>
      <c r="B545" s="55"/>
      <c r="C545" s="56"/>
      <c r="D545" s="56"/>
      <c r="E545" s="56"/>
      <c r="F545" s="56"/>
      <c r="G545" s="56"/>
      <c r="H545" s="56"/>
      <c r="I545" s="56"/>
      <c r="J545" s="56"/>
      <c r="K545" s="56"/>
      <c r="L545" s="57"/>
      <c r="M545" s="57"/>
      <c r="Q545" s="668" t="str">
        <f t="shared" si="9"/>
        <v/>
      </c>
      <c r="R545" s="48"/>
      <c r="S545" s="48"/>
      <c r="T545" s="48"/>
    </row>
    <row r="546" spans="1:20" ht="12.75" customHeight="1">
      <c r="A546" s="54"/>
      <c r="B546" s="55"/>
      <c r="C546" s="56"/>
      <c r="D546" s="56"/>
      <c r="E546" s="56"/>
      <c r="F546" s="56"/>
      <c r="G546" s="56"/>
      <c r="H546" s="56"/>
      <c r="I546" s="56"/>
      <c r="J546" s="56"/>
      <c r="K546" s="56"/>
      <c r="L546" s="57"/>
      <c r="M546" s="57"/>
      <c r="Q546" s="668" t="str">
        <f t="shared" si="9"/>
        <v/>
      </c>
      <c r="R546" s="48"/>
      <c r="S546" s="48"/>
      <c r="T546" s="48"/>
    </row>
    <row r="547" spans="1:20" ht="12.75" customHeight="1">
      <c r="A547" s="54"/>
      <c r="B547" s="55"/>
      <c r="C547" s="56"/>
      <c r="D547" s="56"/>
      <c r="E547" s="56"/>
      <c r="F547" s="56"/>
      <c r="G547" s="56"/>
      <c r="H547" s="56"/>
      <c r="I547" s="56"/>
      <c r="J547" s="56"/>
      <c r="K547" s="56"/>
      <c r="L547" s="57"/>
      <c r="M547" s="57"/>
      <c r="Q547" s="668" t="str">
        <f t="shared" si="9"/>
        <v/>
      </c>
      <c r="R547" s="48"/>
      <c r="S547" s="48"/>
      <c r="T547" s="48"/>
    </row>
    <row r="548" spans="1:20" ht="12.75" customHeight="1">
      <c r="A548" s="54"/>
      <c r="B548" s="55"/>
      <c r="C548" s="56"/>
      <c r="D548" s="56"/>
      <c r="E548" s="56"/>
      <c r="F548" s="56"/>
      <c r="G548" s="56"/>
      <c r="H548" s="56"/>
      <c r="I548" s="56"/>
      <c r="J548" s="56"/>
      <c r="K548" s="56"/>
      <c r="L548" s="57"/>
      <c r="M548" s="57"/>
      <c r="Q548" s="668" t="str">
        <f t="shared" si="9"/>
        <v/>
      </c>
      <c r="R548" s="48"/>
      <c r="S548" s="48"/>
      <c r="T548" s="48"/>
    </row>
    <row r="549" spans="1:20" ht="12.75" customHeight="1">
      <c r="A549" s="54"/>
      <c r="B549" s="55"/>
      <c r="C549" s="56"/>
      <c r="D549" s="56"/>
      <c r="E549" s="56"/>
      <c r="F549" s="56"/>
      <c r="G549" s="56"/>
      <c r="H549" s="56"/>
      <c r="I549" s="56"/>
      <c r="J549" s="56"/>
      <c r="K549" s="56"/>
      <c r="L549" s="57"/>
      <c r="M549" s="57"/>
      <c r="Q549" s="668" t="str">
        <f t="shared" si="9"/>
        <v/>
      </c>
      <c r="R549" s="48"/>
      <c r="S549" s="48"/>
      <c r="T549" s="48"/>
    </row>
    <row r="550" spans="1:20" ht="12.75" customHeight="1">
      <c r="A550" s="54"/>
      <c r="B550" s="55"/>
      <c r="C550" s="56"/>
      <c r="D550" s="56"/>
      <c r="E550" s="56"/>
      <c r="F550" s="56"/>
      <c r="G550" s="56"/>
      <c r="H550" s="56"/>
      <c r="I550" s="56"/>
      <c r="J550" s="56"/>
      <c r="K550" s="56"/>
      <c r="L550" s="57"/>
      <c r="M550" s="57"/>
      <c r="Q550" s="668" t="str">
        <f t="shared" si="9"/>
        <v/>
      </c>
      <c r="R550" s="48"/>
      <c r="S550" s="48"/>
      <c r="T550" s="48"/>
    </row>
    <row r="551" spans="1:20" ht="12.75" customHeight="1">
      <c r="A551" s="54"/>
      <c r="B551" s="55"/>
      <c r="C551" s="56"/>
      <c r="D551" s="56"/>
      <c r="E551" s="56"/>
      <c r="F551" s="56"/>
      <c r="G551" s="56"/>
      <c r="H551" s="56"/>
      <c r="I551" s="56"/>
      <c r="J551" s="56"/>
      <c r="K551" s="56"/>
      <c r="L551" s="57"/>
      <c r="M551" s="57"/>
      <c r="Q551" s="668" t="str">
        <f t="shared" si="9"/>
        <v/>
      </c>
      <c r="R551" s="48"/>
      <c r="S551" s="48"/>
      <c r="T551" s="48"/>
    </row>
    <row r="552" spans="1:20" ht="12.75" customHeight="1">
      <c r="A552" s="54"/>
      <c r="B552" s="55"/>
      <c r="C552" s="56"/>
      <c r="D552" s="56"/>
      <c r="E552" s="56"/>
      <c r="F552" s="56"/>
      <c r="G552" s="56"/>
      <c r="H552" s="56"/>
      <c r="I552" s="56"/>
      <c r="J552" s="56"/>
      <c r="K552" s="56"/>
      <c r="L552" s="57"/>
      <c r="M552" s="57"/>
      <c r="Q552" s="668" t="str">
        <f t="shared" si="9"/>
        <v/>
      </c>
      <c r="R552" s="48"/>
      <c r="S552" s="48"/>
      <c r="T552" s="48"/>
    </row>
    <row r="553" spans="1:20" ht="12.75" customHeight="1">
      <c r="A553" s="54"/>
      <c r="B553" s="55"/>
      <c r="C553" s="56"/>
      <c r="D553" s="56"/>
      <c r="E553" s="56"/>
      <c r="F553" s="56"/>
      <c r="G553" s="56"/>
      <c r="H553" s="56"/>
      <c r="I553" s="56"/>
      <c r="J553" s="56"/>
      <c r="K553" s="56"/>
      <c r="L553" s="57"/>
      <c r="M553" s="57"/>
      <c r="Q553" s="668" t="str">
        <f t="shared" si="9"/>
        <v/>
      </c>
      <c r="R553" s="48"/>
      <c r="S553" s="48"/>
      <c r="T553" s="48"/>
    </row>
    <row r="554" spans="1:20" ht="12.75" customHeight="1">
      <c r="A554" s="54"/>
      <c r="B554" s="55"/>
      <c r="C554" s="56"/>
      <c r="D554" s="56"/>
      <c r="E554" s="56"/>
      <c r="F554" s="56"/>
      <c r="G554" s="56"/>
      <c r="H554" s="56"/>
      <c r="I554" s="56"/>
      <c r="J554" s="56"/>
      <c r="K554" s="56"/>
      <c r="L554" s="57"/>
      <c r="M554" s="57"/>
      <c r="Q554" s="668" t="str">
        <f t="shared" si="9"/>
        <v/>
      </c>
      <c r="R554" s="48"/>
      <c r="S554" s="48"/>
      <c r="T554" s="48"/>
    </row>
    <row r="555" spans="1:20" ht="12.75" customHeight="1">
      <c r="A555" s="54"/>
      <c r="B555" s="55"/>
      <c r="C555" s="56"/>
      <c r="D555" s="56"/>
      <c r="E555" s="56"/>
      <c r="F555" s="56"/>
      <c r="G555" s="56"/>
      <c r="H555" s="56"/>
      <c r="I555" s="56"/>
      <c r="J555" s="56"/>
      <c r="K555" s="56"/>
      <c r="L555" s="57"/>
      <c r="M555" s="57"/>
      <c r="Q555" s="668" t="str">
        <f t="shared" si="9"/>
        <v/>
      </c>
      <c r="R555" s="48"/>
      <c r="S555" s="48"/>
      <c r="T555" s="48"/>
    </row>
    <row r="556" spans="1:20" ht="12.75" customHeight="1">
      <c r="A556" s="54"/>
      <c r="B556" s="55"/>
      <c r="C556" s="56"/>
      <c r="D556" s="56"/>
      <c r="E556" s="56"/>
      <c r="F556" s="56"/>
      <c r="G556" s="56"/>
      <c r="H556" s="56"/>
      <c r="I556" s="56"/>
      <c r="J556" s="56"/>
      <c r="K556" s="56"/>
      <c r="L556" s="57"/>
      <c r="M556" s="57"/>
      <c r="Q556" s="668" t="str">
        <f t="shared" si="9"/>
        <v/>
      </c>
      <c r="R556" s="48"/>
      <c r="S556" s="48"/>
      <c r="T556" s="48"/>
    </row>
    <row r="557" spans="1:20" ht="12.75" customHeight="1">
      <c r="A557" s="54"/>
      <c r="B557" s="55"/>
      <c r="C557" s="56"/>
      <c r="D557" s="56"/>
      <c r="E557" s="56"/>
      <c r="F557" s="56"/>
      <c r="G557" s="56"/>
      <c r="H557" s="56"/>
      <c r="I557" s="56"/>
      <c r="J557" s="56"/>
      <c r="K557" s="56"/>
      <c r="L557" s="57"/>
      <c r="M557" s="57"/>
      <c r="Q557" s="668" t="str">
        <f t="shared" si="9"/>
        <v/>
      </c>
      <c r="R557" s="48"/>
      <c r="S557" s="48"/>
      <c r="T557" s="48"/>
    </row>
    <row r="558" spans="1:20" ht="12.75" customHeight="1">
      <c r="A558" s="54"/>
      <c r="B558" s="55"/>
      <c r="C558" s="56"/>
      <c r="D558" s="56"/>
      <c r="E558" s="56"/>
      <c r="F558" s="56"/>
      <c r="G558" s="56"/>
      <c r="H558" s="56"/>
      <c r="I558" s="56"/>
      <c r="J558" s="56"/>
      <c r="K558" s="56"/>
      <c r="L558" s="57"/>
      <c r="M558" s="57"/>
      <c r="Q558" s="668" t="str">
        <f t="shared" si="9"/>
        <v/>
      </c>
      <c r="R558" s="48"/>
      <c r="S558" s="48"/>
      <c r="T558" s="48"/>
    </row>
    <row r="559" spans="1:20" ht="12.75" customHeight="1">
      <c r="A559" s="54"/>
      <c r="B559" s="55"/>
      <c r="C559" s="56"/>
      <c r="D559" s="56"/>
      <c r="E559" s="56"/>
      <c r="F559" s="56"/>
      <c r="G559" s="56"/>
      <c r="H559" s="56"/>
      <c r="I559" s="56"/>
      <c r="J559" s="56"/>
      <c r="K559" s="56"/>
      <c r="L559" s="57"/>
      <c r="M559" s="57"/>
      <c r="Q559" s="668" t="str">
        <f t="shared" si="9"/>
        <v/>
      </c>
      <c r="R559" s="48"/>
      <c r="S559" s="48"/>
      <c r="T559" s="48"/>
    </row>
    <row r="560" spans="1:20" ht="12.75" customHeight="1">
      <c r="A560" s="54"/>
      <c r="B560" s="55"/>
      <c r="C560" s="56"/>
      <c r="D560" s="56"/>
      <c r="E560" s="56"/>
      <c r="F560" s="56"/>
      <c r="G560" s="56"/>
      <c r="H560" s="56"/>
      <c r="I560" s="56"/>
      <c r="J560" s="56"/>
      <c r="K560" s="56"/>
      <c r="L560" s="57"/>
      <c r="M560" s="57"/>
      <c r="Q560" s="668" t="str">
        <f t="shared" si="9"/>
        <v/>
      </c>
      <c r="R560" s="48"/>
      <c r="S560" s="48"/>
      <c r="T560" s="48"/>
    </row>
    <row r="561" spans="1:20" ht="12.75" customHeight="1">
      <c r="A561" s="54"/>
      <c r="B561" s="55"/>
      <c r="C561" s="56"/>
      <c r="D561" s="56"/>
      <c r="E561" s="56"/>
      <c r="F561" s="56"/>
      <c r="G561" s="56"/>
      <c r="H561" s="56"/>
      <c r="I561" s="56"/>
      <c r="J561" s="56"/>
      <c r="K561" s="56"/>
      <c r="L561" s="57"/>
      <c r="M561" s="57"/>
      <c r="Q561" s="668" t="str">
        <f t="shared" si="9"/>
        <v/>
      </c>
      <c r="R561" s="48"/>
      <c r="S561" s="48"/>
      <c r="T561" s="48"/>
    </row>
    <row r="562" spans="1:20" ht="12.75" customHeight="1">
      <c r="A562" s="54"/>
      <c r="B562" s="55"/>
      <c r="C562" s="56"/>
      <c r="D562" s="56"/>
      <c r="E562" s="56"/>
      <c r="F562" s="56"/>
      <c r="G562" s="56"/>
      <c r="H562" s="56"/>
      <c r="I562" s="56"/>
      <c r="J562" s="56"/>
      <c r="K562" s="56"/>
      <c r="L562" s="57"/>
      <c r="M562" s="57"/>
      <c r="Q562" s="668" t="str">
        <f t="shared" si="9"/>
        <v/>
      </c>
      <c r="R562" s="48"/>
      <c r="S562" s="48"/>
      <c r="T562" s="48"/>
    </row>
    <row r="563" spans="1:20" ht="12.75" customHeight="1">
      <c r="A563" s="54"/>
      <c r="B563" s="55"/>
      <c r="C563" s="56"/>
      <c r="D563" s="56"/>
      <c r="E563" s="56"/>
      <c r="F563" s="56"/>
      <c r="G563" s="56"/>
      <c r="H563" s="56"/>
      <c r="I563" s="56"/>
      <c r="J563" s="56"/>
      <c r="K563" s="56"/>
      <c r="L563" s="57"/>
      <c r="M563" s="57"/>
      <c r="Q563" s="668" t="str">
        <f t="shared" si="9"/>
        <v/>
      </c>
      <c r="R563" s="48"/>
      <c r="S563" s="48"/>
      <c r="T563" s="48"/>
    </row>
    <row r="564" spans="1:20" ht="12.75" customHeight="1">
      <c r="A564" s="54"/>
      <c r="B564" s="55"/>
      <c r="C564" s="56"/>
      <c r="D564" s="56"/>
      <c r="E564" s="56"/>
      <c r="F564" s="56"/>
      <c r="G564" s="56"/>
      <c r="H564" s="56"/>
      <c r="I564" s="56"/>
      <c r="J564" s="56"/>
      <c r="K564" s="56"/>
      <c r="L564" s="57"/>
      <c r="M564" s="57"/>
      <c r="Q564" s="668" t="str">
        <f t="shared" si="9"/>
        <v/>
      </c>
      <c r="R564" s="48"/>
      <c r="S564" s="48"/>
      <c r="T564" s="48"/>
    </row>
    <row r="565" spans="1:20" ht="12.75" customHeight="1">
      <c r="A565" s="54"/>
      <c r="B565" s="55"/>
      <c r="C565" s="56"/>
      <c r="D565" s="56"/>
      <c r="E565" s="56"/>
      <c r="F565" s="56"/>
      <c r="G565" s="56"/>
      <c r="H565" s="56"/>
      <c r="I565" s="56"/>
      <c r="J565" s="56"/>
      <c r="K565" s="56"/>
      <c r="L565" s="57"/>
      <c r="M565" s="57"/>
      <c r="Q565" s="668" t="str">
        <f t="shared" si="9"/>
        <v/>
      </c>
      <c r="R565" s="48"/>
      <c r="S565" s="48"/>
      <c r="T565" s="48"/>
    </row>
    <row r="566" spans="1:20" ht="12.75" customHeight="1">
      <c r="A566" s="54"/>
      <c r="B566" s="55"/>
      <c r="C566" s="56"/>
      <c r="D566" s="56"/>
      <c r="E566" s="56"/>
      <c r="F566" s="56"/>
      <c r="G566" s="56"/>
      <c r="H566" s="56"/>
      <c r="I566" s="56"/>
      <c r="J566" s="56"/>
      <c r="K566" s="56"/>
      <c r="L566" s="57"/>
      <c r="M566" s="57"/>
      <c r="Q566" s="668" t="str">
        <f t="shared" si="9"/>
        <v/>
      </c>
      <c r="R566" s="48"/>
      <c r="S566" s="48"/>
      <c r="T566" s="48"/>
    </row>
    <row r="567" spans="1:20" ht="12.75" customHeight="1">
      <c r="A567" s="54"/>
      <c r="B567" s="55"/>
      <c r="C567" s="56"/>
      <c r="D567" s="56"/>
      <c r="E567" s="56"/>
      <c r="F567" s="56"/>
      <c r="G567" s="56"/>
      <c r="H567" s="56"/>
      <c r="I567" s="56"/>
      <c r="J567" s="56"/>
      <c r="K567" s="56"/>
      <c r="L567" s="57"/>
      <c r="M567" s="57"/>
      <c r="Q567" s="668" t="str">
        <f t="shared" si="9"/>
        <v/>
      </c>
      <c r="R567" s="48"/>
      <c r="S567" s="48"/>
      <c r="T567" s="48"/>
    </row>
    <row r="568" spans="1:20" ht="12.75" customHeight="1">
      <c r="A568" s="54"/>
      <c r="B568" s="55"/>
      <c r="C568" s="56"/>
      <c r="D568" s="56"/>
      <c r="E568" s="56"/>
      <c r="F568" s="56"/>
      <c r="G568" s="56"/>
      <c r="H568" s="56"/>
      <c r="I568" s="56"/>
      <c r="J568" s="56"/>
      <c r="K568" s="56"/>
      <c r="L568" s="57"/>
      <c r="M568" s="57"/>
      <c r="Q568" s="668" t="str">
        <f t="shared" si="9"/>
        <v/>
      </c>
      <c r="R568" s="48"/>
      <c r="S568" s="48"/>
      <c r="T568" s="48"/>
    </row>
    <row r="569" spans="1:20" ht="12.75" customHeight="1">
      <c r="A569" s="54"/>
      <c r="B569" s="55"/>
      <c r="C569" s="56"/>
      <c r="D569" s="56"/>
      <c r="E569" s="56"/>
      <c r="F569" s="56"/>
      <c r="G569" s="56"/>
      <c r="H569" s="56"/>
      <c r="I569" s="56"/>
      <c r="J569" s="56"/>
      <c r="K569" s="56"/>
      <c r="L569" s="57"/>
      <c r="M569" s="57"/>
      <c r="Q569" s="668" t="str">
        <f t="shared" si="9"/>
        <v/>
      </c>
      <c r="R569" s="48"/>
      <c r="S569" s="48"/>
      <c r="T569" s="48"/>
    </row>
    <row r="570" spans="1:20" ht="12.75" customHeight="1">
      <c r="A570" s="54"/>
      <c r="B570" s="55"/>
      <c r="C570" s="56"/>
      <c r="D570" s="56"/>
      <c r="E570" s="56"/>
      <c r="F570" s="56"/>
      <c r="G570" s="56"/>
      <c r="H570" s="56"/>
      <c r="I570" s="56"/>
      <c r="J570" s="56"/>
      <c r="K570" s="56"/>
      <c r="L570" s="57"/>
      <c r="M570" s="57"/>
      <c r="Q570" s="668" t="str">
        <f t="shared" si="9"/>
        <v/>
      </c>
      <c r="R570" s="48"/>
      <c r="S570" s="48"/>
      <c r="T570" s="48"/>
    </row>
    <row r="571" spans="1:20" ht="12.75" customHeight="1">
      <c r="A571" s="54"/>
      <c r="B571" s="55"/>
      <c r="C571" s="56"/>
      <c r="D571" s="56"/>
      <c r="E571" s="56"/>
      <c r="F571" s="56"/>
      <c r="G571" s="56"/>
      <c r="H571" s="56"/>
      <c r="I571" s="56"/>
      <c r="J571" s="56"/>
      <c r="K571" s="56"/>
      <c r="L571" s="57"/>
      <c r="M571" s="57"/>
      <c r="Q571" s="668" t="str">
        <f t="shared" si="9"/>
        <v/>
      </c>
      <c r="R571" s="48"/>
      <c r="S571" s="48"/>
      <c r="T571" s="48"/>
    </row>
    <row r="572" spans="1:20" ht="12.75" customHeight="1">
      <c r="A572" s="54"/>
      <c r="B572" s="55"/>
      <c r="C572" s="56"/>
      <c r="D572" s="56"/>
      <c r="E572" s="56"/>
      <c r="F572" s="56"/>
      <c r="G572" s="56"/>
      <c r="H572" s="56"/>
      <c r="I572" s="56"/>
      <c r="J572" s="56"/>
      <c r="K572" s="56"/>
      <c r="L572" s="57"/>
      <c r="M572" s="57"/>
      <c r="Q572" s="668" t="str">
        <f t="shared" si="9"/>
        <v/>
      </c>
      <c r="R572" s="48"/>
      <c r="S572" s="48"/>
      <c r="T572" s="48"/>
    </row>
    <row r="573" spans="1:20" ht="12.75" customHeight="1">
      <c r="A573" s="54"/>
      <c r="B573" s="55"/>
      <c r="C573" s="56"/>
      <c r="D573" s="56"/>
      <c r="E573" s="56"/>
      <c r="F573" s="56"/>
      <c r="G573" s="56"/>
      <c r="H573" s="56"/>
      <c r="I573" s="56"/>
      <c r="J573" s="56"/>
      <c r="K573" s="56"/>
      <c r="L573" s="57"/>
      <c r="M573" s="57"/>
      <c r="Q573" s="668" t="str">
        <f t="shared" si="9"/>
        <v/>
      </c>
      <c r="R573" s="48"/>
      <c r="S573" s="48"/>
      <c r="T573" s="48"/>
    </row>
    <row r="574" spans="1:20" ht="12.75" customHeight="1">
      <c r="A574" s="54"/>
      <c r="B574" s="55"/>
      <c r="C574" s="56"/>
      <c r="D574" s="56"/>
      <c r="E574" s="56"/>
      <c r="F574" s="56"/>
      <c r="G574" s="56"/>
      <c r="H574" s="56"/>
      <c r="I574" s="56"/>
      <c r="J574" s="56"/>
      <c r="K574" s="56"/>
      <c r="L574" s="57"/>
      <c r="M574" s="57"/>
      <c r="Q574" s="668" t="str">
        <f t="shared" si="9"/>
        <v/>
      </c>
      <c r="R574" s="48"/>
      <c r="S574" s="48"/>
      <c r="T574" s="48"/>
    </row>
    <row r="575" spans="1:20" ht="12.75" customHeight="1">
      <c r="A575" s="54"/>
      <c r="B575" s="55"/>
      <c r="C575" s="56"/>
      <c r="D575" s="56"/>
      <c r="E575" s="56"/>
      <c r="F575" s="56"/>
      <c r="G575" s="56"/>
      <c r="H575" s="56"/>
      <c r="I575" s="56"/>
      <c r="J575" s="56"/>
      <c r="K575" s="56"/>
      <c r="L575" s="57"/>
      <c r="M575" s="57"/>
      <c r="Q575" s="668" t="str">
        <f t="shared" si="9"/>
        <v/>
      </c>
      <c r="R575" s="48"/>
      <c r="S575" s="48"/>
      <c r="T575" s="48"/>
    </row>
    <row r="576" spans="1:20" ht="12.75" customHeight="1">
      <c r="A576" s="54"/>
      <c r="B576" s="55"/>
      <c r="C576" s="56"/>
      <c r="D576" s="56"/>
      <c r="E576" s="56"/>
      <c r="F576" s="56"/>
      <c r="G576" s="56"/>
      <c r="H576" s="56"/>
      <c r="I576" s="56"/>
      <c r="J576" s="56"/>
      <c r="K576" s="56"/>
      <c r="L576" s="57"/>
      <c r="M576" s="57"/>
      <c r="Q576" s="668" t="str">
        <f t="shared" si="9"/>
        <v/>
      </c>
      <c r="R576" s="48"/>
      <c r="S576" s="48"/>
      <c r="T576" s="48"/>
    </row>
    <row r="577" spans="1:20" ht="12.75" customHeight="1">
      <c r="A577" s="54"/>
      <c r="B577" s="55"/>
      <c r="C577" s="56"/>
      <c r="D577" s="56"/>
      <c r="E577" s="56"/>
      <c r="F577" s="56"/>
      <c r="G577" s="56"/>
      <c r="H577" s="56"/>
      <c r="I577" s="56"/>
      <c r="J577" s="56"/>
      <c r="K577" s="56"/>
      <c r="L577" s="57"/>
      <c r="M577" s="57"/>
      <c r="Q577" s="668" t="str">
        <f t="shared" si="9"/>
        <v/>
      </c>
      <c r="R577" s="48"/>
      <c r="S577" s="48"/>
      <c r="T577" s="48"/>
    </row>
    <row r="578" spans="1:20" ht="12.75" customHeight="1">
      <c r="A578" s="54"/>
      <c r="B578" s="55"/>
      <c r="C578" s="56"/>
      <c r="D578" s="56"/>
      <c r="E578" s="56"/>
      <c r="F578" s="56"/>
      <c r="G578" s="56"/>
      <c r="H578" s="56"/>
      <c r="I578" s="56"/>
      <c r="J578" s="56"/>
      <c r="K578" s="56"/>
      <c r="L578" s="57"/>
      <c r="M578" s="57"/>
      <c r="Q578" s="668" t="str">
        <f t="shared" si="9"/>
        <v/>
      </c>
      <c r="R578" s="48"/>
      <c r="S578" s="48"/>
      <c r="T578" s="48"/>
    </row>
    <row r="579" spans="1:20" ht="12.75" customHeight="1">
      <c r="A579" s="54"/>
      <c r="B579" s="55"/>
      <c r="C579" s="56"/>
      <c r="D579" s="56"/>
      <c r="E579" s="56"/>
      <c r="F579" s="56"/>
      <c r="G579" s="56"/>
      <c r="H579" s="56"/>
      <c r="I579" s="56"/>
      <c r="J579" s="56"/>
      <c r="K579" s="56"/>
      <c r="L579" s="57"/>
      <c r="M579" s="57"/>
      <c r="Q579" s="668" t="str">
        <f t="shared" si="9"/>
        <v/>
      </c>
      <c r="R579" s="48"/>
      <c r="S579" s="48"/>
      <c r="T579" s="48"/>
    </row>
    <row r="580" spans="1:20" ht="12.75" customHeight="1">
      <c r="A580" s="54"/>
      <c r="B580" s="55"/>
      <c r="C580" s="56"/>
      <c r="D580" s="56"/>
      <c r="E580" s="56"/>
      <c r="F580" s="56"/>
      <c r="G580" s="56"/>
      <c r="H580" s="56"/>
      <c r="I580" s="56"/>
      <c r="J580" s="56"/>
      <c r="K580" s="56"/>
      <c r="L580" s="57"/>
      <c r="M580" s="57"/>
      <c r="Q580" s="668" t="str">
        <f t="shared" si="9"/>
        <v/>
      </c>
      <c r="R580" s="48"/>
      <c r="S580" s="48"/>
      <c r="T580" s="48"/>
    </row>
    <row r="581" spans="1:20" ht="12.75" customHeight="1">
      <c r="A581" s="54"/>
      <c r="B581" s="55"/>
      <c r="C581" s="56"/>
      <c r="D581" s="56"/>
      <c r="E581" s="56"/>
      <c r="F581" s="56"/>
      <c r="G581" s="56"/>
      <c r="H581" s="56"/>
      <c r="I581" s="56"/>
      <c r="J581" s="56"/>
      <c r="K581" s="56"/>
      <c r="L581" s="57"/>
      <c r="M581" s="57"/>
      <c r="Q581" s="668" t="str">
        <f t="shared" si="9"/>
        <v/>
      </c>
      <c r="R581" s="48"/>
      <c r="S581" s="48"/>
      <c r="T581" s="48"/>
    </row>
    <row r="582" spans="1:20" ht="12.75" customHeight="1">
      <c r="A582" s="54"/>
      <c r="B582" s="55"/>
      <c r="C582" s="56"/>
      <c r="D582" s="56"/>
      <c r="E582" s="56"/>
      <c r="F582" s="56"/>
      <c r="G582" s="56"/>
      <c r="H582" s="56"/>
      <c r="I582" s="56"/>
      <c r="J582" s="56"/>
      <c r="K582" s="56"/>
      <c r="L582" s="57"/>
      <c r="M582" s="57"/>
      <c r="Q582" s="668" t="str">
        <f t="shared" si="9"/>
        <v/>
      </c>
      <c r="R582" s="48"/>
      <c r="S582" s="48"/>
      <c r="T582" s="48"/>
    </row>
    <row r="583" spans="1:20" ht="12.75" customHeight="1">
      <c r="A583" s="54"/>
      <c r="B583" s="55"/>
      <c r="C583" s="56"/>
      <c r="D583" s="56"/>
      <c r="E583" s="56"/>
      <c r="F583" s="56"/>
      <c r="G583" s="56"/>
      <c r="H583" s="56"/>
      <c r="I583" s="56"/>
      <c r="J583" s="56"/>
      <c r="K583" s="56"/>
      <c r="L583" s="57"/>
      <c r="M583" s="57"/>
      <c r="Q583" s="668" t="str">
        <f t="shared" si="9"/>
        <v/>
      </c>
      <c r="R583" s="48"/>
      <c r="S583" s="48"/>
      <c r="T583" s="48"/>
    </row>
    <row r="584" spans="1:20" ht="12.75" customHeight="1">
      <c r="A584" s="54"/>
      <c r="B584" s="55"/>
      <c r="C584" s="56"/>
      <c r="D584" s="56"/>
      <c r="E584" s="56"/>
      <c r="F584" s="56"/>
      <c r="G584" s="56"/>
      <c r="H584" s="56"/>
      <c r="I584" s="56"/>
      <c r="J584" s="56"/>
      <c r="K584" s="56"/>
      <c r="L584" s="57"/>
      <c r="M584" s="57"/>
      <c r="Q584" s="668" t="str">
        <f t="shared" si="9"/>
        <v/>
      </c>
      <c r="R584" s="48"/>
      <c r="S584" s="48"/>
      <c r="T584" s="48"/>
    </row>
    <row r="585" spans="1:20" ht="12.75" customHeight="1">
      <c r="A585" s="54"/>
      <c r="B585" s="55"/>
      <c r="C585" s="56"/>
      <c r="D585" s="56"/>
      <c r="E585" s="56"/>
      <c r="F585" s="56"/>
      <c r="G585" s="56"/>
      <c r="H585" s="56"/>
      <c r="I585" s="56"/>
      <c r="J585" s="56"/>
      <c r="K585" s="56"/>
      <c r="L585" s="57"/>
      <c r="M585" s="57"/>
      <c r="Q585" s="668" t="str">
        <f t="shared" si="9"/>
        <v/>
      </c>
      <c r="R585" s="48"/>
      <c r="S585" s="48"/>
      <c r="T585" s="48"/>
    </row>
    <row r="586" spans="1:20" ht="12.75" customHeight="1">
      <c r="A586" s="54"/>
      <c r="B586" s="55"/>
      <c r="C586" s="56"/>
      <c r="D586" s="56"/>
      <c r="E586" s="56"/>
      <c r="F586" s="56"/>
      <c r="G586" s="56"/>
      <c r="H586" s="56"/>
      <c r="I586" s="56"/>
      <c r="J586" s="56"/>
      <c r="K586" s="56"/>
      <c r="L586" s="57"/>
      <c r="M586" s="57"/>
      <c r="Q586" s="668" t="str">
        <f t="shared" si="9"/>
        <v/>
      </c>
      <c r="R586" s="48"/>
      <c r="S586" s="48"/>
      <c r="T586" s="48"/>
    </row>
    <row r="587" spans="1:20" ht="12.75" customHeight="1">
      <c r="A587" s="54"/>
      <c r="B587" s="55"/>
      <c r="C587" s="56"/>
      <c r="D587" s="56"/>
      <c r="E587" s="56"/>
      <c r="F587" s="56"/>
      <c r="G587" s="56"/>
      <c r="H587" s="56"/>
      <c r="I587" s="56"/>
      <c r="J587" s="56"/>
      <c r="K587" s="56"/>
      <c r="L587" s="57"/>
      <c r="M587" s="57"/>
      <c r="Q587" s="668" t="str">
        <f t="shared" si="9"/>
        <v/>
      </c>
      <c r="R587" s="48"/>
      <c r="S587" s="48"/>
      <c r="T587" s="48"/>
    </row>
    <row r="588" spans="1:20" ht="12.75" customHeight="1">
      <c r="A588" s="54"/>
      <c r="B588" s="55"/>
      <c r="C588" s="56"/>
      <c r="D588" s="56"/>
      <c r="E588" s="56"/>
      <c r="F588" s="56"/>
      <c r="G588" s="56"/>
      <c r="H588" s="56"/>
      <c r="I588" s="56"/>
      <c r="J588" s="56"/>
      <c r="K588" s="56"/>
      <c r="L588" s="57"/>
      <c r="M588" s="57"/>
      <c r="Q588" s="668" t="str">
        <f t="shared" si="9"/>
        <v/>
      </c>
      <c r="R588" s="48"/>
      <c r="S588" s="48"/>
      <c r="T588" s="48"/>
    </row>
    <row r="589" spans="1:20" ht="12.75" customHeight="1">
      <c r="A589" s="54"/>
      <c r="B589" s="55"/>
      <c r="C589" s="56"/>
      <c r="D589" s="56"/>
      <c r="E589" s="56"/>
      <c r="F589" s="56"/>
      <c r="G589" s="56"/>
      <c r="H589" s="56"/>
      <c r="I589" s="56"/>
      <c r="J589" s="56"/>
      <c r="K589" s="56"/>
      <c r="L589" s="57"/>
      <c r="M589" s="57"/>
      <c r="Q589" s="668" t="str">
        <f t="shared" si="9"/>
        <v/>
      </c>
      <c r="R589" s="48"/>
      <c r="S589" s="48"/>
      <c r="T589" s="48"/>
    </row>
    <row r="590" spans="1:20" ht="12.75" customHeight="1">
      <c r="A590" s="54"/>
      <c r="B590" s="55"/>
      <c r="C590" s="56"/>
      <c r="D590" s="56"/>
      <c r="E590" s="56"/>
      <c r="F590" s="56"/>
      <c r="G590" s="56"/>
      <c r="H590" s="56"/>
      <c r="I590" s="56"/>
      <c r="J590" s="56"/>
      <c r="K590" s="56"/>
      <c r="L590" s="57"/>
      <c r="M590" s="57"/>
      <c r="Q590" s="668" t="str">
        <f t="shared" si="9"/>
        <v/>
      </c>
      <c r="R590" s="48"/>
      <c r="S590" s="48"/>
      <c r="T590" s="48"/>
    </row>
    <row r="591" spans="1:20" ht="12.75" customHeight="1">
      <c r="A591" s="54"/>
      <c r="B591" s="55"/>
      <c r="C591" s="56"/>
      <c r="D591" s="56"/>
      <c r="E591" s="56"/>
      <c r="F591" s="56"/>
      <c r="G591" s="56"/>
      <c r="H591" s="56"/>
      <c r="I591" s="56"/>
      <c r="J591" s="56"/>
      <c r="K591" s="56"/>
      <c r="L591" s="57"/>
      <c r="M591" s="57"/>
      <c r="Q591" s="668" t="str">
        <f t="shared" si="9"/>
        <v/>
      </c>
      <c r="R591" s="48"/>
      <c r="S591" s="48"/>
      <c r="T591" s="48"/>
    </row>
    <row r="592" spans="1:20" ht="12.75" customHeight="1">
      <c r="A592" s="54"/>
      <c r="B592" s="55"/>
      <c r="C592" s="56"/>
      <c r="D592" s="56"/>
      <c r="E592" s="56"/>
      <c r="F592" s="56"/>
      <c r="G592" s="56"/>
      <c r="H592" s="56"/>
      <c r="I592" s="56"/>
      <c r="J592" s="56"/>
      <c r="K592" s="56"/>
      <c r="L592" s="57"/>
      <c r="M592" s="57"/>
      <c r="Q592" s="668" t="str">
        <f t="shared" si="9"/>
        <v/>
      </c>
      <c r="R592" s="48"/>
      <c r="S592" s="48"/>
      <c r="T592" s="48"/>
    </row>
    <row r="593" spans="1:20" ht="12.75" customHeight="1">
      <c r="A593" s="54"/>
      <c r="B593" s="55"/>
      <c r="C593" s="56"/>
      <c r="D593" s="56"/>
      <c r="E593" s="56"/>
      <c r="F593" s="56"/>
      <c r="G593" s="56"/>
      <c r="H593" s="56"/>
      <c r="I593" s="56"/>
      <c r="J593" s="56"/>
      <c r="K593" s="56"/>
      <c r="L593" s="57"/>
      <c r="M593" s="57"/>
      <c r="Q593" s="668" t="str">
        <f t="shared" si="9"/>
        <v/>
      </c>
      <c r="R593" s="48"/>
      <c r="S593" s="48"/>
      <c r="T593" s="48"/>
    </row>
    <row r="594" spans="1:20" ht="12.75" customHeight="1">
      <c r="A594" s="54"/>
      <c r="B594" s="55"/>
      <c r="C594" s="56"/>
      <c r="D594" s="56"/>
      <c r="E594" s="56"/>
      <c r="F594" s="56"/>
      <c r="G594" s="56"/>
      <c r="H594" s="56"/>
      <c r="I594" s="56"/>
      <c r="J594" s="56"/>
      <c r="K594" s="56"/>
      <c r="L594" s="57"/>
      <c r="M594" s="57"/>
      <c r="Q594" s="668" t="str">
        <f t="shared" si="9"/>
        <v/>
      </c>
      <c r="R594" s="48"/>
      <c r="S594" s="48"/>
      <c r="T594" s="48"/>
    </row>
    <row r="595" spans="1:20" ht="12.75" customHeight="1">
      <c r="A595" s="54"/>
      <c r="B595" s="55"/>
      <c r="C595" s="56"/>
      <c r="D595" s="56"/>
      <c r="E595" s="56"/>
      <c r="F595" s="56"/>
      <c r="G595" s="56"/>
      <c r="H595" s="56"/>
      <c r="I595" s="56"/>
      <c r="J595" s="56"/>
      <c r="K595" s="56"/>
      <c r="L595" s="57"/>
      <c r="M595" s="57"/>
      <c r="Q595" s="668" t="str">
        <f t="shared" si="9"/>
        <v/>
      </c>
      <c r="R595" s="48"/>
      <c r="S595" s="48"/>
      <c r="T595" s="48"/>
    </row>
    <row r="596" spans="1:20" ht="12.75" customHeight="1">
      <c r="A596" s="54"/>
      <c r="B596" s="55"/>
      <c r="C596" s="56"/>
      <c r="D596" s="56"/>
      <c r="E596" s="56"/>
      <c r="F596" s="56"/>
      <c r="G596" s="56"/>
      <c r="H596" s="56"/>
      <c r="I596" s="56"/>
      <c r="J596" s="56"/>
      <c r="K596" s="56"/>
      <c r="L596" s="57"/>
      <c r="M596" s="57"/>
      <c r="Q596" s="668" t="str">
        <f t="shared" si="9"/>
        <v/>
      </c>
      <c r="R596" s="48"/>
      <c r="S596" s="48"/>
      <c r="T596" s="48"/>
    </row>
    <row r="597" spans="1:20" ht="12.75" customHeight="1">
      <c r="A597" s="54"/>
      <c r="B597" s="55"/>
      <c r="C597" s="56"/>
      <c r="D597" s="56"/>
      <c r="E597" s="56"/>
      <c r="F597" s="56"/>
      <c r="G597" s="56"/>
      <c r="H597" s="56"/>
      <c r="I597" s="56"/>
      <c r="J597" s="56"/>
      <c r="K597" s="56"/>
      <c r="L597" s="57"/>
      <c r="M597" s="57"/>
      <c r="Q597" s="668" t="str">
        <f t="shared" si="9"/>
        <v/>
      </c>
      <c r="R597" s="48"/>
      <c r="S597" s="48"/>
      <c r="T597" s="48"/>
    </row>
    <row r="598" spans="1:20" ht="12.75" customHeight="1">
      <c r="A598" s="54"/>
      <c r="B598" s="55"/>
      <c r="C598" s="56"/>
      <c r="D598" s="56"/>
      <c r="E598" s="56"/>
      <c r="F598" s="56"/>
      <c r="G598" s="56"/>
      <c r="H598" s="56"/>
      <c r="I598" s="56"/>
      <c r="J598" s="56"/>
      <c r="K598" s="56"/>
      <c r="L598" s="57"/>
      <c r="M598" s="57"/>
      <c r="Q598" s="668" t="str">
        <f t="shared" si="9"/>
        <v/>
      </c>
      <c r="R598" s="48"/>
      <c r="S598" s="48"/>
      <c r="T598" s="48"/>
    </row>
    <row r="599" spans="1:20" ht="12.75" customHeight="1">
      <c r="A599" s="54"/>
      <c r="B599" s="55"/>
      <c r="C599" s="56"/>
      <c r="D599" s="56"/>
      <c r="E599" s="56"/>
      <c r="F599" s="56"/>
      <c r="G599" s="56"/>
      <c r="H599" s="56"/>
      <c r="I599" s="56"/>
      <c r="J599" s="56"/>
      <c r="K599" s="56"/>
      <c r="L599" s="57"/>
      <c r="M599" s="57"/>
      <c r="Q599" s="668" t="str">
        <f t="shared" si="9"/>
        <v/>
      </c>
      <c r="R599" s="48"/>
      <c r="S599" s="48"/>
      <c r="T599" s="48"/>
    </row>
    <row r="600" spans="1:20" ht="12.75" customHeight="1">
      <c r="A600" s="54"/>
      <c r="B600" s="55"/>
      <c r="C600" s="56"/>
      <c r="D600" s="56"/>
      <c r="E600" s="56"/>
      <c r="F600" s="56"/>
      <c r="G600" s="56"/>
      <c r="H600" s="56"/>
      <c r="I600" s="56"/>
      <c r="J600" s="56"/>
      <c r="K600" s="56"/>
      <c r="L600" s="57"/>
      <c r="M600" s="57"/>
      <c r="Q600" s="668" t="str">
        <f t="shared" si="9"/>
        <v/>
      </c>
      <c r="R600" s="48"/>
      <c r="S600" s="48"/>
      <c r="T600" s="48"/>
    </row>
    <row r="601" spans="1:20" ht="12.75" customHeight="1">
      <c r="A601" s="54"/>
      <c r="B601" s="55"/>
      <c r="C601" s="56"/>
      <c r="D601" s="56"/>
      <c r="E601" s="56"/>
      <c r="F601" s="56"/>
      <c r="G601" s="56"/>
      <c r="H601" s="56"/>
      <c r="I601" s="56"/>
      <c r="J601" s="56"/>
      <c r="K601" s="56"/>
      <c r="L601" s="57"/>
      <c r="M601" s="57"/>
      <c r="Q601" s="668" t="str">
        <f t="shared" ref="Q601:Q664" si="10">IF($G601&gt;0,$C$21,"")</f>
        <v/>
      </c>
      <c r="R601" s="48"/>
      <c r="S601" s="48"/>
      <c r="T601" s="48"/>
    </row>
    <row r="602" spans="1:20" ht="12.75" customHeight="1">
      <c r="A602" s="54"/>
      <c r="B602" s="55"/>
      <c r="C602" s="56"/>
      <c r="D602" s="56"/>
      <c r="E602" s="56"/>
      <c r="F602" s="56"/>
      <c r="G602" s="56"/>
      <c r="H602" s="56"/>
      <c r="I602" s="56"/>
      <c r="J602" s="56"/>
      <c r="K602" s="56"/>
      <c r="L602" s="57"/>
      <c r="M602" s="57"/>
      <c r="Q602" s="668" t="str">
        <f t="shared" si="10"/>
        <v/>
      </c>
      <c r="R602" s="48"/>
      <c r="S602" s="48"/>
      <c r="T602" s="48"/>
    </row>
    <row r="603" spans="1:20" ht="12.75" customHeight="1">
      <c r="A603" s="54"/>
      <c r="B603" s="55"/>
      <c r="C603" s="56"/>
      <c r="D603" s="56"/>
      <c r="E603" s="56"/>
      <c r="F603" s="56"/>
      <c r="G603" s="56"/>
      <c r="H603" s="56"/>
      <c r="I603" s="56"/>
      <c r="J603" s="56"/>
      <c r="K603" s="56"/>
      <c r="L603" s="57"/>
      <c r="M603" s="57"/>
      <c r="Q603" s="668" t="str">
        <f t="shared" si="10"/>
        <v/>
      </c>
      <c r="R603" s="48"/>
      <c r="S603" s="48"/>
      <c r="T603" s="48"/>
    </row>
    <row r="604" spans="1:20" ht="12.75" customHeight="1">
      <c r="A604" s="54"/>
      <c r="B604" s="55"/>
      <c r="C604" s="56"/>
      <c r="D604" s="56"/>
      <c r="E604" s="56"/>
      <c r="F604" s="56"/>
      <c r="G604" s="56"/>
      <c r="H604" s="56"/>
      <c r="I604" s="56"/>
      <c r="J604" s="56"/>
      <c r="K604" s="56"/>
      <c r="L604" s="57"/>
      <c r="M604" s="57"/>
      <c r="Q604" s="668" t="str">
        <f t="shared" si="10"/>
        <v/>
      </c>
      <c r="R604" s="48"/>
      <c r="S604" s="48"/>
      <c r="T604" s="48"/>
    </row>
    <row r="605" spans="1:20" ht="12.75" customHeight="1">
      <c r="A605" s="54"/>
      <c r="B605" s="55"/>
      <c r="C605" s="56"/>
      <c r="D605" s="56"/>
      <c r="E605" s="56"/>
      <c r="F605" s="56"/>
      <c r="G605" s="56"/>
      <c r="H605" s="56"/>
      <c r="I605" s="56"/>
      <c r="J605" s="56"/>
      <c r="K605" s="56"/>
      <c r="L605" s="57"/>
      <c r="M605" s="57"/>
      <c r="Q605" s="668" t="str">
        <f t="shared" si="10"/>
        <v/>
      </c>
      <c r="R605" s="48"/>
      <c r="S605" s="48"/>
      <c r="T605" s="48"/>
    </row>
    <row r="606" spans="1:20" ht="12.75" customHeight="1">
      <c r="A606" s="54"/>
      <c r="B606" s="55"/>
      <c r="C606" s="56"/>
      <c r="D606" s="56"/>
      <c r="E606" s="56"/>
      <c r="F606" s="56"/>
      <c r="G606" s="56"/>
      <c r="H606" s="56"/>
      <c r="I606" s="56"/>
      <c r="J606" s="56"/>
      <c r="K606" s="56"/>
      <c r="L606" s="57"/>
      <c r="M606" s="57"/>
      <c r="Q606" s="668" t="str">
        <f t="shared" si="10"/>
        <v/>
      </c>
      <c r="R606" s="48"/>
      <c r="S606" s="48"/>
      <c r="T606" s="48"/>
    </row>
    <row r="607" spans="1:20" ht="12.75" customHeight="1">
      <c r="A607" s="54"/>
      <c r="B607" s="55"/>
      <c r="C607" s="56"/>
      <c r="D607" s="56"/>
      <c r="E607" s="56"/>
      <c r="F607" s="56"/>
      <c r="G607" s="56"/>
      <c r="H607" s="56"/>
      <c r="I607" s="56"/>
      <c r="J607" s="56"/>
      <c r="K607" s="56"/>
      <c r="L607" s="57"/>
      <c r="M607" s="57"/>
      <c r="Q607" s="668" t="str">
        <f t="shared" si="10"/>
        <v/>
      </c>
      <c r="R607" s="48"/>
      <c r="S607" s="48"/>
      <c r="T607" s="48"/>
    </row>
    <row r="608" spans="1:20" ht="12.75" customHeight="1">
      <c r="A608" s="54"/>
      <c r="B608" s="55"/>
      <c r="C608" s="56"/>
      <c r="D608" s="56"/>
      <c r="E608" s="56"/>
      <c r="F608" s="56"/>
      <c r="G608" s="56"/>
      <c r="H608" s="56"/>
      <c r="I608" s="56"/>
      <c r="J608" s="56"/>
      <c r="K608" s="56"/>
      <c r="L608" s="57"/>
      <c r="M608" s="57"/>
      <c r="Q608" s="668" t="str">
        <f t="shared" si="10"/>
        <v/>
      </c>
      <c r="R608" s="48"/>
      <c r="S608" s="48"/>
      <c r="T608" s="48"/>
    </row>
    <row r="609" spans="1:20" ht="12.75" customHeight="1">
      <c r="A609" s="54"/>
      <c r="B609" s="55"/>
      <c r="C609" s="56"/>
      <c r="D609" s="56"/>
      <c r="E609" s="56"/>
      <c r="F609" s="56"/>
      <c r="G609" s="56"/>
      <c r="H609" s="56"/>
      <c r="I609" s="56"/>
      <c r="J609" s="56"/>
      <c r="K609" s="56"/>
      <c r="L609" s="57"/>
      <c r="M609" s="57"/>
      <c r="Q609" s="668" t="str">
        <f t="shared" si="10"/>
        <v/>
      </c>
      <c r="R609" s="48"/>
      <c r="S609" s="48"/>
      <c r="T609" s="48"/>
    </row>
    <row r="610" spans="1:20" ht="12.75" customHeight="1">
      <c r="A610" s="54"/>
      <c r="B610" s="55"/>
      <c r="C610" s="56"/>
      <c r="D610" s="56"/>
      <c r="E610" s="56"/>
      <c r="F610" s="56"/>
      <c r="G610" s="56"/>
      <c r="H610" s="56"/>
      <c r="I610" s="56"/>
      <c r="J610" s="56"/>
      <c r="K610" s="56"/>
      <c r="L610" s="57"/>
      <c r="M610" s="57"/>
      <c r="Q610" s="668" t="str">
        <f t="shared" si="10"/>
        <v/>
      </c>
      <c r="R610" s="48"/>
      <c r="S610" s="48"/>
      <c r="T610" s="48"/>
    </row>
    <row r="611" spans="1:20" ht="12.75" customHeight="1">
      <c r="A611" s="54"/>
      <c r="B611" s="55"/>
      <c r="C611" s="56"/>
      <c r="D611" s="56"/>
      <c r="E611" s="56"/>
      <c r="F611" s="56"/>
      <c r="G611" s="56"/>
      <c r="H611" s="56"/>
      <c r="I611" s="56"/>
      <c r="J611" s="56"/>
      <c r="K611" s="56"/>
      <c r="L611" s="57"/>
      <c r="M611" s="57"/>
      <c r="Q611" s="668" t="str">
        <f t="shared" si="10"/>
        <v/>
      </c>
      <c r="R611" s="48"/>
      <c r="S611" s="48"/>
      <c r="T611" s="48"/>
    </row>
    <row r="612" spans="1:20" ht="12.75" customHeight="1">
      <c r="A612" s="54"/>
      <c r="B612" s="55"/>
      <c r="C612" s="56"/>
      <c r="D612" s="56"/>
      <c r="E612" s="56"/>
      <c r="F612" s="56"/>
      <c r="G612" s="56"/>
      <c r="H612" s="56"/>
      <c r="I612" s="56"/>
      <c r="J612" s="56"/>
      <c r="K612" s="56"/>
      <c r="L612" s="57"/>
      <c r="M612" s="57"/>
      <c r="Q612" s="668" t="str">
        <f t="shared" si="10"/>
        <v/>
      </c>
      <c r="R612" s="48"/>
      <c r="S612" s="48"/>
      <c r="T612" s="48"/>
    </row>
    <row r="613" spans="1:20" ht="12.75" customHeight="1">
      <c r="A613" s="54"/>
      <c r="B613" s="55"/>
      <c r="C613" s="56"/>
      <c r="D613" s="56"/>
      <c r="E613" s="56"/>
      <c r="F613" s="56"/>
      <c r="G613" s="56"/>
      <c r="H613" s="56"/>
      <c r="I613" s="56"/>
      <c r="J613" s="56"/>
      <c r="K613" s="56"/>
      <c r="L613" s="57"/>
      <c r="M613" s="57"/>
      <c r="Q613" s="668" t="str">
        <f t="shared" si="10"/>
        <v/>
      </c>
      <c r="R613" s="48"/>
      <c r="S613" s="48"/>
      <c r="T613" s="48"/>
    </row>
    <row r="614" spans="1:20" ht="12.75" customHeight="1">
      <c r="A614" s="54"/>
      <c r="B614" s="55"/>
      <c r="C614" s="56"/>
      <c r="D614" s="56"/>
      <c r="E614" s="56"/>
      <c r="F614" s="56"/>
      <c r="G614" s="56"/>
      <c r="H614" s="56"/>
      <c r="I614" s="56"/>
      <c r="J614" s="56"/>
      <c r="K614" s="56"/>
      <c r="L614" s="57"/>
      <c r="M614" s="57"/>
      <c r="Q614" s="668" t="str">
        <f t="shared" si="10"/>
        <v/>
      </c>
      <c r="R614" s="48"/>
      <c r="S614" s="48"/>
      <c r="T614" s="48"/>
    </row>
    <row r="615" spans="1:20" ht="12.75" customHeight="1">
      <c r="A615" s="54"/>
      <c r="B615" s="55"/>
      <c r="C615" s="56"/>
      <c r="D615" s="56"/>
      <c r="E615" s="56"/>
      <c r="F615" s="56"/>
      <c r="G615" s="56"/>
      <c r="H615" s="56"/>
      <c r="I615" s="56"/>
      <c r="J615" s="56"/>
      <c r="K615" s="56"/>
      <c r="L615" s="57"/>
      <c r="M615" s="57"/>
      <c r="Q615" s="668" t="str">
        <f t="shared" si="10"/>
        <v/>
      </c>
      <c r="R615" s="48"/>
      <c r="S615" s="48"/>
      <c r="T615" s="48"/>
    </row>
    <row r="616" spans="1:20" ht="12.75" customHeight="1">
      <c r="A616" s="54"/>
      <c r="B616" s="55"/>
      <c r="C616" s="56"/>
      <c r="D616" s="56"/>
      <c r="E616" s="56"/>
      <c r="F616" s="56"/>
      <c r="G616" s="56"/>
      <c r="H616" s="56"/>
      <c r="I616" s="56"/>
      <c r="J616" s="56"/>
      <c r="K616" s="56"/>
      <c r="L616" s="57"/>
      <c r="M616" s="57"/>
      <c r="Q616" s="668" t="str">
        <f t="shared" si="10"/>
        <v/>
      </c>
      <c r="R616" s="48"/>
      <c r="S616" s="48"/>
      <c r="T616" s="48"/>
    </row>
    <row r="617" spans="1:20" ht="12.75" customHeight="1">
      <c r="A617" s="54"/>
      <c r="B617" s="55"/>
      <c r="C617" s="56"/>
      <c r="D617" s="56"/>
      <c r="E617" s="56"/>
      <c r="F617" s="56"/>
      <c r="G617" s="56"/>
      <c r="H617" s="56"/>
      <c r="I617" s="56"/>
      <c r="J617" s="56"/>
      <c r="K617" s="56"/>
      <c r="L617" s="57"/>
      <c r="M617" s="57"/>
      <c r="Q617" s="668" t="str">
        <f t="shared" si="10"/>
        <v/>
      </c>
      <c r="R617" s="48"/>
      <c r="S617" s="48"/>
      <c r="T617" s="48"/>
    </row>
    <row r="618" spans="1:20" ht="12.75" customHeight="1">
      <c r="A618" s="54"/>
      <c r="B618" s="55"/>
      <c r="C618" s="56"/>
      <c r="D618" s="56"/>
      <c r="E618" s="56"/>
      <c r="F618" s="56"/>
      <c r="G618" s="56"/>
      <c r="H618" s="56"/>
      <c r="I618" s="56"/>
      <c r="J618" s="56"/>
      <c r="K618" s="56"/>
      <c r="L618" s="57"/>
      <c r="M618" s="57"/>
      <c r="Q618" s="668" t="str">
        <f t="shared" si="10"/>
        <v/>
      </c>
      <c r="R618" s="48"/>
      <c r="S618" s="48"/>
      <c r="T618" s="48"/>
    </row>
    <row r="619" spans="1:20" ht="12.75" customHeight="1">
      <c r="A619" s="54"/>
      <c r="B619" s="55"/>
      <c r="C619" s="56"/>
      <c r="D619" s="56"/>
      <c r="E619" s="56"/>
      <c r="F619" s="56"/>
      <c r="G619" s="56"/>
      <c r="H619" s="56"/>
      <c r="I619" s="56"/>
      <c r="J619" s="56"/>
      <c r="K619" s="56"/>
      <c r="L619" s="57"/>
      <c r="M619" s="57"/>
      <c r="Q619" s="668" t="str">
        <f t="shared" si="10"/>
        <v/>
      </c>
      <c r="R619" s="48"/>
      <c r="S619" s="48"/>
      <c r="T619" s="48"/>
    </row>
    <row r="620" spans="1:20" ht="12.75" customHeight="1">
      <c r="A620" s="54"/>
      <c r="B620" s="55"/>
      <c r="C620" s="56"/>
      <c r="D620" s="56"/>
      <c r="E620" s="56"/>
      <c r="F620" s="56"/>
      <c r="G620" s="56"/>
      <c r="H620" s="56"/>
      <c r="I620" s="56"/>
      <c r="J620" s="56"/>
      <c r="K620" s="56"/>
      <c r="L620" s="57"/>
      <c r="M620" s="57"/>
      <c r="Q620" s="668" t="str">
        <f t="shared" si="10"/>
        <v/>
      </c>
      <c r="R620" s="48"/>
      <c r="S620" s="48"/>
      <c r="T620" s="48"/>
    </row>
    <row r="621" spans="1:20" ht="12.75" customHeight="1">
      <c r="A621" s="54"/>
      <c r="B621" s="55"/>
      <c r="C621" s="56"/>
      <c r="D621" s="56"/>
      <c r="E621" s="56"/>
      <c r="F621" s="56"/>
      <c r="G621" s="56"/>
      <c r="H621" s="56"/>
      <c r="I621" s="56"/>
      <c r="J621" s="56"/>
      <c r="K621" s="56"/>
      <c r="L621" s="57"/>
      <c r="M621" s="57"/>
      <c r="Q621" s="668" t="str">
        <f t="shared" si="10"/>
        <v/>
      </c>
      <c r="R621" s="48"/>
      <c r="S621" s="48"/>
      <c r="T621" s="48"/>
    </row>
    <row r="622" spans="1:20" ht="12.75" customHeight="1">
      <c r="A622" s="54"/>
      <c r="B622" s="55"/>
      <c r="C622" s="56"/>
      <c r="D622" s="56"/>
      <c r="E622" s="56"/>
      <c r="F622" s="56"/>
      <c r="G622" s="56"/>
      <c r="H622" s="56"/>
      <c r="I622" s="56"/>
      <c r="J622" s="56"/>
      <c r="K622" s="56"/>
      <c r="L622" s="57"/>
      <c r="M622" s="57"/>
      <c r="Q622" s="668" t="str">
        <f t="shared" si="10"/>
        <v/>
      </c>
      <c r="R622" s="48"/>
      <c r="S622" s="48"/>
      <c r="T622" s="48"/>
    </row>
    <row r="623" spans="1:20" ht="12.75" customHeight="1">
      <c r="A623" s="54"/>
      <c r="B623" s="55"/>
      <c r="C623" s="56"/>
      <c r="D623" s="56"/>
      <c r="E623" s="56"/>
      <c r="F623" s="56"/>
      <c r="G623" s="56"/>
      <c r="H623" s="56"/>
      <c r="I623" s="56"/>
      <c r="J623" s="56"/>
      <c r="K623" s="56"/>
      <c r="L623" s="57"/>
      <c r="M623" s="57"/>
      <c r="Q623" s="668" t="str">
        <f t="shared" si="10"/>
        <v/>
      </c>
      <c r="R623" s="48"/>
      <c r="S623" s="48"/>
      <c r="T623" s="48"/>
    </row>
    <row r="624" spans="1:20" ht="12.75" customHeight="1">
      <c r="A624" s="54"/>
      <c r="B624" s="55"/>
      <c r="C624" s="56"/>
      <c r="D624" s="56"/>
      <c r="E624" s="56"/>
      <c r="F624" s="56"/>
      <c r="G624" s="56"/>
      <c r="H624" s="56"/>
      <c r="I624" s="56"/>
      <c r="J624" s="56"/>
      <c r="K624" s="56"/>
      <c r="L624" s="57"/>
      <c r="M624" s="57"/>
      <c r="Q624" s="668" t="str">
        <f t="shared" si="10"/>
        <v/>
      </c>
      <c r="R624" s="48"/>
      <c r="S624" s="48"/>
      <c r="T624" s="48"/>
    </row>
    <row r="625" spans="1:20" ht="12.75" customHeight="1">
      <c r="A625" s="54"/>
      <c r="B625" s="55"/>
      <c r="C625" s="56"/>
      <c r="D625" s="56"/>
      <c r="E625" s="56"/>
      <c r="F625" s="56"/>
      <c r="G625" s="56"/>
      <c r="H625" s="56"/>
      <c r="I625" s="56"/>
      <c r="J625" s="56"/>
      <c r="K625" s="56"/>
      <c r="L625" s="57"/>
      <c r="M625" s="57"/>
      <c r="Q625" s="668" t="str">
        <f t="shared" si="10"/>
        <v/>
      </c>
      <c r="R625" s="48"/>
      <c r="S625" s="48"/>
      <c r="T625" s="48"/>
    </row>
    <row r="626" spans="1:20" ht="12.75" customHeight="1">
      <c r="A626" s="54"/>
      <c r="B626" s="55"/>
      <c r="C626" s="56"/>
      <c r="D626" s="56"/>
      <c r="E626" s="56"/>
      <c r="F626" s="56"/>
      <c r="G626" s="56"/>
      <c r="H626" s="56"/>
      <c r="I626" s="56"/>
      <c r="J626" s="56"/>
      <c r="K626" s="56"/>
      <c r="L626" s="57"/>
      <c r="M626" s="57"/>
      <c r="Q626" s="668" t="str">
        <f t="shared" si="10"/>
        <v/>
      </c>
      <c r="R626" s="48"/>
      <c r="S626" s="48"/>
      <c r="T626" s="48"/>
    </row>
    <row r="627" spans="1:20" ht="12.75" customHeight="1">
      <c r="A627" s="54"/>
      <c r="B627" s="55"/>
      <c r="C627" s="56"/>
      <c r="D627" s="56"/>
      <c r="E627" s="56"/>
      <c r="F627" s="56"/>
      <c r="G627" s="56"/>
      <c r="H627" s="56"/>
      <c r="I627" s="56"/>
      <c r="J627" s="56"/>
      <c r="K627" s="56"/>
      <c r="L627" s="57"/>
      <c r="M627" s="57"/>
      <c r="Q627" s="668" t="str">
        <f t="shared" si="10"/>
        <v/>
      </c>
      <c r="R627" s="48"/>
      <c r="S627" s="48"/>
      <c r="T627" s="48"/>
    </row>
    <row r="628" spans="1:20" ht="12.75" customHeight="1">
      <c r="A628" s="54"/>
      <c r="B628" s="55"/>
      <c r="C628" s="56"/>
      <c r="D628" s="56"/>
      <c r="E628" s="56"/>
      <c r="F628" s="56"/>
      <c r="G628" s="56"/>
      <c r="H628" s="56"/>
      <c r="I628" s="56"/>
      <c r="J628" s="56"/>
      <c r="K628" s="56"/>
      <c r="L628" s="57"/>
      <c r="M628" s="57"/>
      <c r="Q628" s="668" t="str">
        <f t="shared" si="10"/>
        <v/>
      </c>
      <c r="R628" s="48"/>
      <c r="S628" s="48"/>
      <c r="T628" s="48"/>
    </row>
    <row r="629" spans="1:20" ht="12.75" customHeight="1">
      <c r="A629" s="54"/>
      <c r="B629" s="55"/>
      <c r="C629" s="56"/>
      <c r="D629" s="56"/>
      <c r="E629" s="56"/>
      <c r="F629" s="56"/>
      <c r="G629" s="56"/>
      <c r="H629" s="56"/>
      <c r="I629" s="56"/>
      <c r="J629" s="56"/>
      <c r="K629" s="56"/>
      <c r="L629" s="57"/>
      <c r="M629" s="57"/>
      <c r="Q629" s="668" t="str">
        <f t="shared" si="10"/>
        <v/>
      </c>
      <c r="R629" s="48"/>
      <c r="S629" s="48"/>
      <c r="T629" s="48"/>
    </row>
    <row r="630" spans="1:20" ht="12.75" customHeight="1">
      <c r="A630" s="54"/>
      <c r="B630" s="55"/>
      <c r="C630" s="56"/>
      <c r="D630" s="56"/>
      <c r="E630" s="56"/>
      <c r="F630" s="56"/>
      <c r="G630" s="56"/>
      <c r="H630" s="56"/>
      <c r="I630" s="56"/>
      <c r="J630" s="56"/>
      <c r="K630" s="56"/>
      <c r="L630" s="57"/>
      <c r="M630" s="57"/>
      <c r="Q630" s="668" t="str">
        <f t="shared" si="10"/>
        <v/>
      </c>
      <c r="R630" s="48"/>
      <c r="S630" s="48"/>
      <c r="T630" s="48"/>
    </row>
    <row r="631" spans="1:20" ht="12.75" customHeight="1">
      <c r="A631" s="54"/>
      <c r="B631" s="55"/>
      <c r="C631" s="56"/>
      <c r="D631" s="56"/>
      <c r="E631" s="56"/>
      <c r="F631" s="56"/>
      <c r="G631" s="56"/>
      <c r="H631" s="56"/>
      <c r="I631" s="56"/>
      <c r="J631" s="56"/>
      <c r="K631" s="56"/>
      <c r="L631" s="57"/>
      <c r="M631" s="57"/>
      <c r="Q631" s="668" t="str">
        <f t="shared" si="10"/>
        <v/>
      </c>
      <c r="R631" s="48"/>
      <c r="S631" s="48"/>
      <c r="T631" s="48"/>
    </row>
    <row r="632" spans="1:20" ht="12.75" customHeight="1">
      <c r="A632" s="54"/>
      <c r="B632" s="55"/>
      <c r="C632" s="56"/>
      <c r="D632" s="56"/>
      <c r="E632" s="56"/>
      <c r="F632" s="56"/>
      <c r="G632" s="56"/>
      <c r="H632" s="56"/>
      <c r="I632" s="56"/>
      <c r="J632" s="56"/>
      <c r="K632" s="56"/>
      <c r="L632" s="57"/>
      <c r="M632" s="57"/>
      <c r="Q632" s="668" t="str">
        <f t="shared" si="10"/>
        <v/>
      </c>
      <c r="R632" s="48"/>
      <c r="S632" s="48"/>
      <c r="T632" s="48"/>
    </row>
    <row r="633" spans="1:20" ht="12.75" customHeight="1">
      <c r="A633" s="54"/>
      <c r="B633" s="55"/>
      <c r="C633" s="56"/>
      <c r="D633" s="56"/>
      <c r="E633" s="56"/>
      <c r="F633" s="56"/>
      <c r="G633" s="56"/>
      <c r="H633" s="56"/>
      <c r="I633" s="56"/>
      <c r="J633" s="56"/>
      <c r="K633" s="56"/>
      <c r="L633" s="57"/>
      <c r="M633" s="57"/>
      <c r="Q633" s="668" t="str">
        <f t="shared" si="10"/>
        <v/>
      </c>
      <c r="R633" s="48"/>
      <c r="S633" s="48"/>
      <c r="T633" s="48"/>
    </row>
    <row r="634" spans="1:20" ht="12.75" customHeight="1">
      <c r="A634" s="54"/>
      <c r="B634" s="55"/>
      <c r="C634" s="56"/>
      <c r="D634" s="56"/>
      <c r="E634" s="56"/>
      <c r="F634" s="56"/>
      <c r="G634" s="56"/>
      <c r="H634" s="56"/>
      <c r="I634" s="56"/>
      <c r="J634" s="56"/>
      <c r="K634" s="56"/>
      <c r="L634" s="57"/>
      <c r="M634" s="57"/>
      <c r="Q634" s="668" t="str">
        <f t="shared" si="10"/>
        <v/>
      </c>
      <c r="R634" s="48"/>
      <c r="S634" s="48"/>
      <c r="T634" s="48"/>
    </row>
    <row r="635" spans="1:20" ht="12.75" customHeight="1">
      <c r="A635" s="54"/>
      <c r="B635" s="55"/>
      <c r="C635" s="56"/>
      <c r="D635" s="56"/>
      <c r="E635" s="56"/>
      <c r="F635" s="56"/>
      <c r="G635" s="56"/>
      <c r="H635" s="56"/>
      <c r="I635" s="56"/>
      <c r="J635" s="56"/>
      <c r="K635" s="56"/>
      <c r="L635" s="57"/>
      <c r="M635" s="57"/>
      <c r="Q635" s="668" t="str">
        <f t="shared" si="10"/>
        <v/>
      </c>
      <c r="R635" s="48"/>
      <c r="S635" s="48"/>
      <c r="T635" s="48"/>
    </row>
    <row r="636" spans="1:20" ht="12.75" customHeight="1">
      <c r="A636" s="54"/>
      <c r="B636" s="55"/>
      <c r="C636" s="56"/>
      <c r="D636" s="56"/>
      <c r="E636" s="56"/>
      <c r="F636" s="56"/>
      <c r="G636" s="56"/>
      <c r="H636" s="56"/>
      <c r="I636" s="56"/>
      <c r="J636" s="56"/>
      <c r="K636" s="56"/>
      <c r="L636" s="57"/>
      <c r="M636" s="57"/>
      <c r="Q636" s="668" t="str">
        <f t="shared" si="10"/>
        <v/>
      </c>
      <c r="R636" s="48"/>
      <c r="S636" s="48"/>
      <c r="T636" s="48"/>
    </row>
    <row r="637" spans="1:20" ht="12.75" customHeight="1">
      <c r="A637" s="54"/>
      <c r="B637" s="55"/>
      <c r="C637" s="56"/>
      <c r="D637" s="56"/>
      <c r="E637" s="56"/>
      <c r="F637" s="56"/>
      <c r="G637" s="56"/>
      <c r="H637" s="56"/>
      <c r="I637" s="56"/>
      <c r="J637" s="56"/>
      <c r="K637" s="56"/>
      <c r="L637" s="57"/>
      <c r="M637" s="57"/>
      <c r="Q637" s="668" t="str">
        <f t="shared" si="10"/>
        <v/>
      </c>
      <c r="R637" s="48"/>
      <c r="S637" s="48"/>
      <c r="T637" s="48"/>
    </row>
    <row r="638" spans="1:20" ht="12.75" customHeight="1">
      <c r="A638" s="54"/>
      <c r="B638" s="55"/>
      <c r="C638" s="56"/>
      <c r="D638" s="56"/>
      <c r="E638" s="56"/>
      <c r="F638" s="56"/>
      <c r="G638" s="56"/>
      <c r="H638" s="56"/>
      <c r="I638" s="56"/>
      <c r="J638" s="56"/>
      <c r="K638" s="56"/>
      <c r="L638" s="57"/>
      <c r="M638" s="57"/>
      <c r="Q638" s="668" t="str">
        <f t="shared" si="10"/>
        <v/>
      </c>
      <c r="R638" s="48"/>
      <c r="S638" s="48"/>
      <c r="T638" s="48"/>
    </row>
    <row r="639" spans="1:20" ht="12.75" customHeight="1">
      <c r="A639" s="54"/>
      <c r="B639" s="55"/>
      <c r="C639" s="56"/>
      <c r="D639" s="56"/>
      <c r="E639" s="56"/>
      <c r="F639" s="56"/>
      <c r="G639" s="56"/>
      <c r="H639" s="56"/>
      <c r="I639" s="56"/>
      <c r="J639" s="56"/>
      <c r="K639" s="56"/>
      <c r="L639" s="57"/>
      <c r="M639" s="57"/>
      <c r="Q639" s="668" t="str">
        <f t="shared" si="10"/>
        <v/>
      </c>
      <c r="R639" s="48"/>
      <c r="S639" s="48"/>
      <c r="T639" s="48"/>
    </row>
    <row r="640" spans="1:20" ht="12.75" customHeight="1">
      <c r="A640" s="54"/>
      <c r="B640" s="55"/>
      <c r="C640" s="56"/>
      <c r="D640" s="56"/>
      <c r="E640" s="56"/>
      <c r="F640" s="56"/>
      <c r="G640" s="56"/>
      <c r="H640" s="56"/>
      <c r="I640" s="56"/>
      <c r="J640" s="56"/>
      <c r="K640" s="56"/>
      <c r="L640" s="57"/>
      <c r="M640" s="57"/>
      <c r="Q640" s="668" t="str">
        <f t="shared" si="10"/>
        <v/>
      </c>
      <c r="R640" s="48"/>
      <c r="S640" s="48"/>
      <c r="T640" s="48"/>
    </row>
    <row r="641" spans="1:20" ht="12.75" customHeight="1">
      <c r="A641" s="54"/>
      <c r="B641" s="55"/>
      <c r="C641" s="56"/>
      <c r="D641" s="56"/>
      <c r="E641" s="56"/>
      <c r="F641" s="56"/>
      <c r="G641" s="56"/>
      <c r="H641" s="56"/>
      <c r="I641" s="56"/>
      <c r="J641" s="56"/>
      <c r="K641" s="56"/>
      <c r="L641" s="57"/>
      <c r="M641" s="57"/>
      <c r="Q641" s="668" t="str">
        <f t="shared" si="10"/>
        <v/>
      </c>
      <c r="R641" s="48"/>
      <c r="S641" s="48"/>
      <c r="T641" s="48"/>
    </row>
    <row r="642" spans="1:20" ht="12.75" customHeight="1">
      <c r="A642" s="54"/>
      <c r="B642" s="55"/>
      <c r="C642" s="56"/>
      <c r="D642" s="56"/>
      <c r="E642" s="56"/>
      <c r="F642" s="56"/>
      <c r="G642" s="56"/>
      <c r="H642" s="56"/>
      <c r="I642" s="56"/>
      <c r="J642" s="56"/>
      <c r="K642" s="56"/>
      <c r="L642" s="57"/>
      <c r="M642" s="57"/>
      <c r="Q642" s="668" t="str">
        <f t="shared" si="10"/>
        <v/>
      </c>
      <c r="R642" s="48"/>
      <c r="S642" s="48"/>
      <c r="T642" s="48"/>
    </row>
    <row r="643" spans="1:20" ht="12.75" customHeight="1">
      <c r="A643" s="54"/>
      <c r="B643" s="55"/>
      <c r="C643" s="56"/>
      <c r="D643" s="56"/>
      <c r="E643" s="56"/>
      <c r="F643" s="56"/>
      <c r="G643" s="56"/>
      <c r="H643" s="56"/>
      <c r="I643" s="56"/>
      <c r="J643" s="56"/>
      <c r="K643" s="56"/>
      <c r="L643" s="57"/>
      <c r="M643" s="57"/>
      <c r="Q643" s="668" t="str">
        <f t="shared" si="10"/>
        <v/>
      </c>
      <c r="R643" s="48"/>
      <c r="S643" s="48"/>
      <c r="T643" s="48"/>
    </row>
    <row r="644" spans="1:20" ht="12.75" customHeight="1">
      <c r="A644" s="54"/>
      <c r="B644" s="55"/>
      <c r="C644" s="56"/>
      <c r="D644" s="56"/>
      <c r="E644" s="56"/>
      <c r="F644" s="56"/>
      <c r="G644" s="56"/>
      <c r="H644" s="56"/>
      <c r="I644" s="56"/>
      <c r="J644" s="56"/>
      <c r="K644" s="56"/>
      <c r="L644" s="57"/>
      <c r="M644" s="57"/>
      <c r="Q644" s="668" t="str">
        <f t="shared" si="10"/>
        <v/>
      </c>
      <c r="R644" s="48"/>
      <c r="S644" s="48"/>
      <c r="T644" s="48"/>
    </row>
    <row r="645" spans="1:20" ht="12.75" customHeight="1">
      <c r="A645" s="54"/>
      <c r="B645" s="55"/>
      <c r="C645" s="56"/>
      <c r="D645" s="56"/>
      <c r="E645" s="56"/>
      <c r="F645" s="56"/>
      <c r="G645" s="56"/>
      <c r="H645" s="56"/>
      <c r="I645" s="56"/>
      <c r="J645" s="56"/>
      <c r="K645" s="56"/>
      <c r="L645" s="57"/>
      <c r="M645" s="57"/>
      <c r="Q645" s="668" t="str">
        <f t="shared" si="10"/>
        <v/>
      </c>
      <c r="R645" s="48"/>
      <c r="S645" s="48"/>
      <c r="T645" s="48"/>
    </row>
    <row r="646" spans="1:20" ht="12.75" customHeight="1">
      <c r="A646" s="54"/>
      <c r="B646" s="55"/>
      <c r="C646" s="56"/>
      <c r="D646" s="56"/>
      <c r="E646" s="56"/>
      <c r="F646" s="56"/>
      <c r="G646" s="56"/>
      <c r="H646" s="56"/>
      <c r="I646" s="56"/>
      <c r="J646" s="56"/>
      <c r="K646" s="56"/>
      <c r="L646" s="57"/>
      <c r="M646" s="57"/>
      <c r="Q646" s="668" t="str">
        <f t="shared" si="10"/>
        <v/>
      </c>
      <c r="R646" s="48"/>
      <c r="S646" s="48"/>
      <c r="T646" s="48"/>
    </row>
    <row r="647" spans="1:20" ht="12.75" customHeight="1">
      <c r="A647" s="54"/>
      <c r="B647" s="55"/>
      <c r="C647" s="56"/>
      <c r="D647" s="56"/>
      <c r="E647" s="56"/>
      <c r="F647" s="56"/>
      <c r="G647" s="56"/>
      <c r="H647" s="56"/>
      <c r="I647" s="56"/>
      <c r="J647" s="56"/>
      <c r="K647" s="56"/>
      <c r="L647" s="57"/>
      <c r="M647" s="57"/>
      <c r="Q647" s="668" t="str">
        <f t="shared" si="10"/>
        <v/>
      </c>
      <c r="R647" s="48"/>
      <c r="S647" s="48"/>
      <c r="T647" s="48"/>
    </row>
    <row r="648" spans="1:20" ht="12.75" customHeight="1">
      <c r="A648" s="54"/>
      <c r="B648" s="55"/>
      <c r="C648" s="56"/>
      <c r="D648" s="56"/>
      <c r="E648" s="56"/>
      <c r="F648" s="56"/>
      <c r="G648" s="56"/>
      <c r="H648" s="56"/>
      <c r="I648" s="56"/>
      <c r="J648" s="56"/>
      <c r="K648" s="56"/>
      <c r="L648" s="57"/>
      <c r="M648" s="57"/>
      <c r="Q648" s="668" t="str">
        <f t="shared" si="10"/>
        <v/>
      </c>
      <c r="R648" s="48"/>
      <c r="S648" s="48"/>
      <c r="T648" s="48"/>
    </row>
    <row r="649" spans="1:20" ht="12.75" customHeight="1">
      <c r="A649" s="54"/>
      <c r="B649" s="55"/>
      <c r="C649" s="56"/>
      <c r="D649" s="56"/>
      <c r="E649" s="56"/>
      <c r="F649" s="56"/>
      <c r="G649" s="56"/>
      <c r="H649" s="56"/>
      <c r="I649" s="56"/>
      <c r="J649" s="56"/>
      <c r="K649" s="56"/>
      <c r="L649" s="57"/>
      <c r="M649" s="57"/>
      <c r="Q649" s="668" t="str">
        <f t="shared" si="10"/>
        <v/>
      </c>
      <c r="R649" s="48"/>
      <c r="S649" s="48"/>
      <c r="T649" s="48"/>
    </row>
    <row r="650" spans="1:20" ht="12.75" customHeight="1">
      <c r="A650" s="54"/>
      <c r="B650" s="55"/>
      <c r="C650" s="56"/>
      <c r="D650" s="56"/>
      <c r="E650" s="56"/>
      <c r="F650" s="56"/>
      <c r="G650" s="56"/>
      <c r="H650" s="56"/>
      <c r="I650" s="56"/>
      <c r="J650" s="56"/>
      <c r="K650" s="56"/>
      <c r="L650" s="57"/>
      <c r="M650" s="57"/>
      <c r="Q650" s="668" t="str">
        <f t="shared" si="10"/>
        <v/>
      </c>
      <c r="R650" s="48"/>
      <c r="S650" s="48"/>
      <c r="T650" s="48"/>
    </row>
    <row r="651" spans="1:20" ht="12.75" customHeight="1">
      <c r="A651" s="54"/>
      <c r="B651" s="55"/>
      <c r="C651" s="56"/>
      <c r="D651" s="56"/>
      <c r="E651" s="56"/>
      <c r="F651" s="56"/>
      <c r="G651" s="56"/>
      <c r="H651" s="56"/>
      <c r="I651" s="56"/>
      <c r="J651" s="56"/>
      <c r="K651" s="56"/>
      <c r="L651" s="57"/>
      <c r="M651" s="57"/>
      <c r="Q651" s="668" t="str">
        <f t="shared" si="10"/>
        <v/>
      </c>
      <c r="R651" s="48"/>
      <c r="S651" s="48"/>
      <c r="T651" s="48"/>
    </row>
    <row r="652" spans="1:20" ht="12.75" customHeight="1">
      <c r="A652" s="54"/>
      <c r="B652" s="55"/>
      <c r="C652" s="56"/>
      <c r="D652" s="56"/>
      <c r="E652" s="56"/>
      <c r="F652" s="56"/>
      <c r="G652" s="56"/>
      <c r="H652" s="56"/>
      <c r="I652" s="56"/>
      <c r="J652" s="56"/>
      <c r="K652" s="56"/>
      <c r="L652" s="57"/>
      <c r="M652" s="57"/>
      <c r="Q652" s="668" t="str">
        <f t="shared" si="10"/>
        <v/>
      </c>
      <c r="R652" s="48"/>
      <c r="S652" s="48"/>
      <c r="T652" s="48"/>
    </row>
    <row r="653" spans="1:20" ht="12.75" customHeight="1">
      <c r="A653" s="54"/>
      <c r="B653" s="55"/>
      <c r="C653" s="56"/>
      <c r="D653" s="56"/>
      <c r="E653" s="56"/>
      <c r="F653" s="56"/>
      <c r="G653" s="56"/>
      <c r="H653" s="56"/>
      <c r="I653" s="56"/>
      <c r="J653" s="56"/>
      <c r="K653" s="56"/>
      <c r="L653" s="57"/>
      <c r="M653" s="57"/>
      <c r="Q653" s="668" t="str">
        <f t="shared" si="10"/>
        <v/>
      </c>
      <c r="R653" s="48"/>
      <c r="S653" s="48"/>
      <c r="T653" s="48"/>
    </row>
    <row r="654" spans="1:20" ht="12.75" customHeight="1">
      <c r="A654" s="54"/>
      <c r="B654" s="55"/>
      <c r="C654" s="56"/>
      <c r="D654" s="56"/>
      <c r="E654" s="56"/>
      <c r="F654" s="56"/>
      <c r="G654" s="56"/>
      <c r="H654" s="56"/>
      <c r="I654" s="56"/>
      <c r="J654" s="56"/>
      <c r="K654" s="56"/>
      <c r="L654" s="57"/>
      <c r="M654" s="57"/>
      <c r="Q654" s="668" t="str">
        <f t="shared" si="10"/>
        <v/>
      </c>
      <c r="R654" s="48"/>
      <c r="S654" s="48"/>
      <c r="T654" s="48"/>
    </row>
    <row r="655" spans="1:20" ht="12.75" customHeight="1">
      <c r="A655" s="54"/>
      <c r="B655" s="55"/>
      <c r="C655" s="56"/>
      <c r="D655" s="56"/>
      <c r="E655" s="56"/>
      <c r="F655" s="56"/>
      <c r="G655" s="56"/>
      <c r="H655" s="56"/>
      <c r="I655" s="56"/>
      <c r="J655" s="56"/>
      <c r="K655" s="56"/>
      <c r="L655" s="57"/>
      <c r="M655" s="57"/>
      <c r="Q655" s="668" t="str">
        <f t="shared" si="10"/>
        <v/>
      </c>
      <c r="R655" s="48"/>
      <c r="S655" s="48"/>
      <c r="T655" s="48"/>
    </row>
    <row r="656" spans="1:20" ht="12.75" customHeight="1">
      <c r="A656" s="54"/>
      <c r="B656" s="55"/>
      <c r="C656" s="56"/>
      <c r="D656" s="56"/>
      <c r="E656" s="56"/>
      <c r="F656" s="56"/>
      <c r="G656" s="56"/>
      <c r="H656" s="56"/>
      <c r="I656" s="56"/>
      <c r="J656" s="56"/>
      <c r="K656" s="56"/>
      <c r="L656" s="57"/>
      <c r="M656" s="57"/>
      <c r="Q656" s="668" t="str">
        <f t="shared" si="10"/>
        <v/>
      </c>
      <c r="R656" s="48"/>
      <c r="S656" s="48"/>
      <c r="T656" s="48"/>
    </row>
    <row r="657" spans="1:20" ht="12.75" customHeight="1">
      <c r="A657" s="54"/>
      <c r="B657" s="55"/>
      <c r="C657" s="56"/>
      <c r="D657" s="56"/>
      <c r="E657" s="56"/>
      <c r="F657" s="56"/>
      <c r="G657" s="56"/>
      <c r="H657" s="56"/>
      <c r="I657" s="56"/>
      <c r="J657" s="56"/>
      <c r="K657" s="56"/>
      <c r="L657" s="57"/>
      <c r="M657" s="57"/>
      <c r="Q657" s="668" t="str">
        <f t="shared" si="10"/>
        <v/>
      </c>
      <c r="R657" s="48"/>
      <c r="S657" s="48"/>
      <c r="T657" s="48"/>
    </row>
    <row r="658" spans="1:20" ht="12.75" customHeight="1">
      <c r="A658" s="54"/>
      <c r="B658" s="55"/>
      <c r="C658" s="56"/>
      <c r="D658" s="56"/>
      <c r="E658" s="56"/>
      <c r="F658" s="56"/>
      <c r="G658" s="56"/>
      <c r="H658" s="56"/>
      <c r="I658" s="56"/>
      <c r="J658" s="56"/>
      <c r="K658" s="56"/>
      <c r="L658" s="57"/>
      <c r="M658" s="57"/>
      <c r="Q658" s="668" t="str">
        <f t="shared" si="10"/>
        <v/>
      </c>
      <c r="R658" s="48"/>
      <c r="S658" s="48"/>
      <c r="T658" s="48"/>
    </row>
    <row r="659" spans="1:20" ht="12.75" customHeight="1">
      <c r="A659" s="54"/>
      <c r="B659" s="55"/>
      <c r="C659" s="56"/>
      <c r="D659" s="56"/>
      <c r="E659" s="56"/>
      <c r="F659" s="56"/>
      <c r="G659" s="56"/>
      <c r="H659" s="56"/>
      <c r="I659" s="56"/>
      <c r="J659" s="56"/>
      <c r="K659" s="56"/>
      <c r="L659" s="57"/>
      <c r="M659" s="57"/>
      <c r="Q659" s="668" t="str">
        <f t="shared" si="10"/>
        <v/>
      </c>
      <c r="R659" s="48"/>
      <c r="S659" s="48"/>
      <c r="T659" s="48"/>
    </row>
    <row r="660" spans="1:20" ht="12.75" customHeight="1">
      <c r="A660" s="54"/>
      <c r="B660" s="55"/>
      <c r="C660" s="56"/>
      <c r="D660" s="56"/>
      <c r="E660" s="56"/>
      <c r="F660" s="56"/>
      <c r="G660" s="56"/>
      <c r="H660" s="56"/>
      <c r="I660" s="56"/>
      <c r="J660" s="56"/>
      <c r="K660" s="56"/>
      <c r="L660" s="57"/>
      <c r="M660" s="57"/>
      <c r="Q660" s="668" t="str">
        <f t="shared" si="10"/>
        <v/>
      </c>
      <c r="R660" s="48"/>
      <c r="S660" s="48"/>
      <c r="T660" s="48"/>
    </row>
    <row r="661" spans="1:20" ht="12.75" customHeight="1">
      <c r="A661" s="54"/>
      <c r="B661" s="55"/>
      <c r="C661" s="56"/>
      <c r="D661" s="56"/>
      <c r="E661" s="56"/>
      <c r="F661" s="56"/>
      <c r="G661" s="56"/>
      <c r="H661" s="56"/>
      <c r="I661" s="56"/>
      <c r="J661" s="56"/>
      <c r="K661" s="56"/>
      <c r="L661" s="57"/>
      <c r="M661" s="57"/>
      <c r="Q661" s="668" t="str">
        <f t="shared" si="10"/>
        <v/>
      </c>
      <c r="R661" s="48"/>
      <c r="S661" s="48"/>
      <c r="T661" s="48"/>
    </row>
    <row r="662" spans="1:20" ht="12.75" customHeight="1">
      <c r="A662" s="54"/>
      <c r="B662" s="55"/>
      <c r="C662" s="56"/>
      <c r="D662" s="56"/>
      <c r="E662" s="56"/>
      <c r="F662" s="56"/>
      <c r="G662" s="56"/>
      <c r="H662" s="56"/>
      <c r="I662" s="56"/>
      <c r="J662" s="56"/>
      <c r="K662" s="56"/>
      <c r="L662" s="57"/>
      <c r="M662" s="57"/>
      <c r="Q662" s="668" t="str">
        <f t="shared" si="10"/>
        <v/>
      </c>
      <c r="R662" s="48"/>
      <c r="S662" s="48"/>
      <c r="T662" s="48"/>
    </row>
    <row r="663" spans="1:20" ht="12.75" customHeight="1">
      <c r="A663" s="54"/>
      <c r="B663" s="55"/>
      <c r="C663" s="56"/>
      <c r="D663" s="56"/>
      <c r="E663" s="56"/>
      <c r="F663" s="56"/>
      <c r="G663" s="56"/>
      <c r="H663" s="56"/>
      <c r="I663" s="56"/>
      <c r="J663" s="56"/>
      <c r="K663" s="56"/>
      <c r="L663" s="57"/>
      <c r="M663" s="57"/>
      <c r="Q663" s="668" t="str">
        <f t="shared" si="10"/>
        <v/>
      </c>
      <c r="R663" s="48"/>
      <c r="S663" s="48"/>
      <c r="T663" s="48"/>
    </row>
    <row r="664" spans="1:20" ht="12.75" customHeight="1">
      <c r="A664" s="54"/>
      <c r="B664" s="55"/>
      <c r="C664" s="56"/>
      <c r="D664" s="56"/>
      <c r="E664" s="56"/>
      <c r="F664" s="56"/>
      <c r="G664" s="56"/>
      <c r="H664" s="56"/>
      <c r="I664" s="56"/>
      <c r="J664" s="56"/>
      <c r="K664" s="56"/>
      <c r="L664" s="57"/>
      <c r="M664" s="57"/>
      <c r="Q664" s="668" t="str">
        <f t="shared" si="10"/>
        <v/>
      </c>
      <c r="R664" s="48"/>
      <c r="S664" s="48"/>
      <c r="T664" s="48"/>
    </row>
    <row r="665" spans="1:20" ht="12.75" customHeight="1">
      <c r="A665" s="54"/>
      <c r="B665" s="55"/>
      <c r="C665" s="56"/>
      <c r="D665" s="56"/>
      <c r="E665" s="56"/>
      <c r="F665" s="56"/>
      <c r="G665" s="56"/>
      <c r="H665" s="56"/>
      <c r="I665" s="56"/>
      <c r="J665" s="56"/>
      <c r="K665" s="56"/>
      <c r="L665" s="57"/>
      <c r="M665" s="57"/>
      <c r="Q665" s="668" t="str">
        <f t="shared" ref="Q665:Q728" si="11">IF($G665&gt;0,$C$21,"")</f>
        <v/>
      </c>
      <c r="R665" s="48"/>
      <c r="S665" s="48"/>
      <c r="T665" s="48"/>
    </row>
    <row r="666" spans="1:20" ht="12.75" customHeight="1">
      <c r="A666" s="54"/>
      <c r="B666" s="55"/>
      <c r="C666" s="56"/>
      <c r="D666" s="56"/>
      <c r="E666" s="56"/>
      <c r="F666" s="56"/>
      <c r="G666" s="56"/>
      <c r="H666" s="56"/>
      <c r="I666" s="56"/>
      <c r="J666" s="56"/>
      <c r="K666" s="56"/>
      <c r="L666" s="57"/>
      <c r="M666" s="57"/>
      <c r="Q666" s="668" t="str">
        <f t="shared" si="11"/>
        <v/>
      </c>
      <c r="R666" s="48"/>
      <c r="S666" s="48"/>
      <c r="T666" s="48"/>
    </row>
    <row r="667" spans="1:20" ht="12.75" customHeight="1">
      <c r="A667" s="54"/>
      <c r="B667" s="55"/>
      <c r="C667" s="56"/>
      <c r="D667" s="56"/>
      <c r="E667" s="56"/>
      <c r="F667" s="56"/>
      <c r="G667" s="56"/>
      <c r="H667" s="56"/>
      <c r="I667" s="56"/>
      <c r="J667" s="56"/>
      <c r="K667" s="56"/>
      <c r="L667" s="57"/>
      <c r="M667" s="57"/>
      <c r="Q667" s="668" t="str">
        <f t="shared" si="11"/>
        <v/>
      </c>
      <c r="R667" s="48"/>
      <c r="S667" s="48"/>
      <c r="T667" s="48"/>
    </row>
    <row r="668" spans="1:20" ht="12.75" customHeight="1">
      <c r="A668" s="54"/>
      <c r="B668" s="55"/>
      <c r="C668" s="56"/>
      <c r="D668" s="56"/>
      <c r="E668" s="56"/>
      <c r="F668" s="56"/>
      <c r="G668" s="56"/>
      <c r="H668" s="56"/>
      <c r="I668" s="56"/>
      <c r="J668" s="56"/>
      <c r="K668" s="56"/>
      <c r="L668" s="57"/>
      <c r="M668" s="57"/>
      <c r="Q668" s="668" t="str">
        <f t="shared" si="11"/>
        <v/>
      </c>
      <c r="R668" s="48"/>
      <c r="S668" s="48"/>
      <c r="T668" s="48"/>
    </row>
    <row r="669" spans="1:20" ht="12.75" customHeight="1">
      <c r="A669" s="54"/>
      <c r="B669" s="55"/>
      <c r="C669" s="56"/>
      <c r="D669" s="56"/>
      <c r="E669" s="56"/>
      <c r="F669" s="56"/>
      <c r="G669" s="56"/>
      <c r="H669" s="56"/>
      <c r="I669" s="56"/>
      <c r="J669" s="56"/>
      <c r="K669" s="56"/>
      <c r="L669" s="57"/>
      <c r="M669" s="57"/>
      <c r="Q669" s="668" t="str">
        <f t="shared" si="11"/>
        <v/>
      </c>
      <c r="R669" s="48"/>
      <c r="S669" s="48"/>
      <c r="T669" s="48"/>
    </row>
    <row r="670" spans="1:20" ht="12.75" customHeight="1">
      <c r="A670" s="54"/>
      <c r="B670" s="55"/>
      <c r="C670" s="56"/>
      <c r="D670" s="56"/>
      <c r="E670" s="56"/>
      <c r="F670" s="56"/>
      <c r="G670" s="56"/>
      <c r="H670" s="56"/>
      <c r="I670" s="56"/>
      <c r="J670" s="56"/>
      <c r="K670" s="56"/>
      <c r="L670" s="57"/>
      <c r="M670" s="57"/>
      <c r="Q670" s="668" t="str">
        <f t="shared" si="11"/>
        <v/>
      </c>
      <c r="R670" s="48"/>
      <c r="S670" s="48"/>
      <c r="T670" s="48"/>
    </row>
    <row r="671" spans="1:20" ht="12.75" customHeight="1">
      <c r="A671" s="54"/>
      <c r="B671" s="55"/>
      <c r="C671" s="56"/>
      <c r="D671" s="56"/>
      <c r="E671" s="56"/>
      <c r="F671" s="56"/>
      <c r="G671" s="56"/>
      <c r="H671" s="56"/>
      <c r="I671" s="56"/>
      <c r="J671" s="56"/>
      <c r="K671" s="56"/>
      <c r="L671" s="57"/>
      <c r="M671" s="57"/>
      <c r="Q671" s="668" t="str">
        <f t="shared" si="11"/>
        <v/>
      </c>
      <c r="R671" s="48"/>
      <c r="S671" s="48"/>
      <c r="T671" s="48"/>
    </row>
    <row r="672" spans="1:20" ht="12.75" customHeight="1">
      <c r="A672" s="54"/>
      <c r="B672" s="55"/>
      <c r="C672" s="56"/>
      <c r="D672" s="56"/>
      <c r="E672" s="56"/>
      <c r="F672" s="56"/>
      <c r="G672" s="56"/>
      <c r="H672" s="56"/>
      <c r="I672" s="56"/>
      <c r="J672" s="56"/>
      <c r="K672" s="56"/>
      <c r="L672" s="57"/>
      <c r="M672" s="57"/>
      <c r="Q672" s="668" t="str">
        <f t="shared" si="11"/>
        <v/>
      </c>
      <c r="R672" s="48"/>
      <c r="S672" s="48"/>
      <c r="T672" s="48"/>
    </row>
    <row r="673" spans="1:20" ht="12.75" customHeight="1">
      <c r="A673" s="54"/>
      <c r="B673" s="55"/>
      <c r="C673" s="56"/>
      <c r="D673" s="56"/>
      <c r="E673" s="56"/>
      <c r="F673" s="56"/>
      <c r="G673" s="56"/>
      <c r="H673" s="56"/>
      <c r="I673" s="56"/>
      <c r="J673" s="56"/>
      <c r="K673" s="56"/>
      <c r="L673" s="57"/>
      <c r="M673" s="57"/>
      <c r="Q673" s="668" t="str">
        <f t="shared" si="11"/>
        <v/>
      </c>
      <c r="R673" s="48"/>
      <c r="S673" s="48"/>
      <c r="T673" s="48"/>
    </row>
    <row r="674" spans="1:20" ht="12.75" customHeight="1">
      <c r="A674" s="54"/>
      <c r="B674" s="55"/>
      <c r="C674" s="56"/>
      <c r="D674" s="56"/>
      <c r="E674" s="56"/>
      <c r="F674" s="56"/>
      <c r="G674" s="56"/>
      <c r="H674" s="56"/>
      <c r="I674" s="56"/>
      <c r="J674" s="56"/>
      <c r="K674" s="56"/>
      <c r="L674" s="57"/>
      <c r="M674" s="57"/>
      <c r="Q674" s="668" t="str">
        <f t="shared" si="11"/>
        <v/>
      </c>
      <c r="R674" s="48"/>
      <c r="S674" s="48"/>
      <c r="T674" s="48"/>
    </row>
    <row r="675" spans="1:20" ht="12.75" customHeight="1">
      <c r="A675" s="54"/>
      <c r="B675" s="55"/>
      <c r="C675" s="56"/>
      <c r="D675" s="56"/>
      <c r="E675" s="56"/>
      <c r="F675" s="56"/>
      <c r="G675" s="56"/>
      <c r="H675" s="56"/>
      <c r="I675" s="56"/>
      <c r="J675" s="56"/>
      <c r="K675" s="56"/>
      <c r="L675" s="57"/>
      <c r="M675" s="57"/>
      <c r="Q675" s="668" t="str">
        <f t="shared" si="11"/>
        <v/>
      </c>
      <c r="R675" s="48"/>
      <c r="S675" s="48"/>
      <c r="T675" s="48"/>
    </row>
    <row r="676" spans="1:20" ht="12.75" customHeight="1">
      <c r="A676" s="54"/>
      <c r="B676" s="55"/>
      <c r="C676" s="56"/>
      <c r="D676" s="56"/>
      <c r="E676" s="56"/>
      <c r="F676" s="56"/>
      <c r="G676" s="56"/>
      <c r="H676" s="56"/>
      <c r="I676" s="56"/>
      <c r="J676" s="56"/>
      <c r="K676" s="56"/>
      <c r="L676" s="57"/>
      <c r="M676" s="57"/>
      <c r="Q676" s="668" t="str">
        <f t="shared" si="11"/>
        <v/>
      </c>
      <c r="R676" s="48"/>
      <c r="S676" s="48"/>
      <c r="T676" s="48"/>
    </row>
    <row r="677" spans="1:20" ht="12.75" customHeight="1">
      <c r="A677" s="54"/>
      <c r="B677" s="55"/>
      <c r="C677" s="56"/>
      <c r="D677" s="56"/>
      <c r="E677" s="56"/>
      <c r="F677" s="56"/>
      <c r="G677" s="56"/>
      <c r="H677" s="56"/>
      <c r="I677" s="56"/>
      <c r="J677" s="56"/>
      <c r="K677" s="56"/>
      <c r="L677" s="57"/>
      <c r="M677" s="57"/>
      <c r="Q677" s="668" t="str">
        <f t="shared" si="11"/>
        <v/>
      </c>
      <c r="R677" s="48"/>
      <c r="S677" s="48"/>
      <c r="T677" s="48"/>
    </row>
    <row r="678" spans="1:20" ht="12.75" customHeight="1">
      <c r="A678" s="54"/>
      <c r="B678" s="55"/>
      <c r="C678" s="56"/>
      <c r="D678" s="56"/>
      <c r="E678" s="56"/>
      <c r="F678" s="56"/>
      <c r="G678" s="56"/>
      <c r="H678" s="56"/>
      <c r="I678" s="56"/>
      <c r="J678" s="56"/>
      <c r="K678" s="56"/>
      <c r="L678" s="57"/>
      <c r="M678" s="57"/>
      <c r="Q678" s="668" t="str">
        <f t="shared" si="11"/>
        <v/>
      </c>
      <c r="R678" s="48"/>
      <c r="S678" s="48"/>
      <c r="T678" s="48"/>
    </row>
    <row r="679" spans="1:20" ht="12.75" customHeight="1">
      <c r="A679" s="54"/>
      <c r="B679" s="55"/>
      <c r="C679" s="56"/>
      <c r="D679" s="56"/>
      <c r="E679" s="56"/>
      <c r="F679" s="56"/>
      <c r="G679" s="56"/>
      <c r="H679" s="56"/>
      <c r="I679" s="56"/>
      <c r="J679" s="56"/>
      <c r="K679" s="56"/>
      <c r="L679" s="57"/>
      <c r="M679" s="57"/>
      <c r="Q679" s="668" t="str">
        <f t="shared" si="11"/>
        <v/>
      </c>
      <c r="R679" s="48"/>
      <c r="S679" s="48"/>
      <c r="T679" s="48"/>
    </row>
    <row r="680" spans="1:20" ht="12.75" customHeight="1">
      <c r="A680" s="54"/>
      <c r="B680" s="55"/>
      <c r="C680" s="56"/>
      <c r="D680" s="56"/>
      <c r="E680" s="56"/>
      <c r="F680" s="56"/>
      <c r="G680" s="56"/>
      <c r="H680" s="56"/>
      <c r="I680" s="56"/>
      <c r="J680" s="56"/>
      <c r="K680" s="56"/>
      <c r="L680" s="57"/>
      <c r="M680" s="57"/>
      <c r="Q680" s="668" t="str">
        <f t="shared" si="11"/>
        <v/>
      </c>
      <c r="R680" s="48"/>
      <c r="S680" s="48"/>
      <c r="T680" s="48"/>
    </row>
    <row r="681" spans="1:20" ht="12.75" customHeight="1">
      <c r="A681" s="54"/>
      <c r="B681" s="55"/>
      <c r="C681" s="56"/>
      <c r="D681" s="56"/>
      <c r="E681" s="56"/>
      <c r="F681" s="56"/>
      <c r="G681" s="56"/>
      <c r="H681" s="56"/>
      <c r="I681" s="56"/>
      <c r="J681" s="56"/>
      <c r="K681" s="56"/>
      <c r="L681" s="57"/>
      <c r="M681" s="57"/>
      <c r="Q681" s="668" t="str">
        <f t="shared" si="11"/>
        <v/>
      </c>
      <c r="R681" s="48"/>
      <c r="S681" s="48"/>
      <c r="T681" s="48"/>
    </row>
    <row r="682" spans="1:20" ht="12.75" customHeight="1">
      <c r="A682" s="54"/>
      <c r="B682" s="55"/>
      <c r="C682" s="56"/>
      <c r="D682" s="56"/>
      <c r="E682" s="56"/>
      <c r="F682" s="56"/>
      <c r="G682" s="56"/>
      <c r="H682" s="56"/>
      <c r="I682" s="56"/>
      <c r="J682" s="56"/>
      <c r="K682" s="56"/>
      <c r="L682" s="57"/>
      <c r="M682" s="57"/>
      <c r="Q682" s="668" t="str">
        <f t="shared" si="11"/>
        <v/>
      </c>
      <c r="R682" s="48"/>
      <c r="S682" s="48"/>
      <c r="T682" s="48"/>
    </row>
    <row r="683" spans="1:20" ht="12.75" customHeight="1">
      <c r="A683" s="54"/>
      <c r="B683" s="55"/>
      <c r="C683" s="56"/>
      <c r="D683" s="56"/>
      <c r="E683" s="56"/>
      <c r="F683" s="56"/>
      <c r="G683" s="56"/>
      <c r="H683" s="56"/>
      <c r="I683" s="56"/>
      <c r="J683" s="56"/>
      <c r="K683" s="56"/>
      <c r="L683" s="57"/>
      <c r="M683" s="57"/>
      <c r="Q683" s="668" t="str">
        <f t="shared" si="11"/>
        <v/>
      </c>
      <c r="R683" s="48"/>
      <c r="S683" s="48"/>
      <c r="T683" s="48"/>
    </row>
    <row r="684" spans="1:20" ht="12.75" customHeight="1">
      <c r="A684" s="54"/>
      <c r="B684" s="55"/>
      <c r="C684" s="56"/>
      <c r="D684" s="56"/>
      <c r="E684" s="56"/>
      <c r="F684" s="56"/>
      <c r="G684" s="56"/>
      <c r="H684" s="56"/>
      <c r="I684" s="56"/>
      <c r="J684" s="56"/>
      <c r="K684" s="56"/>
      <c r="L684" s="57"/>
      <c r="M684" s="57"/>
      <c r="Q684" s="668" t="str">
        <f t="shared" si="11"/>
        <v/>
      </c>
      <c r="R684" s="48"/>
      <c r="S684" s="48"/>
      <c r="T684" s="48"/>
    </row>
    <row r="685" spans="1:20" ht="12.75" customHeight="1">
      <c r="A685" s="54"/>
      <c r="B685" s="55"/>
      <c r="C685" s="56"/>
      <c r="D685" s="56"/>
      <c r="E685" s="56"/>
      <c r="F685" s="56"/>
      <c r="G685" s="56"/>
      <c r="H685" s="56"/>
      <c r="I685" s="56"/>
      <c r="J685" s="56"/>
      <c r="K685" s="56"/>
      <c r="L685" s="57"/>
      <c r="M685" s="57"/>
      <c r="Q685" s="668" t="str">
        <f t="shared" si="11"/>
        <v/>
      </c>
      <c r="R685" s="48"/>
      <c r="S685" s="48"/>
      <c r="T685" s="48"/>
    </row>
    <row r="686" spans="1:20" ht="12.75" customHeight="1">
      <c r="A686" s="54"/>
      <c r="B686" s="55"/>
      <c r="C686" s="56"/>
      <c r="D686" s="56"/>
      <c r="E686" s="56"/>
      <c r="F686" s="56"/>
      <c r="G686" s="56"/>
      <c r="H686" s="56"/>
      <c r="I686" s="56"/>
      <c r="J686" s="56"/>
      <c r="K686" s="56"/>
      <c r="L686" s="57"/>
      <c r="M686" s="57"/>
      <c r="Q686" s="668" t="str">
        <f t="shared" si="11"/>
        <v/>
      </c>
      <c r="R686" s="48"/>
      <c r="S686" s="48"/>
      <c r="T686" s="48"/>
    </row>
    <row r="687" spans="1:20" ht="12.75" customHeight="1">
      <c r="A687" s="54"/>
      <c r="B687" s="55"/>
      <c r="C687" s="56"/>
      <c r="D687" s="56"/>
      <c r="E687" s="56"/>
      <c r="F687" s="56"/>
      <c r="G687" s="56"/>
      <c r="H687" s="56"/>
      <c r="I687" s="56"/>
      <c r="J687" s="56"/>
      <c r="K687" s="56"/>
      <c r="L687" s="57"/>
      <c r="M687" s="57"/>
      <c r="Q687" s="668" t="str">
        <f t="shared" si="11"/>
        <v/>
      </c>
      <c r="R687" s="48"/>
      <c r="S687" s="48"/>
      <c r="T687" s="48"/>
    </row>
    <row r="688" spans="1:20" ht="12.75" customHeight="1">
      <c r="A688" s="54"/>
      <c r="B688" s="55"/>
      <c r="C688" s="56"/>
      <c r="D688" s="56"/>
      <c r="E688" s="56"/>
      <c r="F688" s="56"/>
      <c r="G688" s="56"/>
      <c r="H688" s="56"/>
      <c r="I688" s="56"/>
      <c r="J688" s="56"/>
      <c r="K688" s="56"/>
      <c r="L688" s="57"/>
      <c r="M688" s="57"/>
      <c r="Q688" s="668" t="str">
        <f t="shared" si="11"/>
        <v/>
      </c>
      <c r="R688" s="48"/>
      <c r="S688" s="48"/>
      <c r="T688" s="48"/>
    </row>
    <row r="689" spans="1:20" ht="12.75" customHeight="1">
      <c r="A689" s="54"/>
      <c r="B689" s="55"/>
      <c r="C689" s="56"/>
      <c r="D689" s="56"/>
      <c r="E689" s="56"/>
      <c r="F689" s="56"/>
      <c r="G689" s="56"/>
      <c r="H689" s="56"/>
      <c r="I689" s="56"/>
      <c r="J689" s="56"/>
      <c r="K689" s="56"/>
      <c r="L689" s="57"/>
      <c r="M689" s="57"/>
      <c r="Q689" s="668" t="str">
        <f t="shared" si="11"/>
        <v/>
      </c>
      <c r="R689" s="48"/>
      <c r="S689" s="48"/>
      <c r="T689" s="48"/>
    </row>
    <row r="690" spans="1:20" ht="12.75" customHeight="1">
      <c r="A690" s="54"/>
      <c r="B690" s="55"/>
      <c r="C690" s="56"/>
      <c r="D690" s="56"/>
      <c r="E690" s="56"/>
      <c r="F690" s="56"/>
      <c r="G690" s="56"/>
      <c r="H690" s="56"/>
      <c r="I690" s="56"/>
      <c r="J690" s="56"/>
      <c r="K690" s="56"/>
      <c r="L690" s="57"/>
      <c r="M690" s="57"/>
      <c r="Q690" s="668" t="str">
        <f t="shared" si="11"/>
        <v/>
      </c>
      <c r="R690" s="48"/>
      <c r="S690" s="48"/>
      <c r="T690" s="48"/>
    </row>
    <row r="691" spans="1:20" ht="12.75" customHeight="1">
      <c r="A691" s="54"/>
      <c r="B691" s="55"/>
      <c r="C691" s="56"/>
      <c r="D691" s="56"/>
      <c r="E691" s="56"/>
      <c r="F691" s="56"/>
      <c r="G691" s="56"/>
      <c r="H691" s="56"/>
      <c r="I691" s="56"/>
      <c r="J691" s="56"/>
      <c r="K691" s="56"/>
      <c r="L691" s="57"/>
      <c r="M691" s="57"/>
      <c r="Q691" s="668" t="str">
        <f t="shared" si="11"/>
        <v/>
      </c>
      <c r="R691" s="48"/>
      <c r="S691" s="48"/>
      <c r="T691" s="48"/>
    </row>
    <row r="692" spans="1:20" ht="12.75" customHeight="1">
      <c r="A692" s="54"/>
      <c r="B692" s="55"/>
      <c r="C692" s="56"/>
      <c r="D692" s="56"/>
      <c r="E692" s="56"/>
      <c r="F692" s="56"/>
      <c r="G692" s="56"/>
      <c r="H692" s="56"/>
      <c r="I692" s="56"/>
      <c r="J692" s="56"/>
      <c r="K692" s="56"/>
      <c r="L692" s="57"/>
      <c r="M692" s="57"/>
      <c r="Q692" s="668" t="str">
        <f t="shared" si="11"/>
        <v/>
      </c>
      <c r="R692" s="48"/>
      <c r="S692" s="48"/>
      <c r="T692" s="48"/>
    </row>
    <row r="693" spans="1:20" ht="12.75" customHeight="1">
      <c r="A693" s="54"/>
      <c r="B693" s="55"/>
      <c r="C693" s="56"/>
      <c r="D693" s="56"/>
      <c r="E693" s="56"/>
      <c r="F693" s="56"/>
      <c r="G693" s="56"/>
      <c r="H693" s="56"/>
      <c r="I693" s="56"/>
      <c r="J693" s="56"/>
      <c r="K693" s="56"/>
      <c r="L693" s="57"/>
      <c r="M693" s="57"/>
      <c r="Q693" s="668" t="str">
        <f t="shared" si="11"/>
        <v/>
      </c>
      <c r="R693" s="48"/>
      <c r="S693" s="48"/>
      <c r="T693" s="48"/>
    </row>
    <row r="694" spans="1:20" ht="12.75" customHeight="1">
      <c r="A694" s="54"/>
      <c r="B694" s="55"/>
      <c r="C694" s="56"/>
      <c r="D694" s="56"/>
      <c r="E694" s="56"/>
      <c r="F694" s="56"/>
      <c r="G694" s="56"/>
      <c r="H694" s="56"/>
      <c r="I694" s="56"/>
      <c r="J694" s="56"/>
      <c r="K694" s="56"/>
      <c r="L694" s="57"/>
      <c r="M694" s="57"/>
      <c r="Q694" s="668" t="str">
        <f t="shared" si="11"/>
        <v/>
      </c>
      <c r="R694" s="48"/>
      <c r="S694" s="48"/>
      <c r="T694" s="48"/>
    </row>
    <row r="695" spans="1:20" ht="12.75" customHeight="1">
      <c r="A695" s="54"/>
      <c r="B695" s="55"/>
      <c r="C695" s="56"/>
      <c r="D695" s="56"/>
      <c r="E695" s="56"/>
      <c r="F695" s="56"/>
      <c r="G695" s="56"/>
      <c r="H695" s="56"/>
      <c r="I695" s="56"/>
      <c r="J695" s="56"/>
      <c r="K695" s="56"/>
      <c r="L695" s="57"/>
      <c r="M695" s="57"/>
      <c r="Q695" s="668" t="str">
        <f t="shared" si="11"/>
        <v/>
      </c>
      <c r="R695" s="48"/>
      <c r="S695" s="48"/>
      <c r="T695" s="48"/>
    </row>
    <row r="696" spans="1:20" ht="12.75" customHeight="1">
      <c r="A696" s="54"/>
      <c r="B696" s="55"/>
      <c r="C696" s="56"/>
      <c r="D696" s="56"/>
      <c r="E696" s="56"/>
      <c r="F696" s="56"/>
      <c r="G696" s="56"/>
      <c r="H696" s="56"/>
      <c r="I696" s="56"/>
      <c r="J696" s="56"/>
      <c r="K696" s="56"/>
      <c r="L696" s="57"/>
      <c r="M696" s="57"/>
      <c r="Q696" s="668" t="str">
        <f t="shared" si="11"/>
        <v/>
      </c>
      <c r="R696" s="48"/>
      <c r="S696" s="48"/>
      <c r="T696" s="48"/>
    </row>
    <row r="697" spans="1:20" ht="12.75" customHeight="1">
      <c r="A697" s="54"/>
      <c r="B697" s="55"/>
      <c r="C697" s="56"/>
      <c r="D697" s="56"/>
      <c r="E697" s="56"/>
      <c r="F697" s="56"/>
      <c r="G697" s="56"/>
      <c r="H697" s="56"/>
      <c r="I697" s="56"/>
      <c r="J697" s="56"/>
      <c r="K697" s="56"/>
      <c r="L697" s="57"/>
      <c r="M697" s="57"/>
      <c r="Q697" s="668" t="str">
        <f t="shared" si="11"/>
        <v/>
      </c>
      <c r="R697" s="48"/>
      <c r="S697" s="48"/>
      <c r="T697" s="48"/>
    </row>
    <row r="698" spans="1:20" ht="12.75" customHeight="1">
      <c r="A698" s="54"/>
      <c r="B698" s="55"/>
      <c r="C698" s="56"/>
      <c r="D698" s="56"/>
      <c r="E698" s="56"/>
      <c r="F698" s="56"/>
      <c r="G698" s="56"/>
      <c r="H698" s="56"/>
      <c r="I698" s="56"/>
      <c r="J698" s="56"/>
      <c r="K698" s="56"/>
      <c r="L698" s="57"/>
      <c r="M698" s="57"/>
      <c r="Q698" s="668" t="str">
        <f t="shared" si="11"/>
        <v/>
      </c>
      <c r="R698" s="48"/>
      <c r="S698" s="48"/>
      <c r="T698" s="48"/>
    </row>
    <row r="699" spans="1:20" ht="12.75" customHeight="1">
      <c r="A699" s="54"/>
      <c r="B699" s="55"/>
      <c r="C699" s="56"/>
      <c r="D699" s="56"/>
      <c r="E699" s="56"/>
      <c r="F699" s="56"/>
      <c r="G699" s="56"/>
      <c r="H699" s="56"/>
      <c r="I699" s="56"/>
      <c r="J699" s="56"/>
      <c r="K699" s="56"/>
      <c r="L699" s="57"/>
      <c r="M699" s="57"/>
      <c r="Q699" s="668" t="str">
        <f t="shared" si="11"/>
        <v/>
      </c>
      <c r="R699" s="48"/>
      <c r="S699" s="48"/>
      <c r="T699" s="48"/>
    </row>
    <row r="700" spans="1:20" ht="12.75" customHeight="1">
      <c r="A700" s="54"/>
      <c r="B700" s="55"/>
      <c r="C700" s="56"/>
      <c r="D700" s="56"/>
      <c r="E700" s="56"/>
      <c r="F700" s="56"/>
      <c r="G700" s="56"/>
      <c r="H700" s="56"/>
      <c r="I700" s="56"/>
      <c r="J700" s="56"/>
      <c r="K700" s="56"/>
      <c r="L700" s="57"/>
      <c r="M700" s="57"/>
      <c r="Q700" s="668" t="str">
        <f t="shared" si="11"/>
        <v/>
      </c>
      <c r="R700" s="48"/>
      <c r="S700" s="48"/>
      <c r="T700" s="48"/>
    </row>
    <row r="701" spans="1:20" ht="12.75" customHeight="1">
      <c r="A701" s="54"/>
      <c r="B701" s="55"/>
      <c r="C701" s="56"/>
      <c r="D701" s="56"/>
      <c r="E701" s="56"/>
      <c r="F701" s="56"/>
      <c r="G701" s="56"/>
      <c r="H701" s="56"/>
      <c r="I701" s="56"/>
      <c r="J701" s="56"/>
      <c r="K701" s="56"/>
      <c r="L701" s="57"/>
      <c r="M701" s="57"/>
      <c r="Q701" s="668" t="str">
        <f t="shared" si="11"/>
        <v/>
      </c>
      <c r="R701" s="48"/>
      <c r="S701" s="48"/>
      <c r="T701" s="48"/>
    </row>
    <row r="702" spans="1:20" ht="12.75" customHeight="1">
      <c r="A702" s="54"/>
      <c r="B702" s="55"/>
      <c r="C702" s="56"/>
      <c r="D702" s="56"/>
      <c r="E702" s="56"/>
      <c r="F702" s="56"/>
      <c r="G702" s="56"/>
      <c r="H702" s="56"/>
      <c r="I702" s="56"/>
      <c r="J702" s="56"/>
      <c r="K702" s="56"/>
      <c r="L702" s="57"/>
      <c r="M702" s="57"/>
      <c r="Q702" s="668" t="str">
        <f t="shared" si="11"/>
        <v/>
      </c>
      <c r="R702" s="48"/>
      <c r="S702" s="48"/>
      <c r="T702" s="48"/>
    </row>
    <row r="703" spans="1:20" ht="12.75" customHeight="1">
      <c r="A703" s="54"/>
      <c r="B703" s="55"/>
      <c r="C703" s="56"/>
      <c r="D703" s="56"/>
      <c r="E703" s="56"/>
      <c r="F703" s="56"/>
      <c r="G703" s="56"/>
      <c r="H703" s="56"/>
      <c r="I703" s="56"/>
      <c r="J703" s="56"/>
      <c r="K703" s="56"/>
      <c r="L703" s="57"/>
      <c r="M703" s="57"/>
      <c r="Q703" s="668" t="str">
        <f t="shared" si="11"/>
        <v/>
      </c>
      <c r="R703" s="48"/>
      <c r="S703" s="48"/>
      <c r="T703" s="48"/>
    </row>
    <row r="704" spans="1:20" ht="12.75" customHeight="1">
      <c r="A704" s="54"/>
      <c r="B704" s="55"/>
      <c r="C704" s="56"/>
      <c r="D704" s="56"/>
      <c r="E704" s="56"/>
      <c r="F704" s="56"/>
      <c r="G704" s="56"/>
      <c r="H704" s="56"/>
      <c r="I704" s="56"/>
      <c r="J704" s="56"/>
      <c r="K704" s="56"/>
      <c r="L704" s="57"/>
      <c r="M704" s="57"/>
      <c r="Q704" s="668" t="str">
        <f t="shared" si="11"/>
        <v/>
      </c>
      <c r="R704" s="48"/>
      <c r="S704" s="48"/>
      <c r="T704" s="48"/>
    </row>
    <row r="705" spans="1:20" ht="12.75" customHeight="1">
      <c r="A705" s="54"/>
      <c r="B705" s="55"/>
      <c r="C705" s="56"/>
      <c r="D705" s="56"/>
      <c r="E705" s="56"/>
      <c r="F705" s="56"/>
      <c r="G705" s="56"/>
      <c r="H705" s="56"/>
      <c r="I705" s="56"/>
      <c r="J705" s="56"/>
      <c r="K705" s="56"/>
      <c r="L705" s="57"/>
      <c r="M705" s="57"/>
      <c r="Q705" s="668" t="str">
        <f t="shared" si="11"/>
        <v/>
      </c>
      <c r="R705" s="48"/>
      <c r="S705" s="48"/>
      <c r="T705" s="48"/>
    </row>
    <row r="706" spans="1:20" ht="12.75" customHeight="1">
      <c r="A706" s="54"/>
      <c r="B706" s="55"/>
      <c r="C706" s="56"/>
      <c r="D706" s="56"/>
      <c r="E706" s="56"/>
      <c r="F706" s="56"/>
      <c r="G706" s="56"/>
      <c r="H706" s="56"/>
      <c r="I706" s="56"/>
      <c r="J706" s="56"/>
      <c r="K706" s="56"/>
      <c r="L706" s="57"/>
      <c r="M706" s="57"/>
      <c r="Q706" s="668" t="str">
        <f t="shared" si="11"/>
        <v/>
      </c>
      <c r="R706" s="48"/>
      <c r="S706" s="48"/>
      <c r="T706" s="48"/>
    </row>
    <row r="707" spans="1:20" ht="12.75" customHeight="1">
      <c r="A707" s="54"/>
      <c r="B707" s="55"/>
      <c r="C707" s="56"/>
      <c r="D707" s="56"/>
      <c r="E707" s="56"/>
      <c r="F707" s="56"/>
      <c r="G707" s="56"/>
      <c r="H707" s="56"/>
      <c r="I707" s="56"/>
      <c r="J707" s="56"/>
      <c r="K707" s="56"/>
      <c r="L707" s="57"/>
      <c r="M707" s="57"/>
      <c r="Q707" s="668" t="str">
        <f t="shared" si="11"/>
        <v/>
      </c>
      <c r="R707" s="48"/>
      <c r="S707" s="48"/>
      <c r="T707" s="48"/>
    </row>
    <row r="708" spans="1:20" ht="12.75" customHeight="1">
      <c r="A708" s="54"/>
      <c r="B708" s="55"/>
      <c r="C708" s="56"/>
      <c r="D708" s="56"/>
      <c r="E708" s="56"/>
      <c r="F708" s="56"/>
      <c r="G708" s="56"/>
      <c r="H708" s="56"/>
      <c r="I708" s="56"/>
      <c r="J708" s="56"/>
      <c r="K708" s="56"/>
      <c r="L708" s="57"/>
      <c r="M708" s="57"/>
      <c r="Q708" s="668" t="str">
        <f t="shared" si="11"/>
        <v/>
      </c>
      <c r="R708" s="48"/>
      <c r="S708" s="48"/>
      <c r="T708" s="48"/>
    </row>
    <row r="709" spans="1:20" ht="12.75" customHeight="1">
      <c r="A709" s="54"/>
      <c r="B709" s="55"/>
      <c r="C709" s="56"/>
      <c r="D709" s="56"/>
      <c r="E709" s="56"/>
      <c r="F709" s="56"/>
      <c r="G709" s="56"/>
      <c r="H709" s="56"/>
      <c r="I709" s="56"/>
      <c r="J709" s="56"/>
      <c r="K709" s="56"/>
      <c r="L709" s="57"/>
      <c r="M709" s="57"/>
      <c r="Q709" s="668" t="str">
        <f t="shared" si="11"/>
        <v/>
      </c>
      <c r="R709" s="48"/>
      <c r="S709" s="48"/>
      <c r="T709" s="48"/>
    </row>
    <row r="710" spans="1:20" ht="12.75" customHeight="1">
      <c r="A710" s="54"/>
      <c r="B710" s="55"/>
      <c r="C710" s="56"/>
      <c r="D710" s="56"/>
      <c r="E710" s="56"/>
      <c r="F710" s="56"/>
      <c r="G710" s="56"/>
      <c r="H710" s="56"/>
      <c r="I710" s="56"/>
      <c r="J710" s="56"/>
      <c r="K710" s="56"/>
      <c r="L710" s="57"/>
      <c r="M710" s="57"/>
      <c r="Q710" s="668" t="str">
        <f t="shared" si="11"/>
        <v/>
      </c>
      <c r="R710" s="48"/>
      <c r="S710" s="48"/>
      <c r="T710" s="48"/>
    </row>
    <row r="711" spans="1:20" ht="12.75" customHeight="1">
      <c r="A711" s="54"/>
      <c r="B711" s="55"/>
      <c r="C711" s="56"/>
      <c r="D711" s="56"/>
      <c r="E711" s="56"/>
      <c r="F711" s="56"/>
      <c r="G711" s="56"/>
      <c r="H711" s="56"/>
      <c r="I711" s="56"/>
      <c r="J711" s="56"/>
      <c r="K711" s="56"/>
      <c r="L711" s="57"/>
      <c r="M711" s="57"/>
      <c r="Q711" s="668" t="str">
        <f t="shared" si="11"/>
        <v/>
      </c>
      <c r="R711" s="48"/>
      <c r="S711" s="48"/>
      <c r="T711" s="48"/>
    </row>
    <row r="712" spans="1:20" ht="12.75" customHeight="1">
      <c r="A712" s="54"/>
      <c r="B712" s="55"/>
      <c r="C712" s="56"/>
      <c r="D712" s="56"/>
      <c r="E712" s="56"/>
      <c r="F712" s="56"/>
      <c r="G712" s="56"/>
      <c r="H712" s="56"/>
      <c r="I712" s="56"/>
      <c r="J712" s="56"/>
      <c r="K712" s="56"/>
      <c r="L712" s="57"/>
      <c r="M712" s="57"/>
      <c r="Q712" s="668" t="str">
        <f t="shared" si="11"/>
        <v/>
      </c>
      <c r="R712" s="48"/>
      <c r="S712" s="48"/>
      <c r="T712" s="48"/>
    </row>
    <row r="713" spans="1:20" ht="12.75" customHeight="1">
      <c r="A713" s="54"/>
      <c r="B713" s="55"/>
      <c r="C713" s="56"/>
      <c r="D713" s="56"/>
      <c r="E713" s="56"/>
      <c r="F713" s="56"/>
      <c r="G713" s="56"/>
      <c r="H713" s="56"/>
      <c r="I713" s="56"/>
      <c r="J713" s="56"/>
      <c r="K713" s="56"/>
      <c r="L713" s="57"/>
      <c r="M713" s="57"/>
      <c r="Q713" s="668" t="str">
        <f t="shared" si="11"/>
        <v/>
      </c>
      <c r="R713" s="48"/>
      <c r="S713" s="48"/>
      <c r="T713" s="48"/>
    </row>
    <row r="714" spans="1:20" ht="12.75" customHeight="1">
      <c r="A714" s="54"/>
      <c r="B714" s="55"/>
      <c r="C714" s="56"/>
      <c r="D714" s="56"/>
      <c r="E714" s="56"/>
      <c r="F714" s="56"/>
      <c r="G714" s="56"/>
      <c r="H714" s="56"/>
      <c r="I714" s="56"/>
      <c r="J714" s="56"/>
      <c r="K714" s="56"/>
      <c r="L714" s="57"/>
      <c r="M714" s="57"/>
      <c r="Q714" s="668" t="str">
        <f t="shared" si="11"/>
        <v/>
      </c>
      <c r="R714" s="48"/>
      <c r="S714" s="48"/>
      <c r="T714" s="48"/>
    </row>
    <row r="715" spans="1:20" ht="12.75" customHeight="1">
      <c r="A715" s="54"/>
      <c r="B715" s="55"/>
      <c r="C715" s="56"/>
      <c r="D715" s="56"/>
      <c r="E715" s="56"/>
      <c r="F715" s="56"/>
      <c r="G715" s="56"/>
      <c r="H715" s="56"/>
      <c r="I715" s="56"/>
      <c r="J715" s="56"/>
      <c r="K715" s="56"/>
      <c r="L715" s="57"/>
      <c r="M715" s="57"/>
      <c r="Q715" s="668" t="str">
        <f t="shared" si="11"/>
        <v/>
      </c>
      <c r="R715" s="48"/>
      <c r="S715" s="48"/>
      <c r="T715" s="48"/>
    </row>
    <row r="716" spans="1:20" ht="12.75" customHeight="1">
      <c r="A716" s="54"/>
      <c r="B716" s="55"/>
      <c r="C716" s="56"/>
      <c r="D716" s="56"/>
      <c r="E716" s="56"/>
      <c r="F716" s="56"/>
      <c r="G716" s="56"/>
      <c r="H716" s="56"/>
      <c r="I716" s="56"/>
      <c r="J716" s="56"/>
      <c r="K716" s="56"/>
      <c r="L716" s="57"/>
      <c r="M716" s="57"/>
      <c r="Q716" s="668" t="str">
        <f t="shared" si="11"/>
        <v/>
      </c>
      <c r="R716" s="48"/>
      <c r="S716" s="48"/>
      <c r="T716" s="48"/>
    </row>
    <row r="717" spans="1:20" ht="12.75" customHeight="1">
      <c r="A717" s="54"/>
      <c r="B717" s="55"/>
      <c r="C717" s="56"/>
      <c r="D717" s="56"/>
      <c r="E717" s="56"/>
      <c r="F717" s="56"/>
      <c r="G717" s="56"/>
      <c r="H717" s="56"/>
      <c r="I717" s="56"/>
      <c r="J717" s="56"/>
      <c r="K717" s="56"/>
      <c r="L717" s="57"/>
      <c r="M717" s="57"/>
      <c r="Q717" s="668" t="str">
        <f t="shared" si="11"/>
        <v/>
      </c>
      <c r="R717" s="48"/>
      <c r="S717" s="48"/>
      <c r="T717" s="48"/>
    </row>
    <row r="718" spans="1:20" ht="12.75" customHeight="1">
      <c r="A718" s="54"/>
      <c r="B718" s="55"/>
      <c r="C718" s="56"/>
      <c r="D718" s="56"/>
      <c r="E718" s="56"/>
      <c r="F718" s="56"/>
      <c r="G718" s="56"/>
      <c r="H718" s="56"/>
      <c r="I718" s="56"/>
      <c r="J718" s="56"/>
      <c r="K718" s="56"/>
      <c r="L718" s="57"/>
      <c r="M718" s="57"/>
      <c r="Q718" s="668" t="str">
        <f t="shared" si="11"/>
        <v/>
      </c>
      <c r="R718" s="48"/>
      <c r="S718" s="48"/>
      <c r="T718" s="48"/>
    </row>
    <row r="719" spans="1:20" ht="12.75" customHeight="1">
      <c r="A719" s="54"/>
      <c r="B719" s="55"/>
      <c r="C719" s="56"/>
      <c r="D719" s="56"/>
      <c r="E719" s="56"/>
      <c r="F719" s="56"/>
      <c r="G719" s="56"/>
      <c r="H719" s="56"/>
      <c r="I719" s="56"/>
      <c r="J719" s="56"/>
      <c r="K719" s="56"/>
      <c r="L719" s="57"/>
      <c r="M719" s="57"/>
      <c r="Q719" s="668" t="str">
        <f t="shared" si="11"/>
        <v/>
      </c>
      <c r="R719" s="48"/>
      <c r="S719" s="48"/>
      <c r="T719" s="48"/>
    </row>
    <row r="720" spans="1:20" ht="12.75" customHeight="1">
      <c r="A720" s="54"/>
      <c r="B720" s="55"/>
      <c r="C720" s="56"/>
      <c r="D720" s="56"/>
      <c r="E720" s="56"/>
      <c r="F720" s="56"/>
      <c r="G720" s="56"/>
      <c r="H720" s="56"/>
      <c r="I720" s="56"/>
      <c r="J720" s="56"/>
      <c r="K720" s="56"/>
      <c r="L720" s="57"/>
      <c r="M720" s="57"/>
      <c r="Q720" s="668" t="str">
        <f t="shared" si="11"/>
        <v/>
      </c>
      <c r="R720" s="48"/>
      <c r="S720" s="48"/>
      <c r="T720" s="48"/>
    </row>
    <row r="721" spans="1:20" ht="12.75" customHeight="1">
      <c r="A721" s="54"/>
      <c r="B721" s="55"/>
      <c r="C721" s="56"/>
      <c r="D721" s="56"/>
      <c r="E721" s="56"/>
      <c r="F721" s="56"/>
      <c r="G721" s="56"/>
      <c r="H721" s="56"/>
      <c r="I721" s="56"/>
      <c r="J721" s="56"/>
      <c r="K721" s="56"/>
      <c r="L721" s="57"/>
      <c r="M721" s="57"/>
      <c r="Q721" s="668" t="str">
        <f t="shared" si="11"/>
        <v/>
      </c>
      <c r="R721" s="48"/>
      <c r="S721" s="48"/>
      <c r="T721" s="48"/>
    </row>
    <row r="722" spans="1:20" ht="12.75" customHeight="1">
      <c r="A722" s="54"/>
      <c r="B722" s="55"/>
      <c r="C722" s="56"/>
      <c r="D722" s="56"/>
      <c r="E722" s="56"/>
      <c r="F722" s="56"/>
      <c r="G722" s="56"/>
      <c r="H722" s="56"/>
      <c r="I722" s="56"/>
      <c r="J722" s="56"/>
      <c r="K722" s="56"/>
      <c r="L722" s="57"/>
      <c r="M722" s="57"/>
      <c r="Q722" s="668" t="str">
        <f t="shared" si="11"/>
        <v/>
      </c>
      <c r="R722" s="48"/>
      <c r="S722" s="48"/>
      <c r="T722" s="48"/>
    </row>
    <row r="723" spans="1:20" ht="12.75" customHeight="1">
      <c r="A723" s="54"/>
      <c r="B723" s="55"/>
      <c r="C723" s="56"/>
      <c r="D723" s="56"/>
      <c r="E723" s="56"/>
      <c r="F723" s="56"/>
      <c r="G723" s="56"/>
      <c r="H723" s="56"/>
      <c r="I723" s="56"/>
      <c r="J723" s="56"/>
      <c r="K723" s="56"/>
      <c r="L723" s="57"/>
      <c r="M723" s="57"/>
      <c r="Q723" s="668" t="str">
        <f t="shared" si="11"/>
        <v/>
      </c>
      <c r="R723" s="48"/>
      <c r="S723" s="48"/>
      <c r="T723" s="48"/>
    </row>
    <row r="724" spans="1:20" ht="12.75" customHeight="1">
      <c r="A724" s="54"/>
      <c r="B724" s="55"/>
      <c r="C724" s="56"/>
      <c r="D724" s="56"/>
      <c r="E724" s="56"/>
      <c r="F724" s="56"/>
      <c r="G724" s="56"/>
      <c r="H724" s="56"/>
      <c r="I724" s="56"/>
      <c r="J724" s="56"/>
      <c r="K724" s="56"/>
      <c r="L724" s="57"/>
      <c r="M724" s="57"/>
      <c r="Q724" s="668" t="str">
        <f t="shared" si="11"/>
        <v/>
      </c>
      <c r="R724" s="48"/>
      <c r="S724" s="48"/>
      <c r="T724" s="48"/>
    </row>
    <row r="725" spans="1:20" ht="12.75" customHeight="1">
      <c r="A725" s="54"/>
      <c r="B725" s="55"/>
      <c r="C725" s="56"/>
      <c r="D725" s="56"/>
      <c r="E725" s="56"/>
      <c r="F725" s="56"/>
      <c r="G725" s="56"/>
      <c r="H725" s="56"/>
      <c r="I725" s="56"/>
      <c r="J725" s="56"/>
      <c r="K725" s="56"/>
      <c r="L725" s="57"/>
      <c r="M725" s="57"/>
      <c r="Q725" s="668" t="str">
        <f t="shared" si="11"/>
        <v/>
      </c>
      <c r="R725" s="48"/>
      <c r="S725" s="48"/>
      <c r="T725" s="48"/>
    </row>
    <row r="726" spans="1:20" ht="12.75" customHeight="1">
      <c r="A726" s="54"/>
      <c r="B726" s="55"/>
      <c r="C726" s="56"/>
      <c r="D726" s="56"/>
      <c r="E726" s="56"/>
      <c r="F726" s="56"/>
      <c r="G726" s="56"/>
      <c r="H726" s="56"/>
      <c r="I726" s="56"/>
      <c r="J726" s="56"/>
      <c r="K726" s="56"/>
      <c r="L726" s="57"/>
      <c r="M726" s="57"/>
      <c r="Q726" s="668" t="str">
        <f t="shared" si="11"/>
        <v/>
      </c>
      <c r="R726" s="48"/>
      <c r="S726" s="48"/>
      <c r="T726" s="48"/>
    </row>
    <row r="727" spans="1:20" ht="12.75" customHeight="1">
      <c r="A727" s="54"/>
      <c r="B727" s="55"/>
      <c r="C727" s="56"/>
      <c r="D727" s="56"/>
      <c r="E727" s="56"/>
      <c r="F727" s="56"/>
      <c r="G727" s="56"/>
      <c r="H727" s="56"/>
      <c r="I727" s="56"/>
      <c r="J727" s="56"/>
      <c r="K727" s="56"/>
      <c r="L727" s="57"/>
      <c r="M727" s="57"/>
      <c r="Q727" s="668" t="str">
        <f t="shared" si="11"/>
        <v/>
      </c>
      <c r="R727" s="48"/>
      <c r="S727" s="48"/>
      <c r="T727" s="48"/>
    </row>
    <row r="728" spans="1:20" ht="12.75" customHeight="1">
      <c r="A728" s="54"/>
      <c r="B728" s="55"/>
      <c r="C728" s="56"/>
      <c r="D728" s="56"/>
      <c r="E728" s="56"/>
      <c r="F728" s="56"/>
      <c r="G728" s="56"/>
      <c r="H728" s="56"/>
      <c r="I728" s="56"/>
      <c r="J728" s="56"/>
      <c r="K728" s="56"/>
      <c r="L728" s="57"/>
      <c r="M728" s="57"/>
      <c r="Q728" s="668" t="str">
        <f t="shared" si="11"/>
        <v/>
      </c>
      <c r="R728" s="48"/>
      <c r="S728" s="48"/>
      <c r="T728" s="48"/>
    </row>
    <row r="729" spans="1:20" ht="12.75" customHeight="1">
      <c r="A729" s="54"/>
      <c r="B729" s="55"/>
      <c r="C729" s="56"/>
      <c r="D729" s="56"/>
      <c r="E729" s="56"/>
      <c r="F729" s="56"/>
      <c r="G729" s="56"/>
      <c r="H729" s="56"/>
      <c r="I729" s="56"/>
      <c r="J729" s="56"/>
      <c r="K729" s="56"/>
      <c r="L729" s="57"/>
      <c r="M729" s="57"/>
      <c r="Q729" s="668" t="str">
        <f t="shared" ref="Q729:Q792" si="12">IF($G729&gt;0,$C$21,"")</f>
        <v/>
      </c>
      <c r="R729" s="48"/>
      <c r="S729" s="48"/>
      <c r="T729" s="48"/>
    </row>
    <row r="730" spans="1:20" ht="12.75" customHeight="1">
      <c r="A730" s="54"/>
      <c r="B730" s="55"/>
      <c r="C730" s="56"/>
      <c r="D730" s="56"/>
      <c r="E730" s="56"/>
      <c r="F730" s="56"/>
      <c r="G730" s="56"/>
      <c r="H730" s="56"/>
      <c r="I730" s="56"/>
      <c r="J730" s="56"/>
      <c r="K730" s="56"/>
      <c r="L730" s="57"/>
      <c r="M730" s="57"/>
      <c r="Q730" s="668" t="str">
        <f t="shared" si="12"/>
        <v/>
      </c>
      <c r="R730" s="48"/>
      <c r="S730" s="48"/>
      <c r="T730" s="48"/>
    </row>
    <row r="731" spans="1:20" ht="12.75" customHeight="1">
      <c r="A731" s="54"/>
      <c r="B731" s="55"/>
      <c r="C731" s="56"/>
      <c r="D731" s="56"/>
      <c r="E731" s="56"/>
      <c r="F731" s="56"/>
      <c r="G731" s="56"/>
      <c r="H731" s="56"/>
      <c r="I731" s="56"/>
      <c r="J731" s="56"/>
      <c r="K731" s="56"/>
      <c r="L731" s="57"/>
      <c r="M731" s="57"/>
      <c r="Q731" s="668" t="str">
        <f t="shared" si="12"/>
        <v/>
      </c>
      <c r="R731" s="48"/>
      <c r="S731" s="48"/>
      <c r="T731" s="48"/>
    </row>
    <row r="732" spans="1:20" ht="12.75" customHeight="1">
      <c r="A732" s="54"/>
      <c r="B732" s="55"/>
      <c r="C732" s="56"/>
      <c r="D732" s="56"/>
      <c r="E732" s="56"/>
      <c r="F732" s="56"/>
      <c r="G732" s="56"/>
      <c r="H732" s="56"/>
      <c r="I732" s="56"/>
      <c r="J732" s="56"/>
      <c r="K732" s="56"/>
      <c r="L732" s="57"/>
      <c r="M732" s="57"/>
      <c r="Q732" s="668" t="str">
        <f t="shared" si="12"/>
        <v/>
      </c>
      <c r="R732" s="48"/>
      <c r="S732" s="48"/>
      <c r="T732" s="48"/>
    </row>
    <row r="733" spans="1:20" ht="12.75" customHeight="1">
      <c r="A733" s="54"/>
      <c r="B733" s="55"/>
      <c r="C733" s="56"/>
      <c r="D733" s="56"/>
      <c r="E733" s="56"/>
      <c r="F733" s="56"/>
      <c r="G733" s="56"/>
      <c r="H733" s="56"/>
      <c r="I733" s="56"/>
      <c r="J733" s="56"/>
      <c r="K733" s="56"/>
      <c r="L733" s="57"/>
      <c r="M733" s="57"/>
      <c r="Q733" s="668" t="str">
        <f t="shared" si="12"/>
        <v/>
      </c>
      <c r="R733" s="48"/>
      <c r="S733" s="48"/>
      <c r="T733" s="48"/>
    </row>
    <row r="734" spans="1:20" ht="12.75" customHeight="1">
      <c r="A734" s="54"/>
      <c r="B734" s="55"/>
      <c r="C734" s="56"/>
      <c r="D734" s="56"/>
      <c r="E734" s="56"/>
      <c r="F734" s="56"/>
      <c r="G734" s="56"/>
      <c r="H734" s="56"/>
      <c r="I734" s="56"/>
      <c r="J734" s="56"/>
      <c r="K734" s="56"/>
      <c r="L734" s="57"/>
      <c r="M734" s="57"/>
      <c r="Q734" s="668" t="str">
        <f t="shared" si="12"/>
        <v/>
      </c>
      <c r="R734" s="48"/>
      <c r="S734" s="48"/>
      <c r="T734" s="48"/>
    </row>
    <row r="735" spans="1:20" ht="12.75" customHeight="1">
      <c r="A735" s="54"/>
      <c r="B735" s="55"/>
      <c r="C735" s="56"/>
      <c r="D735" s="56"/>
      <c r="E735" s="56"/>
      <c r="F735" s="56"/>
      <c r="G735" s="56"/>
      <c r="H735" s="56"/>
      <c r="I735" s="56"/>
      <c r="J735" s="56"/>
      <c r="K735" s="56"/>
      <c r="L735" s="57"/>
      <c r="M735" s="57"/>
      <c r="Q735" s="668" t="str">
        <f t="shared" si="12"/>
        <v/>
      </c>
      <c r="R735" s="48"/>
      <c r="S735" s="48"/>
      <c r="T735" s="48"/>
    </row>
    <row r="736" spans="1:20" ht="12.75" customHeight="1">
      <c r="A736" s="54"/>
      <c r="B736" s="55"/>
      <c r="C736" s="56"/>
      <c r="D736" s="56"/>
      <c r="E736" s="56"/>
      <c r="F736" s="56"/>
      <c r="G736" s="56"/>
      <c r="H736" s="56"/>
      <c r="I736" s="56"/>
      <c r="J736" s="56"/>
      <c r="K736" s="56"/>
      <c r="L736" s="57"/>
      <c r="M736" s="57"/>
      <c r="Q736" s="668" t="str">
        <f t="shared" si="12"/>
        <v/>
      </c>
      <c r="R736" s="48"/>
      <c r="S736" s="48"/>
      <c r="T736" s="48"/>
    </row>
    <row r="737" spans="1:20" ht="12.75" customHeight="1">
      <c r="A737" s="54"/>
      <c r="B737" s="55"/>
      <c r="C737" s="56"/>
      <c r="D737" s="56"/>
      <c r="E737" s="56"/>
      <c r="F737" s="56"/>
      <c r="G737" s="56"/>
      <c r="H737" s="56"/>
      <c r="I737" s="56"/>
      <c r="J737" s="56"/>
      <c r="K737" s="56"/>
      <c r="L737" s="57"/>
      <c r="M737" s="57"/>
      <c r="Q737" s="668" t="str">
        <f t="shared" si="12"/>
        <v/>
      </c>
      <c r="R737" s="48"/>
      <c r="S737" s="48"/>
      <c r="T737" s="48"/>
    </row>
    <row r="738" spans="1:20" ht="12.75" customHeight="1">
      <c r="A738" s="54"/>
      <c r="B738" s="55"/>
      <c r="C738" s="56"/>
      <c r="D738" s="56"/>
      <c r="E738" s="56"/>
      <c r="F738" s="56"/>
      <c r="G738" s="56"/>
      <c r="H738" s="56"/>
      <c r="I738" s="56"/>
      <c r="J738" s="56"/>
      <c r="K738" s="56"/>
      <c r="L738" s="57"/>
      <c r="M738" s="57"/>
      <c r="Q738" s="668" t="str">
        <f t="shared" si="12"/>
        <v/>
      </c>
      <c r="R738" s="48"/>
      <c r="S738" s="48"/>
      <c r="T738" s="48"/>
    </row>
    <row r="739" spans="1:20" ht="12.75" customHeight="1">
      <c r="A739" s="54"/>
      <c r="B739" s="55"/>
      <c r="C739" s="56"/>
      <c r="D739" s="56"/>
      <c r="E739" s="56"/>
      <c r="F739" s="56"/>
      <c r="G739" s="56"/>
      <c r="H739" s="56"/>
      <c r="I739" s="56"/>
      <c r="J739" s="56"/>
      <c r="K739" s="56"/>
      <c r="L739" s="57"/>
      <c r="M739" s="57"/>
      <c r="Q739" s="668" t="str">
        <f t="shared" si="12"/>
        <v/>
      </c>
      <c r="R739" s="48"/>
      <c r="S739" s="48"/>
      <c r="T739" s="48"/>
    </row>
    <row r="740" spans="1:20" ht="12.75" customHeight="1">
      <c r="A740" s="54"/>
      <c r="B740" s="55"/>
      <c r="C740" s="56"/>
      <c r="D740" s="56"/>
      <c r="E740" s="56"/>
      <c r="F740" s="56"/>
      <c r="G740" s="56"/>
      <c r="H740" s="56"/>
      <c r="I740" s="56"/>
      <c r="J740" s="56"/>
      <c r="K740" s="56"/>
      <c r="L740" s="57"/>
      <c r="M740" s="57"/>
      <c r="Q740" s="668" t="str">
        <f t="shared" si="12"/>
        <v/>
      </c>
      <c r="R740" s="48"/>
      <c r="S740" s="48"/>
      <c r="T740" s="48"/>
    </row>
    <row r="741" spans="1:20" ht="12.75" customHeight="1">
      <c r="A741" s="54"/>
      <c r="B741" s="55"/>
      <c r="C741" s="56"/>
      <c r="D741" s="56"/>
      <c r="E741" s="56"/>
      <c r="F741" s="56"/>
      <c r="G741" s="56"/>
      <c r="H741" s="56"/>
      <c r="I741" s="56"/>
      <c r="J741" s="56"/>
      <c r="K741" s="56"/>
      <c r="L741" s="57"/>
      <c r="M741" s="57"/>
      <c r="Q741" s="668" t="str">
        <f t="shared" si="12"/>
        <v/>
      </c>
      <c r="R741" s="48"/>
      <c r="S741" s="48"/>
      <c r="T741" s="48"/>
    </row>
    <row r="742" spans="1:20" ht="12.75" customHeight="1">
      <c r="A742" s="54"/>
      <c r="B742" s="55"/>
      <c r="C742" s="56"/>
      <c r="D742" s="56"/>
      <c r="E742" s="56"/>
      <c r="F742" s="56"/>
      <c r="G742" s="56"/>
      <c r="H742" s="56"/>
      <c r="I742" s="56"/>
      <c r="J742" s="56"/>
      <c r="K742" s="56"/>
      <c r="L742" s="57"/>
      <c r="M742" s="57"/>
      <c r="Q742" s="668" t="str">
        <f t="shared" si="12"/>
        <v/>
      </c>
      <c r="R742" s="48"/>
      <c r="S742" s="48"/>
      <c r="T742" s="48"/>
    </row>
    <row r="743" spans="1:20" ht="12.75" customHeight="1">
      <c r="A743" s="54"/>
      <c r="B743" s="55"/>
      <c r="C743" s="56"/>
      <c r="D743" s="56"/>
      <c r="E743" s="56"/>
      <c r="F743" s="56"/>
      <c r="G743" s="56"/>
      <c r="H743" s="56"/>
      <c r="I743" s="56"/>
      <c r="J743" s="56"/>
      <c r="K743" s="56"/>
      <c r="L743" s="57"/>
      <c r="M743" s="57"/>
      <c r="Q743" s="668" t="str">
        <f t="shared" si="12"/>
        <v/>
      </c>
      <c r="R743" s="48"/>
      <c r="S743" s="48"/>
      <c r="T743" s="48"/>
    </row>
    <row r="744" spans="1:20" ht="12.75" customHeight="1">
      <c r="A744" s="54"/>
      <c r="B744" s="55"/>
      <c r="C744" s="56"/>
      <c r="D744" s="56"/>
      <c r="E744" s="56"/>
      <c r="F744" s="56"/>
      <c r="G744" s="56"/>
      <c r="H744" s="56"/>
      <c r="I744" s="56"/>
      <c r="J744" s="56"/>
      <c r="K744" s="56"/>
      <c r="L744" s="57"/>
      <c r="M744" s="57"/>
      <c r="Q744" s="668" t="str">
        <f t="shared" si="12"/>
        <v/>
      </c>
      <c r="R744" s="48"/>
      <c r="S744" s="48"/>
      <c r="T744" s="48"/>
    </row>
    <row r="745" spans="1:20" ht="12.75" customHeight="1">
      <c r="A745" s="54"/>
      <c r="B745" s="55"/>
      <c r="C745" s="56"/>
      <c r="D745" s="56"/>
      <c r="E745" s="56"/>
      <c r="F745" s="56"/>
      <c r="G745" s="56"/>
      <c r="H745" s="56"/>
      <c r="I745" s="56"/>
      <c r="J745" s="56"/>
      <c r="K745" s="56"/>
      <c r="L745" s="57"/>
      <c r="M745" s="57"/>
      <c r="Q745" s="668" t="str">
        <f t="shared" si="12"/>
        <v/>
      </c>
      <c r="R745" s="48"/>
      <c r="S745" s="48"/>
      <c r="T745" s="48"/>
    </row>
    <row r="746" spans="1:20" ht="12.75" customHeight="1">
      <c r="A746" s="54"/>
      <c r="B746" s="55"/>
      <c r="C746" s="56"/>
      <c r="D746" s="56"/>
      <c r="E746" s="56"/>
      <c r="F746" s="56"/>
      <c r="G746" s="56"/>
      <c r="H746" s="56"/>
      <c r="I746" s="56"/>
      <c r="J746" s="56"/>
      <c r="K746" s="56"/>
      <c r="L746" s="57"/>
      <c r="M746" s="57"/>
      <c r="Q746" s="668" t="str">
        <f t="shared" si="12"/>
        <v/>
      </c>
      <c r="R746" s="48"/>
      <c r="S746" s="48"/>
      <c r="T746" s="48"/>
    </row>
    <row r="747" spans="1:20" ht="12.75" customHeight="1">
      <c r="A747" s="54"/>
      <c r="B747" s="55"/>
      <c r="C747" s="56"/>
      <c r="D747" s="56"/>
      <c r="E747" s="56"/>
      <c r="F747" s="56"/>
      <c r="G747" s="56"/>
      <c r="H747" s="56"/>
      <c r="I747" s="56"/>
      <c r="J747" s="56"/>
      <c r="K747" s="56"/>
      <c r="L747" s="57"/>
      <c r="M747" s="57"/>
      <c r="Q747" s="668" t="str">
        <f t="shared" si="12"/>
        <v/>
      </c>
      <c r="R747" s="48"/>
      <c r="S747" s="48"/>
      <c r="T747" s="48"/>
    </row>
    <row r="748" spans="1:20" ht="12.75" customHeight="1">
      <c r="A748" s="54"/>
      <c r="B748" s="55"/>
      <c r="C748" s="56"/>
      <c r="D748" s="56"/>
      <c r="E748" s="56"/>
      <c r="F748" s="56"/>
      <c r="G748" s="56"/>
      <c r="H748" s="56"/>
      <c r="I748" s="56"/>
      <c r="J748" s="56"/>
      <c r="K748" s="56"/>
      <c r="L748" s="57"/>
      <c r="M748" s="57"/>
      <c r="Q748" s="668" t="str">
        <f t="shared" si="12"/>
        <v/>
      </c>
      <c r="R748" s="48"/>
      <c r="S748" s="48"/>
      <c r="T748" s="48"/>
    </row>
    <row r="749" spans="1:20" ht="12.75" customHeight="1">
      <c r="A749" s="54"/>
      <c r="B749" s="55"/>
      <c r="C749" s="56"/>
      <c r="D749" s="56"/>
      <c r="E749" s="56"/>
      <c r="F749" s="56"/>
      <c r="G749" s="56"/>
      <c r="H749" s="56"/>
      <c r="I749" s="56"/>
      <c r="J749" s="56"/>
      <c r="K749" s="56"/>
      <c r="L749" s="57"/>
      <c r="M749" s="57"/>
      <c r="Q749" s="668" t="str">
        <f t="shared" si="12"/>
        <v/>
      </c>
      <c r="R749" s="48"/>
      <c r="S749" s="48"/>
      <c r="T749" s="48"/>
    </row>
    <row r="750" spans="1:20" ht="12.75" customHeight="1">
      <c r="A750" s="54"/>
      <c r="B750" s="55"/>
      <c r="C750" s="56"/>
      <c r="D750" s="56"/>
      <c r="E750" s="56"/>
      <c r="F750" s="56"/>
      <c r="G750" s="56"/>
      <c r="H750" s="56"/>
      <c r="I750" s="56"/>
      <c r="J750" s="56"/>
      <c r="K750" s="56"/>
      <c r="L750" s="57"/>
      <c r="M750" s="57"/>
      <c r="Q750" s="668" t="str">
        <f t="shared" si="12"/>
        <v/>
      </c>
      <c r="R750" s="48"/>
      <c r="S750" s="48"/>
      <c r="T750" s="48"/>
    </row>
    <row r="751" spans="1:20" ht="12.75" customHeight="1">
      <c r="A751" s="54"/>
      <c r="B751" s="55"/>
      <c r="C751" s="56"/>
      <c r="D751" s="56"/>
      <c r="E751" s="56"/>
      <c r="F751" s="56"/>
      <c r="G751" s="56"/>
      <c r="H751" s="56"/>
      <c r="I751" s="56"/>
      <c r="J751" s="56"/>
      <c r="K751" s="56"/>
      <c r="L751" s="57"/>
      <c r="M751" s="57"/>
      <c r="Q751" s="668" t="str">
        <f t="shared" si="12"/>
        <v/>
      </c>
      <c r="R751" s="48"/>
      <c r="S751" s="48"/>
      <c r="T751" s="48"/>
    </row>
    <row r="752" spans="1:20" ht="12.75" customHeight="1">
      <c r="A752" s="54"/>
      <c r="B752" s="55"/>
      <c r="C752" s="56"/>
      <c r="D752" s="56"/>
      <c r="E752" s="56"/>
      <c r="F752" s="56"/>
      <c r="G752" s="56"/>
      <c r="H752" s="56"/>
      <c r="I752" s="56"/>
      <c r="J752" s="56"/>
      <c r="K752" s="56"/>
      <c r="L752" s="57"/>
      <c r="M752" s="57"/>
      <c r="Q752" s="668" t="str">
        <f t="shared" si="12"/>
        <v/>
      </c>
      <c r="R752" s="48"/>
      <c r="S752" s="48"/>
      <c r="T752" s="48"/>
    </row>
    <row r="753" spans="1:20" ht="12.75" customHeight="1">
      <c r="A753" s="54"/>
      <c r="B753" s="55"/>
      <c r="C753" s="56"/>
      <c r="D753" s="56"/>
      <c r="E753" s="56"/>
      <c r="F753" s="56"/>
      <c r="G753" s="56"/>
      <c r="H753" s="56"/>
      <c r="I753" s="56"/>
      <c r="J753" s="56"/>
      <c r="K753" s="56"/>
      <c r="L753" s="57"/>
      <c r="M753" s="57"/>
      <c r="Q753" s="668" t="str">
        <f t="shared" si="12"/>
        <v/>
      </c>
      <c r="R753" s="48"/>
      <c r="S753" s="48"/>
      <c r="T753" s="48"/>
    </row>
    <row r="754" spans="1:20" ht="12.75" customHeight="1">
      <c r="A754" s="54"/>
      <c r="B754" s="55"/>
      <c r="C754" s="56"/>
      <c r="D754" s="56"/>
      <c r="E754" s="56"/>
      <c r="F754" s="56"/>
      <c r="G754" s="56"/>
      <c r="H754" s="56"/>
      <c r="I754" s="56"/>
      <c r="J754" s="56"/>
      <c r="K754" s="56"/>
      <c r="L754" s="57"/>
      <c r="M754" s="57"/>
      <c r="Q754" s="668" t="str">
        <f t="shared" si="12"/>
        <v/>
      </c>
      <c r="R754" s="48"/>
      <c r="S754" s="48"/>
      <c r="T754" s="48"/>
    </row>
    <row r="755" spans="1:20" ht="12.75" customHeight="1">
      <c r="A755" s="54"/>
      <c r="B755" s="55"/>
      <c r="C755" s="56"/>
      <c r="D755" s="56"/>
      <c r="E755" s="56"/>
      <c r="F755" s="56"/>
      <c r="G755" s="56"/>
      <c r="H755" s="56"/>
      <c r="I755" s="56"/>
      <c r="J755" s="56"/>
      <c r="K755" s="56"/>
      <c r="L755" s="57"/>
      <c r="M755" s="57"/>
      <c r="Q755" s="668" t="str">
        <f t="shared" si="12"/>
        <v/>
      </c>
      <c r="R755" s="48"/>
      <c r="S755" s="48"/>
      <c r="T755" s="48"/>
    </row>
    <row r="756" spans="1:20" ht="12.75" customHeight="1">
      <c r="A756" s="54"/>
      <c r="B756" s="55"/>
      <c r="C756" s="56"/>
      <c r="D756" s="56"/>
      <c r="E756" s="56"/>
      <c r="F756" s="56"/>
      <c r="G756" s="56"/>
      <c r="H756" s="56"/>
      <c r="I756" s="56"/>
      <c r="J756" s="56"/>
      <c r="K756" s="56"/>
      <c r="L756" s="57"/>
      <c r="M756" s="57"/>
      <c r="Q756" s="668" t="str">
        <f t="shared" si="12"/>
        <v/>
      </c>
      <c r="R756" s="48"/>
      <c r="S756" s="48"/>
      <c r="T756" s="48"/>
    </row>
    <row r="757" spans="1:20" ht="12.75" customHeight="1">
      <c r="A757" s="54"/>
      <c r="B757" s="55"/>
      <c r="C757" s="56"/>
      <c r="D757" s="56"/>
      <c r="E757" s="56"/>
      <c r="F757" s="56"/>
      <c r="G757" s="56"/>
      <c r="H757" s="56"/>
      <c r="I757" s="56"/>
      <c r="J757" s="56"/>
      <c r="K757" s="56"/>
      <c r="L757" s="57"/>
      <c r="M757" s="57"/>
      <c r="Q757" s="668" t="str">
        <f t="shared" si="12"/>
        <v/>
      </c>
      <c r="R757" s="48"/>
      <c r="S757" s="48"/>
      <c r="T757" s="48"/>
    </row>
    <row r="758" spans="1:20" ht="12.75" customHeight="1">
      <c r="A758" s="54"/>
      <c r="B758" s="55"/>
      <c r="C758" s="56"/>
      <c r="D758" s="56"/>
      <c r="E758" s="56"/>
      <c r="F758" s="56"/>
      <c r="G758" s="56"/>
      <c r="H758" s="56"/>
      <c r="I758" s="56"/>
      <c r="J758" s="56"/>
      <c r="K758" s="56"/>
      <c r="L758" s="57"/>
      <c r="M758" s="57"/>
      <c r="Q758" s="668" t="str">
        <f t="shared" si="12"/>
        <v/>
      </c>
      <c r="R758" s="48"/>
      <c r="S758" s="48"/>
      <c r="T758" s="48"/>
    </row>
    <row r="759" spans="1:20" ht="12.75" customHeight="1">
      <c r="A759" s="54"/>
      <c r="B759" s="55"/>
      <c r="C759" s="56"/>
      <c r="D759" s="56"/>
      <c r="E759" s="56"/>
      <c r="F759" s="56"/>
      <c r="G759" s="56"/>
      <c r="H759" s="56"/>
      <c r="I759" s="56"/>
      <c r="J759" s="56"/>
      <c r="K759" s="56"/>
      <c r="L759" s="57"/>
      <c r="M759" s="57"/>
      <c r="Q759" s="668" t="str">
        <f t="shared" si="12"/>
        <v/>
      </c>
      <c r="R759" s="48"/>
      <c r="S759" s="48"/>
      <c r="T759" s="48"/>
    </row>
    <row r="760" spans="1:20" ht="12.75" customHeight="1">
      <c r="A760" s="54"/>
      <c r="B760" s="55"/>
      <c r="C760" s="56"/>
      <c r="D760" s="56"/>
      <c r="E760" s="56"/>
      <c r="F760" s="56"/>
      <c r="G760" s="56"/>
      <c r="H760" s="56"/>
      <c r="I760" s="56"/>
      <c r="J760" s="56"/>
      <c r="K760" s="56"/>
      <c r="L760" s="57"/>
      <c r="M760" s="57"/>
      <c r="Q760" s="668" t="str">
        <f t="shared" si="12"/>
        <v/>
      </c>
      <c r="R760" s="48"/>
      <c r="S760" s="48"/>
      <c r="T760" s="48"/>
    </row>
    <row r="761" spans="1:20" ht="12.75" customHeight="1">
      <c r="A761" s="54"/>
      <c r="B761" s="55"/>
      <c r="C761" s="56"/>
      <c r="D761" s="56"/>
      <c r="E761" s="56"/>
      <c r="F761" s="56"/>
      <c r="G761" s="56"/>
      <c r="H761" s="56"/>
      <c r="I761" s="56"/>
      <c r="J761" s="56"/>
      <c r="K761" s="56"/>
      <c r="L761" s="57"/>
      <c r="M761" s="57"/>
      <c r="Q761" s="668" t="str">
        <f t="shared" si="12"/>
        <v/>
      </c>
      <c r="R761" s="48"/>
      <c r="S761" s="48"/>
      <c r="T761" s="48"/>
    </row>
    <row r="762" spans="1:20" ht="12.75" customHeight="1">
      <c r="A762" s="54"/>
      <c r="B762" s="55"/>
      <c r="C762" s="56"/>
      <c r="D762" s="56"/>
      <c r="E762" s="56"/>
      <c r="F762" s="56"/>
      <c r="G762" s="56"/>
      <c r="H762" s="56"/>
      <c r="I762" s="56"/>
      <c r="J762" s="56"/>
      <c r="K762" s="56"/>
      <c r="L762" s="57"/>
      <c r="M762" s="57"/>
      <c r="Q762" s="668" t="str">
        <f t="shared" si="12"/>
        <v/>
      </c>
      <c r="R762" s="48"/>
      <c r="S762" s="48"/>
      <c r="T762" s="48"/>
    </row>
    <row r="763" spans="1:20" ht="12.75" customHeight="1">
      <c r="A763" s="54"/>
      <c r="B763" s="55"/>
      <c r="C763" s="56"/>
      <c r="D763" s="56"/>
      <c r="E763" s="56"/>
      <c r="F763" s="56"/>
      <c r="G763" s="56"/>
      <c r="H763" s="56"/>
      <c r="I763" s="56"/>
      <c r="J763" s="56"/>
      <c r="K763" s="56"/>
      <c r="L763" s="57"/>
      <c r="M763" s="57"/>
      <c r="Q763" s="668" t="str">
        <f t="shared" si="12"/>
        <v/>
      </c>
      <c r="R763" s="48"/>
      <c r="S763" s="48"/>
      <c r="T763" s="48"/>
    </row>
    <row r="764" spans="1:20" ht="12.75" customHeight="1">
      <c r="A764" s="54"/>
      <c r="B764" s="55"/>
      <c r="C764" s="56"/>
      <c r="D764" s="56"/>
      <c r="E764" s="56"/>
      <c r="F764" s="56"/>
      <c r="G764" s="56"/>
      <c r="H764" s="56"/>
      <c r="I764" s="56"/>
      <c r="J764" s="56"/>
      <c r="K764" s="56"/>
      <c r="L764" s="57"/>
      <c r="M764" s="57"/>
      <c r="Q764" s="668" t="str">
        <f t="shared" si="12"/>
        <v/>
      </c>
      <c r="R764" s="48"/>
      <c r="S764" s="48"/>
      <c r="T764" s="48"/>
    </row>
    <row r="765" spans="1:20" ht="12.75" customHeight="1">
      <c r="A765" s="54"/>
      <c r="B765" s="55"/>
      <c r="C765" s="56"/>
      <c r="D765" s="56"/>
      <c r="E765" s="56"/>
      <c r="F765" s="56"/>
      <c r="G765" s="56"/>
      <c r="H765" s="56"/>
      <c r="I765" s="56"/>
      <c r="J765" s="56"/>
      <c r="K765" s="56"/>
      <c r="L765" s="57"/>
      <c r="M765" s="57"/>
      <c r="Q765" s="668" t="str">
        <f t="shared" si="12"/>
        <v/>
      </c>
      <c r="R765" s="48"/>
      <c r="S765" s="48"/>
      <c r="T765" s="48"/>
    </row>
    <row r="766" spans="1:20" ht="12.75" customHeight="1">
      <c r="A766" s="54"/>
      <c r="B766" s="55"/>
      <c r="C766" s="56"/>
      <c r="D766" s="56"/>
      <c r="E766" s="56"/>
      <c r="F766" s="56"/>
      <c r="G766" s="56"/>
      <c r="H766" s="56"/>
      <c r="I766" s="56"/>
      <c r="J766" s="56"/>
      <c r="K766" s="56"/>
      <c r="L766" s="57"/>
      <c r="M766" s="57"/>
      <c r="Q766" s="668" t="str">
        <f t="shared" si="12"/>
        <v/>
      </c>
      <c r="R766" s="48"/>
      <c r="S766" s="48"/>
      <c r="T766" s="48"/>
    </row>
    <row r="767" spans="1:20" ht="12.75" customHeight="1">
      <c r="A767" s="54"/>
      <c r="B767" s="55"/>
      <c r="C767" s="56"/>
      <c r="D767" s="56"/>
      <c r="E767" s="56"/>
      <c r="F767" s="56"/>
      <c r="G767" s="56"/>
      <c r="H767" s="56"/>
      <c r="I767" s="56"/>
      <c r="J767" s="56"/>
      <c r="K767" s="56"/>
      <c r="L767" s="57"/>
      <c r="M767" s="57"/>
      <c r="Q767" s="668" t="str">
        <f t="shared" si="12"/>
        <v/>
      </c>
      <c r="R767" s="48"/>
      <c r="S767" s="48"/>
      <c r="T767" s="48"/>
    </row>
    <row r="768" spans="1:20" ht="12.75" customHeight="1">
      <c r="A768" s="54"/>
      <c r="B768" s="55"/>
      <c r="C768" s="56"/>
      <c r="D768" s="56"/>
      <c r="E768" s="56"/>
      <c r="F768" s="56"/>
      <c r="G768" s="56"/>
      <c r="H768" s="56"/>
      <c r="I768" s="56"/>
      <c r="J768" s="56"/>
      <c r="K768" s="56"/>
      <c r="L768" s="57"/>
      <c r="M768" s="57"/>
      <c r="Q768" s="668" t="str">
        <f t="shared" si="12"/>
        <v/>
      </c>
      <c r="R768" s="48"/>
      <c r="S768" s="48"/>
      <c r="T768" s="48"/>
    </row>
    <row r="769" spans="1:20" ht="12.75" customHeight="1">
      <c r="A769" s="54"/>
      <c r="B769" s="55"/>
      <c r="C769" s="56"/>
      <c r="D769" s="56"/>
      <c r="E769" s="56"/>
      <c r="F769" s="56"/>
      <c r="G769" s="56"/>
      <c r="H769" s="56"/>
      <c r="I769" s="56"/>
      <c r="J769" s="56"/>
      <c r="K769" s="56"/>
      <c r="L769" s="57"/>
      <c r="M769" s="57"/>
      <c r="Q769" s="668" t="str">
        <f t="shared" si="12"/>
        <v/>
      </c>
      <c r="R769" s="48"/>
      <c r="S769" s="48"/>
      <c r="T769" s="48"/>
    </row>
    <row r="770" spans="1:20" ht="12.75" customHeight="1">
      <c r="A770" s="54"/>
      <c r="B770" s="55"/>
      <c r="C770" s="56"/>
      <c r="D770" s="56"/>
      <c r="E770" s="56"/>
      <c r="F770" s="56"/>
      <c r="G770" s="56"/>
      <c r="H770" s="56"/>
      <c r="I770" s="56"/>
      <c r="J770" s="56"/>
      <c r="K770" s="56"/>
      <c r="L770" s="57"/>
      <c r="M770" s="57"/>
      <c r="Q770" s="668" t="str">
        <f t="shared" si="12"/>
        <v/>
      </c>
      <c r="R770" s="48"/>
      <c r="S770" s="48"/>
      <c r="T770" s="48"/>
    </row>
    <row r="771" spans="1:20" ht="12.75" customHeight="1">
      <c r="A771" s="54"/>
      <c r="B771" s="55"/>
      <c r="C771" s="56"/>
      <c r="D771" s="56"/>
      <c r="E771" s="56"/>
      <c r="F771" s="56"/>
      <c r="G771" s="56"/>
      <c r="H771" s="56"/>
      <c r="I771" s="56"/>
      <c r="J771" s="56"/>
      <c r="K771" s="56"/>
      <c r="L771" s="57"/>
      <c r="M771" s="57"/>
      <c r="Q771" s="668" t="str">
        <f t="shared" si="12"/>
        <v/>
      </c>
      <c r="R771" s="48"/>
      <c r="S771" s="48"/>
      <c r="T771" s="48"/>
    </row>
    <row r="772" spans="1:20" ht="12.75" customHeight="1">
      <c r="A772" s="54"/>
      <c r="B772" s="55"/>
      <c r="C772" s="56"/>
      <c r="D772" s="56"/>
      <c r="E772" s="56"/>
      <c r="F772" s="56"/>
      <c r="G772" s="56"/>
      <c r="H772" s="56"/>
      <c r="I772" s="56"/>
      <c r="J772" s="56"/>
      <c r="K772" s="56"/>
      <c r="L772" s="57"/>
      <c r="M772" s="57"/>
      <c r="Q772" s="668" t="str">
        <f t="shared" si="12"/>
        <v/>
      </c>
      <c r="R772" s="48"/>
      <c r="S772" s="48"/>
      <c r="T772" s="48"/>
    </row>
    <row r="773" spans="1:20" ht="12.75" customHeight="1">
      <c r="A773" s="54"/>
      <c r="B773" s="55"/>
      <c r="C773" s="56"/>
      <c r="D773" s="56"/>
      <c r="E773" s="56"/>
      <c r="F773" s="56"/>
      <c r="G773" s="56"/>
      <c r="H773" s="56"/>
      <c r="I773" s="56"/>
      <c r="J773" s="56"/>
      <c r="K773" s="56"/>
      <c r="L773" s="57"/>
      <c r="M773" s="57"/>
      <c r="Q773" s="668" t="str">
        <f t="shared" si="12"/>
        <v/>
      </c>
      <c r="R773" s="48"/>
      <c r="S773" s="48"/>
      <c r="T773" s="48"/>
    </row>
    <row r="774" spans="1:20" ht="12.75" customHeight="1">
      <c r="A774" s="54"/>
      <c r="B774" s="55"/>
      <c r="C774" s="56"/>
      <c r="D774" s="56"/>
      <c r="E774" s="56"/>
      <c r="F774" s="56"/>
      <c r="G774" s="56"/>
      <c r="H774" s="56"/>
      <c r="I774" s="56"/>
      <c r="J774" s="56"/>
      <c r="K774" s="56"/>
      <c r="L774" s="57"/>
      <c r="M774" s="57"/>
      <c r="Q774" s="668" t="str">
        <f t="shared" si="12"/>
        <v/>
      </c>
      <c r="R774" s="48"/>
      <c r="S774" s="48"/>
      <c r="T774" s="48"/>
    </row>
    <row r="775" spans="1:20" ht="12.75" customHeight="1">
      <c r="A775" s="54"/>
      <c r="B775" s="55"/>
      <c r="C775" s="56"/>
      <c r="D775" s="56"/>
      <c r="E775" s="56"/>
      <c r="F775" s="56"/>
      <c r="G775" s="56"/>
      <c r="H775" s="56"/>
      <c r="I775" s="56"/>
      <c r="J775" s="56"/>
      <c r="K775" s="56"/>
      <c r="L775" s="57"/>
      <c r="M775" s="57"/>
      <c r="Q775" s="668" t="str">
        <f t="shared" si="12"/>
        <v/>
      </c>
      <c r="R775" s="48"/>
      <c r="S775" s="48"/>
      <c r="T775" s="48"/>
    </row>
    <row r="776" spans="1:20" ht="12.75" customHeight="1">
      <c r="A776" s="54"/>
      <c r="B776" s="55"/>
      <c r="C776" s="56"/>
      <c r="D776" s="56"/>
      <c r="E776" s="56"/>
      <c r="F776" s="56"/>
      <c r="G776" s="56"/>
      <c r="H776" s="56"/>
      <c r="I776" s="56"/>
      <c r="J776" s="56"/>
      <c r="K776" s="56"/>
      <c r="L776" s="57"/>
      <c r="M776" s="57"/>
      <c r="Q776" s="668" t="str">
        <f t="shared" si="12"/>
        <v/>
      </c>
      <c r="R776" s="48"/>
      <c r="S776" s="48"/>
      <c r="T776" s="48"/>
    </row>
    <row r="777" spans="1:20" ht="12.75" customHeight="1">
      <c r="A777" s="54"/>
      <c r="B777" s="55"/>
      <c r="C777" s="56"/>
      <c r="D777" s="56"/>
      <c r="E777" s="56"/>
      <c r="F777" s="56"/>
      <c r="G777" s="56"/>
      <c r="H777" s="56"/>
      <c r="I777" s="56"/>
      <c r="J777" s="56"/>
      <c r="K777" s="56"/>
      <c r="L777" s="57"/>
      <c r="M777" s="57"/>
      <c r="Q777" s="668" t="str">
        <f t="shared" si="12"/>
        <v/>
      </c>
      <c r="R777" s="48"/>
      <c r="S777" s="48"/>
      <c r="T777" s="48"/>
    </row>
    <row r="778" spans="1:20" ht="12.75" customHeight="1">
      <c r="A778" s="54"/>
      <c r="B778" s="55"/>
      <c r="C778" s="56"/>
      <c r="D778" s="56"/>
      <c r="E778" s="56"/>
      <c r="F778" s="56"/>
      <c r="G778" s="56"/>
      <c r="H778" s="56"/>
      <c r="I778" s="56"/>
      <c r="J778" s="56"/>
      <c r="K778" s="56"/>
      <c r="L778" s="57"/>
      <c r="M778" s="57"/>
      <c r="Q778" s="668" t="str">
        <f t="shared" si="12"/>
        <v/>
      </c>
      <c r="R778" s="48"/>
      <c r="S778" s="48"/>
      <c r="T778" s="48"/>
    </row>
    <row r="779" spans="1:20" ht="12.75" customHeight="1">
      <c r="A779" s="54"/>
      <c r="B779" s="55"/>
      <c r="C779" s="56"/>
      <c r="D779" s="56"/>
      <c r="E779" s="56"/>
      <c r="F779" s="56"/>
      <c r="G779" s="56"/>
      <c r="H779" s="56"/>
      <c r="I779" s="56"/>
      <c r="J779" s="56"/>
      <c r="K779" s="56"/>
      <c r="L779" s="57"/>
      <c r="M779" s="57"/>
      <c r="Q779" s="668" t="str">
        <f t="shared" si="12"/>
        <v/>
      </c>
      <c r="R779" s="48"/>
      <c r="S779" s="48"/>
      <c r="T779" s="48"/>
    </row>
    <row r="780" spans="1:20" ht="12.75" customHeight="1">
      <c r="A780" s="54"/>
      <c r="B780" s="55"/>
      <c r="C780" s="56"/>
      <c r="D780" s="56"/>
      <c r="E780" s="56"/>
      <c r="F780" s="56"/>
      <c r="G780" s="56"/>
      <c r="H780" s="56"/>
      <c r="I780" s="56"/>
      <c r="J780" s="56"/>
      <c r="K780" s="56"/>
      <c r="L780" s="57"/>
      <c r="M780" s="57"/>
      <c r="Q780" s="668" t="str">
        <f t="shared" si="12"/>
        <v/>
      </c>
      <c r="R780" s="48"/>
      <c r="S780" s="48"/>
      <c r="T780" s="48"/>
    </row>
    <row r="781" spans="1:20" ht="12.75" customHeight="1">
      <c r="A781" s="54"/>
      <c r="B781" s="55"/>
      <c r="C781" s="56"/>
      <c r="D781" s="56"/>
      <c r="E781" s="56"/>
      <c r="F781" s="56"/>
      <c r="G781" s="56"/>
      <c r="H781" s="56"/>
      <c r="I781" s="56"/>
      <c r="J781" s="56"/>
      <c r="K781" s="56"/>
      <c r="L781" s="57"/>
      <c r="M781" s="57"/>
      <c r="Q781" s="668" t="str">
        <f t="shared" si="12"/>
        <v/>
      </c>
      <c r="R781" s="48"/>
      <c r="S781" s="48"/>
      <c r="T781" s="48"/>
    </row>
    <row r="782" spans="1:20" ht="12.75" customHeight="1">
      <c r="A782" s="54"/>
      <c r="B782" s="55"/>
      <c r="C782" s="56"/>
      <c r="D782" s="56"/>
      <c r="E782" s="56"/>
      <c r="F782" s="56"/>
      <c r="G782" s="56"/>
      <c r="H782" s="56"/>
      <c r="I782" s="56"/>
      <c r="J782" s="56"/>
      <c r="K782" s="56"/>
      <c r="L782" s="57"/>
      <c r="M782" s="57"/>
      <c r="Q782" s="668" t="str">
        <f t="shared" si="12"/>
        <v/>
      </c>
      <c r="R782" s="48"/>
      <c r="S782" s="48"/>
      <c r="T782" s="48"/>
    </row>
    <row r="783" spans="1:20" ht="12.75" customHeight="1">
      <c r="A783" s="54"/>
      <c r="B783" s="55"/>
      <c r="C783" s="56"/>
      <c r="D783" s="56"/>
      <c r="E783" s="56"/>
      <c r="F783" s="56"/>
      <c r="G783" s="56"/>
      <c r="H783" s="56"/>
      <c r="I783" s="56"/>
      <c r="J783" s="56"/>
      <c r="K783" s="56"/>
      <c r="L783" s="57"/>
      <c r="M783" s="57"/>
      <c r="Q783" s="668" t="str">
        <f t="shared" si="12"/>
        <v/>
      </c>
      <c r="R783" s="48"/>
      <c r="S783" s="48"/>
      <c r="T783" s="48"/>
    </row>
    <row r="784" spans="1:20" ht="12.75" customHeight="1">
      <c r="A784" s="54"/>
      <c r="B784" s="55"/>
      <c r="C784" s="56"/>
      <c r="D784" s="56"/>
      <c r="E784" s="56"/>
      <c r="F784" s="56"/>
      <c r="G784" s="56"/>
      <c r="H784" s="56"/>
      <c r="I784" s="56"/>
      <c r="J784" s="56"/>
      <c r="K784" s="56"/>
      <c r="L784" s="57"/>
      <c r="M784" s="57"/>
      <c r="Q784" s="668" t="str">
        <f t="shared" si="12"/>
        <v/>
      </c>
      <c r="R784" s="48"/>
      <c r="S784" s="48"/>
      <c r="T784" s="48"/>
    </row>
    <row r="785" spans="1:20" ht="12.75" customHeight="1">
      <c r="A785" s="54"/>
      <c r="B785" s="55"/>
      <c r="C785" s="56"/>
      <c r="D785" s="56"/>
      <c r="E785" s="56"/>
      <c r="F785" s="56"/>
      <c r="G785" s="56"/>
      <c r="H785" s="56"/>
      <c r="I785" s="56"/>
      <c r="J785" s="56"/>
      <c r="K785" s="56"/>
      <c r="L785" s="57"/>
      <c r="M785" s="57"/>
      <c r="Q785" s="668" t="str">
        <f t="shared" si="12"/>
        <v/>
      </c>
      <c r="R785" s="48"/>
      <c r="S785" s="48"/>
      <c r="T785" s="48"/>
    </row>
    <row r="786" spans="1:20" ht="12.75" customHeight="1">
      <c r="A786" s="54"/>
      <c r="B786" s="55"/>
      <c r="C786" s="56"/>
      <c r="D786" s="56"/>
      <c r="E786" s="56"/>
      <c r="F786" s="56"/>
      <c r="G786" s="56"/>
      <c r="H786" s="56"/>
      <c r="I786" s="56"/>
      <c r="J786" s="56"/>
      <c r="K786" s="56"/>
      <c r="L786" s="57"/>
      <c r="M786" s="57"/>
      <c r="Q786" s="668" t="str">
        <f t="shared" si="12"/>
        <v/>
      </c>
      <c r="R786" s="48"/>
      <c r="S786" s="48"/>
      <c r="T786" s="48"/>
    </row>
    <row r="787" spans="1:20" ht="12.75" customHeight="1">
      <c r="A787" s="54"/>
      <c r="B787" s="55"/>
      <c r="C787" s="56"/>
      <c r="D787" s="56"/>
      <c r="E787" s="56"/>
      <c r="F787" s="56"/>
      <c r="G787" s="56"/>
      <c r="H787" s="56"/>
      <c r="I787" s="56"/>
      <c r="J787" s="56"/>
      <c r="K787" s="56"/>
      <c r="L787" s="57"/>
      <c r="M787" s="57"/>
      <c r="Q787" s="668" t="str">
        <f t="shared" si="12"/>
        <v/>
      </c>
      <c r="R787" s="48"/>
      <c r="S787" s="48"/>
      <c r="T787" s="48"/>
    </row>
    <row r="788" spans="1:20" ht="12.75" customHeight="1">
      <c r="A788" s="54"/>
      <c r="B788" s="55"/>
      <c r="C788" s="56"/>
      <c r="D788" s="56"/>
      <c r="E788" s="56"/>
      <c r="F788" s="56"/>
      <c r="G788" s="56"/>
      <c r="H788" s="56"/>
      <c r="I788" s="56"/>
      <c r="J788" s="56"/>
      <c r="K788" s="56"/>
      <c r="L788" s="57"/>
      <c r="M788" s="57"/>
      <c r="Q788" s="668" t="str">
        <f t="shared" si="12"/>
        <v/>
      </c>
      <c r="R788" s="48"/>
      <c r="S788" s="48"/>
      <c r="T788" s="48"/>
    </row>
    <row r="789" spans="1:20" ht="12.75" customHeight="1">
      <c r="A789" s="54"/>
      <c r="B789" s="55"/>
      <c r="C789" s="56"/>
      <c r="D789" s="56"/>
      <c r="E789" s="56"/>
      <c r="F789" s="56"/>
      <c r="G789" s="56"/>
      <c r="H789" s="56"/>
      <c r="I789" s="56"/>
      <c r="J789" s="56"/>
      <c r="K789" s="56"/>
      <c r="L789" s="57"/>
      <c r="M789" s="57"/>
      <c r="Q789" s="668" t="str">
        <f t="shared" si="12"/>
        <v/>
      </c>
      <c r="R789" s="48"/>
      <c r="S789" s="48"/>
      <c r="T789" s="48"/>
    </row>
    <row r="790" spans="1:20" ht="12.75" customHeight="1">
      <c r="A790" s="54"/>
      <c r="B790" s="55"/>
      <c r="C790" s="56"/>
      <c r="D790" s="56"/>
      <c r="E790" s="56"/>
      <c r="F790" s="56"/>
      <c r="G790" s="56"/>
      <c r="H790" s="56"/>
      <c r="I790" s="56"/>
      <c r="J790" s="56"/>
      <c r="K790" s="56"/>
      <c r="L790" s="57"/>
      <c r="M790" s="57"/>
      <c r="Q790" s="668" t="str">
        <f t="shared" si="12"/>
        <v/>
      </c>
      <c r="R790" s="48"/>
      <c r="S790" s="48"/>
      <c r="T790" s="48"/>
    </row>
    <row r="791" spans="1:20" ht="12.75" customHeight="1">
      <c r="A791" s="54"/>
      <c r="B791" s="55"/>
      <c r="C791" s="56"/>
      <c r="D791" s="56"/>
      <c r="E791" s="56"/>
      <c r="F791" s="56"/>
      <c r="G791" s="56"/>
      <c r="H791" s="56"/>
      <c r="I791" s="56"/>
      <c r="J791" s="56"/>
      <c r="K791" s="56"/>
      <c r="L791" s="57"/>
      <c r="M791" s="57"/>
      <c r="Q791" s="668" t="str">
        <f t="shared" si="12"/>
        <v/>
      </c>
      <c r="R791" s="48"/>
      <c r="S791" s="48"/>
      <c r="T791" s="48"/>
    </row>
    <row r="792" spans="1:20" ht="12.75" customHeight="1">
      <c r="A792" s="54"/>
      <c r="B792" s="55"/>
      <c r="C792" s="56"/>
      <c r="D792" s="56"/>
      <c r="E792" s="56"/>
      <c r="F792" s="56"/>
      <c r="G792" s="56"/>
      <c r="H792" s="56"/>
      <c r="I792" s="56"/>
      <c r="J792" s="56"/>
      <c r="K792" s="56"/>
      <c r="L792" s="57"/>
      <c r="M792" s="57"/>
      <c r="Q792" s="668" t="str">
        <f t="shared" si="12"/>
        <v/>
      </c>
      <c r="R792" s="48"/>
      <c r="S792" s="48"/>
      <c r="T792" s="48"/>
    </row>
    <row r="793" spans="1:20" ht="12.75" customHeight="1">
      <c r="A793" s="54"/>
      <c r="B793" s="55"/>
      <c r="C793" s="56"/>
      <c r="D793" s="56"/>
      <c r="E793" s="56"/>
      <c r="F793" s="56"/>
      <c r="G793" s="56"/>
      <c r="H793" s="56"/>
      <c r="I793" s="56"/>
      <c r="J793" s="56"/>
      <c r="K793" s="56"/>
      <c r="L793" s="57"/>
      <c r="M793" s="57"/>
      <c r="Q793" s="668" t="str">
        <f t="shared" ref="Q793:Q856" si="13">IF($G793&gt;0,$C$21,"")</f>
        <v/>
      </c>
      <c r="R793" s="48"/>
      <c r="S793" s="48"/>
      <c r="T793" s="48"/>
    </row>
    <row r="794" spans="1:20" ht="12.75" customHeight="1">
      <c r="A794" s="54"/>
      <c r="B794" s="55"/>
      <c r="C794" s="56"/>
      <c r="D794" s="56"/>
      <c r="E794" s="56"/>
      <c r="F794" s="56"/>
      <c r="G794" s="56"/>
      <c r="H794" s="56"/>
      <c r="I794" s="56"/>
      <c r="J794" s="56"/>
      <c r="K794" s="56"/>
      <c r="L794" s="57"/>
      <c r="M794" s="57"/>
      <c r="Q794" s="668" t="str">
        <f t="shared" si="13"/>
        <v/>
      </c>
      <c r="R794" s="48"/>
      <c r="S794" s="48"/>
      <c r="T794" s="48"/>
    </row>
    <row r="795" spans="1:20" ht="12.75" customHeight="1">
      <c r="A795" s="54"/>
      <c r="B795" s="55"/>
      <c r="C795" s="56"/>
      <c r="D795" s="56"/>
      <c r="E795" s="56"/>
      <c r="F795" s="56"/>
      <c r="G795" s="56"/>
      <c r="H795" s="56"/>
      <c r="I795" s="56"/>
      <c r="J795" s="56"/>
      <c r="K795" s="56"/>
      <c r="L795" s="57"/>
      <c r="M795" s="57"/>
      <c r="Q795" s="668" t="str">
        <f t="shared" si="13"/>
        <v/>
      </c>
      <c r="R795" s="48"/>
      <c r="S795" s="48"/>
      <c r="T795" s="48"/>
    </row>
    <row r="796" spans="1:20" ht="12.75" customHeight="1">
      <c r="A796" s="54"/>
      <c r="B796" s="55"/>
      <c r="C796" s="56"/>
      <c r="D796" s="56"/>
      <c r="E796" s="56"/>
      <c r="F796" s="56"/>
      <c r="G796" s="56"/>
      <c r="H796" s="56"/>
      <c r="I796" s="56"/>
      <c r="J796" s="56"/>
      <c r="K796" s="56"/>
      <c r="L796" s="57"/>
      <c r="M796" s="57"/>
      <c r="Q796" s="668" t="str">
        <f t="shared" si="13"/>
        <v/>
      </c>
      <c r="R796" s="48"/>
      <c r="S796" s="48"/>
      <c r="T796" s="48"/>
    </row>
    <row r="797" spans="1:20" ht="12.75" customHeight="1">
      <c r="A797" s="54"/>
      <c r="B797" s="55"/>
      <c r="C797" s="56"/>
      <c r="D797" s="56"/>
      <c r="E797" s="56"/>
      <c r="F797" s="56"/>
      <c r="G797" s="56"/>
      <c r="H797" s="56"/>
      <c r="I797" s="56"/>
      <c r="J797" s="56"/>
      <c r="K797" s="56"/>
      <c r="L797" s="57"/>
      <c r="M797" s="57"/>
      <c r="Q797" s="668" t="str">
        <f t="shared" si="13"/>
        <v/>
      </c>
      <c r="R797" s="48"/>
      <c r="S797" s="48"/>
      <c r="T797" s="48"/>
    </row>
    <row r="798" spans="1:20" ht="12.75" customHeight="1">
      <c r="A798" s="54"/>
      <c r="B798" s="55"/>
      <c r="C798" s="56"/>
      <c r="D798" s="56"/>
      <c r="E798" s="56"/>
      <c r="F798" s="56"/>
      <c r="G798" s="56"/>
      <c r="H798" s="56"/>
      <c r="I798" s="56"/>
      <c r="J798" s="56"/>
      <c r="K798" s="56"/>
      <c r="L798" s="57"/>
      <c r="M798" s="57"/>
      <c r="Q798" s="668" t="str">
        <f t="shared" si="13"/>
        <v/>
      </c>
      <c r="R798" s="48"/>
      <c r="S798" s="48"/>
      <c r="T798" s="48"/>
    </row>
    <row r="799" spans="1:20" ht="12.75" customHeight="1">
      <c r="A799" s="54"/>
      <c r="B799" s="55"/>
      <c r="C799" s="56"/>
      <c r="D799" s="56"/>
      <c r="E799" s="56"/>
      <c r="F799" s="56"/>
      <c r="G799" s="56"/>
      <c r="H799" s="56"/>
      <c r="I799" s="56"/>
      <c r="J799" s="56"/>
      <c r="K799" s="56"/>
      <c r="L799" s="57"/>
      <c r="M799" s="57"/>
      <c r="Q799" s="668" t="str">
        <f t="shared" si="13"/>
        <v/>
      </c>
      <c r="R799" s="48"/>
      <c r="S799" s="48"/>
      <c r="T799" s="48"/>
    </row>
    <row r="800" spans="1:20" ht="12.75" customHeight="1">
      <c r="A800" s="54"/>
      <c r="B800" s="55"/>
      <c r="C800" s="56"/>
      <c r="D800" s="56"/>
      <c r="E800" s="56"/>
      <c r="F800" s="56"/>
      <c r="G800" s="56"/>
      <c r="H800" s="56"/>
      <c r="I800" s="56"/>
      <c r="J800" s="56"/>
      <c r="K800" s="56"/>
      <c r="L800" s="57"/>
      <c r="M800" s="57"/>
      <c r="Q800" s="668" t="str">
        <f t="shared" si="13"/>
        <v/>
      </c>
      <c r="R800" s="48"/>
      <c r="S800" s="48"/>
      <c r="T800" s="48"/>
    </row>
    <row r="801" spans="1:20" ht="12.75" customHeight="1">
      <c r="A801" s="54"/>
      <c r="B801" s="55"/>
      <c r="C801" s="56"/>
      <c r="D801" s="56"/>
      <c r="E801" s="56"/>
      <c r="F801" s="56"/>
      <c r="G801" s="56"/>
      <c r="H801" s="56"/>
      <c r="I801" s="56"/>
      <c r="J801" s="56"/>
      <c r="K801" s="56"/>
      <c r="L801" s="57"/>
      <c r="M801" s="57"/>
      <c r="Q801" s="668" t="str">
        <f t="shared" si="13"/>
        <v/>
      </c>
      <c r="R801" s="48"/>
      <c r="S801" s="48"/>
      <c r="T801" s="48"/>
    </row>
    <row r="802" spans="1:20" ht="12.75" customHeight="1">
      <c r="A802" s="54"/>
      <c r="B802" s="55"/>
      <c r="C802" s="56"/>
      <c r="D802" s="56"/>
      <c r="E802" s="56"/>
      <c r="F802" s="56"/>
      <c r="G802" s="56"/>
      <c r="H802" s="56"/>
      <c r="I802" s="56"/>
      <c r="J802" s="56"/>
      <c r="K802" s="56"/>
      <c r="L802" s="57"/>
      <c r="M802" s="57"/>
      <c r="Q802" s="668" t="str">
        <f t="shared" si="13"/>
        <v/>
      </c>
      <c r="R802" s="48"/>
      <c r="S802" s="48"/>
      <c r="T802" s="48"/>
    </row>
    <row r="803" spans="1:20" ht="12.75" customHeight="1">
      <c r="A803" s="54"/>
      <c r="B803" s="55"/>
      <c r="C803" s="56"/>
      <c r="D803" s="56"/>
      <c r="E803" s="56"/>
      <c r="F803" s="56"/>
      <c r="G803" s="56"/>
      <c r="H803" s="56"/>
      <c r="I803" s="56"/>
      <c r="J803" s="56"/>
      <c r="K803" s="56"/>
      <c r="L803" s="57"/>
      <c r="M803" s="57"/>
      <c r="Q803" s="668" t="str">
        <f t="shared" si="13"/>
        <v/>
      </c>
      <c r="R803" s="48"/>
      <c r="S803" s="48"/>
      <c r="T803" s="48"/>
    </row>
    <row r="804" spans="1:20" ht="12.75" customHeight="1">
      <c r="A804" s="54"/>
      <c r="B804" s="55"/>
      <c r="C804" s="56"/>
      <c r="D804" s="56"/>
      <c r="E804" s="56"/>
      <c r="F804" s="56"/>
      <c r="G804" s="56"/>
      <c r="H804" s="56"/>
      <c r="I804" s="56"/>
      <c r="J804" s="56"/>
      <c r="K804" s="56"/>
      <c r="L804" s="57"/>
      <c r="M804" s="57"/>
      <c r="Q804" s="668" t="str">
        <f t="shared" si="13"/>
        <v/>
      </c>
      <c r="R804" s="48"/>
      <c r="S804" s="48"/>
      <c r="T804" s="48"/>
    </row>
    <row r="805" spans="1:20" ht="12.75" customHeight="1">
      <c r="A805" s="54"/>
      <c r="B805" s="55"/>
      <c r="C805" s="56"/>
      <c r="D805" s="56"/>
      <c r="E805" s="56"/>
      <c r="F805" s="56"/>
      <c r="G805" s="56"/>
      <c r="H805" s="56"/>
      <c r="I805" s="56"/>
      <c r="J805" s="56"/>
      <c r="K805" s="56"/>
      <c r="L805" s="57"/>
      <c r="M805" s="57"/>
      <c r="Q805" s="668" t="str">
        <f t="shared" si="13"/>
        <v/>
      </c>
      <c r="R805" s="48"/>
      <c r="S805" s="48"/>
      <c r="T805" s="48"/>
    </row>
    <row r="806" spans="1:20" ht="12.75" customHeight="1">
      <c r="A806" s="54"/>
      <c r="B806" s="55"/>
      <c r="C806" s="56"/>
      <c r="D806" s="56"/>
      <c r="E806" s="56"/>
      <c r="F806" s="56"/>
      <c r="G806" s="56"/>
      <c r="H806" s="56"/>
      <c r="I806" s="56"/>
      <c r="J806" s="56"/>
      <c r="K806" s="56"/>
      <c r="L806" s="57"/>
      <c r="M806" s="57"/>
      <c r="Q806" s="668" t="str">
        <f t="shared" si="13"/>
        <v/>
      </c>
      <c r="R806" s="48"/>
      <c r="S806" s="48"/>
      <c r="T806" s="48"/>
    </row>
    <row r="807" spans="1:20" ht="12.75" customHeight="1">
      <c r="A807" s="54"/>
      <c r="B807" s="55"/>
      <c r="C807" s="56"/>
      <c r="D807" s="56"/>
      <c r="E807" s="56"/>
      <c r="F807" s="56"/>
      <c r="G807" s="56"/>
      <c r="H807" s="56"/>
      <c r="I807" s="56"/>
      <c r="J807" s="56"/>
      <c r="K807" s="56"/>
      <c r="L807" s="57"/>
      <c r="M807" s="57"/>
      <c r="Q807" s="668" t="str">
        <f t="shared" si="13"/>
        <v/>
      </c>
      <c r="R807" s="48"/>
      <c r="S807" s="48"/>
      <c r="T807" s="48"/>
    </row>
    <row r="808" spans="1:20" ht="12.75" customHeight="1">
      <c r="A808" s="54"/>
      <c r="B808" s="55"/>
      <c r="C808" s="56"/>
      <c r="D808" s="56"/>
      <c r="E808" s="56"/>
      <c r="F808" s="56"/>
      <c r="G808" s="56"/>
      <c r="H808" s="56"/>
      <c r="I808" s="56"/>
      <c r="J808" s="56"/>
      <c r="K808" s="56"/>
      <c r="L808" s="57"/>
      <c r="M808" s="57"/>
      <c r="Q808" s="668" t="str">
        <f t="shared" si="13"/>
        <v/>
      </c>
      <c r="R808" s="48"/>
      <c r="S808" s="48"/>
      <c r="T808" s="48"/>
    </row>
    <row r="809" spans="1:20" ht="12.75" customHeight="1">
      <c r="A809" s="54"/>
      <c r="B809" s="55"/>
      <c r="C809" s="56"/>
      <c r="D809" s="56"/>
      <c r="E809" s="56"/>
      <c r="F809" s="56"/>
      <c r="G809" s="56"/>
      <c r="H809" s="56"/>
      <c r="I809" s="56"/>
      <c r="J809" s="56"/>
      <c r="K809" s="56"/>
      <c r="L809" s="57"/>
      <c r="M809" s="57"/>
      <c r="Q809" s="668" t="str">
        <f t="shared" si="13"/>
        <v/>
      </c>
      <c r="R809" s="48"/>
      <c r="S809" s="48"/>
      <c r="T809" s="48"/>
    </row>
    <row r="810" spans="1:20" ht="12.75" customHeight="1">
      <c r="A810" s="54"/>
      <c r="B810" s="55"/>
      <c r="C810" s="56"/>
      <c r="D810" s="56"/>
      <c r="E810" s="56"/>
      <c r="F810" s="56"/>
      <c r="G810" s="56"/>
      <c r="H810" s="56"/>
      <c r="I810" s="56"/>
      <c r="J810" s="56"/>
      <c r="K810" s="56"/>
      <c r="L810" s="57"/>
      <c r="M810" s="57"/>
      <c r="Q810" s="668" t="str">
        <f t="shared" si="13"/>
        <v/>
      </c>
      <c r="R810" s="48"/>
      <c r="S810" s="48"/>
      <c r="T810" s="48"/>
    </row>
    <row r="811" spans="1:20" ht="12.75" customHeight="1">
      <c r="A811" s="54"/>
      <c r="B811" s="55"/>
      <c r="C811" s="56"/>
      <c r="D811" s="56"/>
      <c r="E811" s="56"/>
      <c r="F811" s="56"/>
      <c r="G811" s="56"/>
      <c r="H811" s="56"/>
      <c r="I811" s="56"/>
      <c r="J811" s="56"/>
      <c r="K811" s="56"/>
      <c r="L811" s="57"/>
      <c r="M811" s="57"/>
      <c r="Q811" s="668" t="str">
        <f t="shared" si="13"/>
        <v/>
      </c>
      <c r="R811" s="48"/>
      <c r="S811" s="48"/>
      <c r="T811" s="48"/>
    </row>
    <row r="812" spans="1:20" ht="12.75" customHeight="1">
      <c r="A812" s="54"/>
      <c r="B812" s="55"/>
      <c r="C812" s="56"/>
      <c r="D812" s="56"/>
      <c r="E812" s="56"/>
      <c r="F812" s="56"/>
      <c r="G812" s="56"/>
      <c r="H812" s="56"/>
      <c r="I812" s="56"/>
      <c r="J812" s="56"/>
      <c r="K812" s="56"/>
      <c r="L812" s="57"/>
      <c r="M812" s="57"/>
      <c r="Q812" s="668" t="str">
        <f t="shared" si="13"/>
        <v/>
      </c>
      <c r="R812" s="48"/>
      <c r="S812" s="48"/>
      <c r="T812" s="48"/>
    </row>
    <row r="813" spans="1:20" ht="12.75" customHeight="1">
      <c r="A813" s="54"/>
      <c r="B813" s="55"/>
      <c r="C813" s="56"/>
      <c r="D813" s="56"/>
      <c r="E813" s="56"/>
      <c r="F813" s="56"/>
      <c r="G813" s="56"/>
      <c r="H813" s="56"/>
      <c r="I813" s="56"/>
      <c r="J813" s="56"/>
      <c r="K813" s="56"/>
      <c r="L813" s="57"/>
      <c r="M813" s="57"/>
      <c r="Q813" s="668" t="str">
        <f t="shared" si="13"/>
        <v/>
      </c>
      <c r="R813" s="48"/>
      <c r="S813" s="48"/>
      <c r="T813" s="48"/>
    </row>
    <row r="814" spans="1:20" ht="12.75" customHeight="1">
      <c r="A814" s="54"/>
      <c r="B814" s="55"/>
      <c r="C814" s="56"/>
      <c r="D814" s="56"/>
      <c r="E814" s="56"/>
      <c r="F814" s="56"/>
      <c r="G814" s="56"/>
      <c r="H814" s="56"/>
      <c r="I814" s="56"/>
      <c r="J814" s="56"/>
      <c r="K814" s="56"/>
      <c r="L814" s="57"/>
      <c r="M814" s="57"/>
      <c r="Q814" s="668" t="str">
        <f t="shared" si="13"/>
        <v/>
      </c>
      <c r="R814" s="48"/>
      <c r="S814" s="48"/>
      <c r="T814" s="48"/>
    </row>
    <row r="815" spans="1:20" ht="12.75" customHeight="1">
      <c r="A815" s="54"/>
      <c r="B815" s="55"/>
      <c r="C815" s="56"/>
      <c r="D815" s="56"/>
      <c r="E815" s="56"/>
      <c r="F815" s="56"/>
      <c r="G815" s="56"/>
      <c r="H815" s="56"/>
      <c r="I815" s="56"/>
      <c r="J815" s="56"/>
      <c r="K815" s="56"/>
      <c r="L815" s="57"/>
      <c r="M815" s="57"/>
      <c r="Q815" s="668" t="str">
        <f t="shared" si="13"/>
        <v/>
      </c>
      <c r="R815" s="48"/>
      <c r="S815" s="48"/>
      <c r="T815" s="48"/>
    </row>
    <row r="816" spans="1:20" ht="12.75" customHeight="1">
      <c r="A816" s="54"/>
      <c r="B816" s="55"/>
      <c r="C816" s="56"/>
      <c r="D816" s="56"/>
      <c r="E816" s="56"/>
      <c r="F816" s="56"/>
      <c r="G816" s="56"/>
      <c r="H816" s="56"/>
      <c r="I816" s="56"/>
      <c r="J816" s="56"/>
      <c r="K816" s="56"/>
      <c r="L816" s="57"/>
      <c r="M816" s="57"/>
      <c r="Q816" s="668" t="str">
        <f t="shared" si="13"/>
        <v/>
      </c>
      <c r="R816" s="48"/>
      <c r="S816" s="48"/>
      <c r="T816" s="48"/>
    </row>
    <row r="817" spans="1:20" ht="12.75" customHeight="1">
      <c r="A817" s="54"/>
      <c r="B817" s="55"/>
      <c r="C817" s="56"/>
      <c r="D817" s="56"/>
      <c r="E817" s="56"/>
      <c r="F817" s="56"/>
      <c r="G817" s="56"/>
      <c r="H817" s="56"/>
      <c r="I817" s="56"/>
      <c r="J817" s="56"/>
      <c r="K817" s="56"/>
      <c r="L817" s="57"/>
      <c r="M817" s="57"/>
      <c r="Q817" s="668" t="str">
        <f t="shared" si="13"/>
        <v/>
      </c>
      <c r="R817" s="48"/>
      <c r="S817" s="48"/>
      <c r="T817" s="48"/>
    </row>
    <row r="818" spans="1:20" ht="12.75" customHeight="1">
      <c r="A818" s="54"/>
      <c r="B818" s="55"/>
      <c r="C818" s="56"/>
      <c r="D818" s="56"/>
      <c r="E818" s="56"/>
      <c r="F818" s="56"/>
      <c r="G818" s="56"/>
      <c r="H818" s="56"/>
      <c r="I818" s="56"/>
      <c r="J818" s="56"/>
      <c r="K818" s="56"/>
      <c r="L818" s="57"/>
      <c r="M818" s="57"/>
      <c r="Q818" s="668" t="str">
        <f t="shared" si="13"/>
        <v/>
      </c>
      <c r="R818" s="48"/>
      <c r="S818" s="48"/>
      <c r="T818" s="48"/>
    </row>
    <row r="819" spans="1:20" ht="12.75" customHeight="1">
      <c r="A819" s="54"/>
      <c r="B819" s="55"/>
      <c r="C819" s="56"/>
      <c r="D819" s="56"/>
      <c r="E819" s="56"/>
      <c r="F819" s="56"/>
      <c r="G819" s="56"/>
      <c r="H819" s="56"/>
      <c r="I819" s="56"/>
      <c r="J819" s="56"/>
      <c r="K819" s="56"/>
      <c r="L819" s="57"/>
      <c r="M819" s="57"/>
      <c r="Q819" s="668" t="str">
        <f t="shared" si="13"/>
        <v/>
      </c>
      <c r="R819" s="48"/>
      <c r="S819" s="48"/>
      <c r="T819" s="48"/>
    </row>
    <row r="820" spans="1:20" ht="12.75" customHeight="1">
      <c r="A820" s="54"/>
      <c r="B820" s="55"/>
      <c r="C820" s="56"/>
      <c r="D820" s="56"/>
      <c r="E820" s="56"/>
      <c r="F820" s="56"/>
      <c r="G820" s="56"/>
      <c r="H820" s="56"/>
      <c r="I820" s="56"/>
      <c r="J820" s="56"/>
      <c r="K820" s="56"/>
      <c r="L820" s="57"/>
      <c r="M820" s="57"/>
      <c r="Q820" s="668" t="str">
        <f t="shared" si="13"/>
        <v/>
      </c>
      <c r="R820" s="48"/>
      <c r="S820" s="48"/>
      <c r="T820" s="48"/>
    </row>
    <row r="821" spans="1:20" ht="12.75" customHeight="1">
      <c r="A821" s="54"/>
      <c r="B821" s="55"/>
      <c r="C821" s="56"/>
      <c r="D821" s="56"/>
      <c r="E821" s="56"/>
      <c r="F821" s="56"/>
      <c r="G821" s="56"/>
      <c r="H821" s="56"/>
      <c r="I821" s="56"/>
      <c r="J821" s="56"/>
      <c r="K821" s="56"/>
      <c r="L821" s="57"/>
      <c r="M821" s="57"/>
      <c r="Q821" s="668" t="str">
        <f t="shared" si="13"/>
        <v/>
      </c>
      <c r="R821" s="48"/>
      <c r="S821" s="48"/>
      <c r="T821" s="48"/>
    </row>
    <row r="822" spans="1:20" ht="12.75" customHeight="1">
      <c r="A822" s="54"/>
      <c r="B822" s="55"/>
      <c r="C822" s="56"/>
      <c r="D822" s="56"/>
      <c r="E822" s="56"/>
      <c r="F822" s="56"/>
      <c r="G822" s="56"/>
      <c r="H822" s="56"/>
      <c r="I822" s="56"/>
      <c r="J822" s="56"/>
      <c r="K822" s="56"/>
      <c r="L822" s="57"/>
      <c r="M822" s="57"/>
      <c r="Q822" s="668" t="str">
        <f t="shared" si="13"/>
        <v/>
      </c>
      <c r="R822" s="48"/>
      <c r="S822" s="48"/>
      <c r="T822" s="48"/>
    </row>
    <row r="823" spans="1:20" ht="12.75" customHeight="1">
      <c r="A823" s="54"/>
      <c r="B823" s="55"/>
      <c r="C823" s="56"/>
      <c r="D823" s="56"/>
      <c r="E823" s="56"/>
      <c r="F823" s="56"/>
      <c r="G823" s="56"/>
      <c r="H823" s="56"/>
      <c r="I823" s="56"/>
      <c r="J823" s="56"/>
      <c r="K823" s="56"/>
      <c r="L823" s="57"/>
      <c r="M823" s="57"/>
      <c r="Q823" s="668" t="str">
        <f t="shared" si="13"/>
        <v/>
      </c>
      <c r="R823" s="48"/>
      <c r="S823" s="48"/>
      <c r="T823" s="48"/>
    </row>
    <row r="824" spans="1:20" ht="12.75" customHeight="1">
      <c r="A824" s="54"/>
      <c r="B824" s="55"/>
      <c r="C824" s="56"/>
      <c r="D824" s="56"/>
      <c r="E824" s="56"/>
      <c r="F824" s="56"/>
      <c r="G824" s="56"/>
      <c r="H824" s="56"/>
      <c r="I824" s="56"/>
      <c r="J824" s="56"/>
      <c r="K824" s="56"/>
      <c r="L824" s="57"/>
      <c r="M824" s="57"/>
      <c r="Q824" s="668" t="str">
        <f t="shared" si="13"/>
        <v/>
      </c>
      <c r="R824" s="48"/>
      <c r="S824" s="48"/>
      <c r="T824" s="48"/>
    </row>
    <row r="825" spans="1:20" ht="12.75" customHeight="1">
      <c r="A825" s="54"/>
      <c r="B825" s="55"/>
      <c r="C825" s="56"/>
      <c r="D825" s="56"/>
      <c r="E825" s="56"/>
      <c r="F825" s="56"/>
      <c r="G825" s="56"/>
      <c r="H825" s="56"/>
      <c r="I825" s="56"/>
      <c r="J825" s="56"/>
      <c r="K825" s="56"/>
      <c r="L825" s="57"/>
      <c r="M825" s="57"/>
      <c r="Q825" s="668" t="str">
        <f t="shared" si="13"/>
        <v/>
      </c>
      <c r="R825" s="48"/>
      <c r="S825" s="48"/>
      <c r="T825" s="48"/>
    </row>
    <row r="826" spans="1:20" ht="12.75" customHeight="1">
      <c r="A826" s="54"/>
      <c r="B826" s="55"/>
      <c r="C826" s="56"/>
      <c r="D826" s="56"/>
      <c r="E826" s="56"/>
      <c r="F826" s="56"/>
      <c r="G826" s="56"/>
      <c r="H826" s="56"/>
      <c r="I826" s="56"/>
      <c r="J826" s="56"/>
      <c r="K826" s="56"/>
      <c r="L826" s="57"/>
      <c r="M826" s="57"/>
      <c r="Q826" s="668" t="str">
        <f t="shared" si="13"/>
        <v/>
      </c>
      <c r="R826" s="48"/>
      <c r="S826" s="48"/>
      <c r="T826" s="48"/>
    </row>
    <row r="827" spans="1:20" ht="12.75" customHeight="1">
      <c r="A827" s="54"/>
      <c r="B827" s="55"/>
      <c r="C827" s="56"/>
      <c r="D827" s="56"/>
      <c r="E827" s="56"/>
      <c r="F827" s="56"/>
      <c r="G827" s="56"/>
      <c r="H827" s="56"/>
      <c r="I827" s="56"/>
      <c r="J827" s="56"/>
      <c r="K827" s="56"/>
      <c r="L827" s="57"/>
      <c r="M827" s="57"/>
      <c r="Q827" s="668" t="str">
        <f t="shared" si="13"/>
        <v/>
      </c>
      <c r="R827" s="48"/>
      <c r="S827" s="48"/>
      <c r="T827" s="48"/>
    </row>
    <row r="828" spans="1:20" ht="12.75" customHeight="1">
      <c r="A828" s="54"/>
      <c r="B828" s="55"/>
      <c r="C828" s="56"/>
      <c r="D828" s="56"/>
      <c r="E828" s="56"/>
      <c r="F828" s="56"/>
      <c r="G828" s="56"/>
      <c r="H828" s="56"/>
      <c r="I828" s="56"/>
      <c r="J828" s="56"/>
      <c r="K828" s="56"/>
      <c r="L828" s="57"/>
      <c r="M828" s="57"/>
      <c r="Q828" s="668" t="str">
        <f t="shared" si="13"/>
        <v/>
      </c>
      <c r="R828" s="48"/>
      <c r="S828" s="48"/>
      <c r="T828" s="48"/>
    </row>
    <row r="829" spans="1:20" ht="12.75" customHeight="1">
      <c r="A829" s="54"/>
      <c r="B829" s="55"/>
      <c r="C829" s="56"/>
      <c r="D829" s="56"/>
      <c r="E829" s="56"/>
      <c r="F829" s="56"/>
      <c r="G829" s="56"/>
      <c r="H829" s="56"/>
      <c r="I829" s="56"/>
      <c r="J829" s="56"/>
      <c r="K829" s="56"/>
      <c r="L829" s="57"/>
      <c r="M829" s="57"/>
      <c r="Q829" s="668" t="str">
        <f t="shared" si="13"/>
        <v/>
      </c>
      <c r="R829" s="48"/>
      <c r="S829" s="48"/>
      <c r="T829" s="48"/>
    </row>
    <row r="830" spans="1:20" ht="12.75" customHeight="1">
      <c r="A830" s="54"/>
      <c r="B830" s="55"/>
      <c r="C830" s="56"/>
      <c r="D830" s="56"/>
      <c r="E830" s="56"/>
      <c r="F830" s="56"/>
      <c r="G830" s="56"/>
      <c r="H830" s="56"/>
      <c r="I830" s="56"/>
      <c r="J830" s="56"/>
      <c r="K830" s="56"/>
      <c r="L830" s="57"/>
      <c r="M830" s="57"/>
      <c r="Q830" s="668" t="str">
        <f t="shared" si="13"/>
        <v/>
      </c>
      <c r="R830" s="48"/>
      <c r="S830" s="48"/>
      <c r="T830" s="48"/>
    </row>
    <row r="831" spans="1:20" ht="12.75" customHeight="1">
      <c r="A831" s="54"/>
      <c r="B831" s="55"/>
      <c r="C831" s="56"/>
      <c r="D831" s="56"/>
      <c r="E831" s="56"/>
      <c r="F831" s="56"/>
      <c r="G831" s="56"/>
      <c r="H831" s="56"/>
      <c r="I831" s="56"/>
      <c r="J831" s="56"/>
      <c r="K831" s="56"/>
      <c r="L831" s="57"/>
      <c r="M831" s="57"/>
      <c r="Q831" s="668" t="str">
        <f t="shared" si="13"/>
        <v/>
      </c>
      <c r="R831" s="48"/>
      <c r="S831" s="48"/>
      <c r="T831" s="48"/>
    </row>
    <row r="832" spans="1:20" ht="12.75" customHeight="1">
      <c r="A832" s="54"/>
      <c r="B832" s="55"/>
      <c r="C832" s="56"/>
      <c r="D832" s="56"/>
      <c r="E832" s="56"/>
      <c r="F832" s="56"/>
      <c r="G832" s="56"/>
      <c r="H832" s="56"/>
      <c r="I832" s="56"/>
      <c r="J832" s="56"/>
      <c r="K832" s="56"/>
      <c r="L832" s="57"/>
      <c r="M832" s="57"/>
      <c r="Q832" s="668" t="str">
        <f t="shared" si="13"/>
        <v/>
      </c>
      <c r="R832" s="48"/>
      <c r="S832" s="48"/>
      <c r="T832" s="48"/>
    </row>
    <row r="833" spans="1:20" ht="12.75" customHeight="1">
      <c r="A833" s="54"/>
      <c r="B833" s="55"/>
      <c r="C833" s="56"/>
      <c r="D833" s="56"/>
      <c r="E833" s="56"/>
      <c r="F833" s="56"/>
      <c r="G833" s="56"/>
      <c r="H833" s="56"/>
      <c r="I833" s="56"/>
      <c r="J833" s="56"/>
      <c r="K833" s="56"/>
      <c r="L833" s="57"/>
      <c r="M833" s="57"/>
      <c r="Q833" s="668" t="str">
        <f t="shared" si="13"/>
        <v/>
      </c>
      <c r="R833" s="48"/>
      <c r="S833" s="48"/>
      <c r="T833" s="48"/>
    </row>
    <row r="834" spans="1:20" ht="12.75" customHeight="1">
      <c r="A834" s="54"/>
      <c r="B834" s="55"/>
      <c r="C834" s="56"/>
      <c r="D834" s="56"/>
      <c r="E834" s="56"/>
      <c r="F834" s="56"/>
      <c r="G834" s="56"/>
      <c r="H834" s="56"/>
      <c r="I834" s="56"/>
      <c r="J834" s="56"/>
      <c r="K834" s="56"/>
      <c r="L834" s="57"/>
      <c r="M834" s="57"/>
      <c r="Q834" s="668" t="str">
        <f t="shared" si="13"/>
        <v/>
      </c>
      <c r="R834" s="48"/>
      <c r="S834" s="48"/>
      <c r="T834" s="48"/>
    </row>
    <row r="835" spans="1:20" ht="12.75" customHeight="1">
      <c r="A835" s="54"/>
      <c r="B835" s="55"/>
      <c r="C835" s="56"/>
      <c r="D835" s="56"/>
      <c r="E835" s="56"/>
      <c r="F835" s="56"/>
      <c r="G835" s="56"/>
      <c r="H835" s="56"/>
      <c r="I835" s="56"/>
      <c r="J835" s="56"/>
      <c r="K835" s="56"/>
      <c r="L835" s="57"/>
      <c r="M835" s="57"/>
      <c r="Q835" s="668" t="str">
        <f t="shared" si="13"/>
        <v/>
      </c>
      <c r="R835" s="48"/>
      <c r="S835" s="48"/>
      <c r="T835" s="48"/>
    </row>
    <row r="836" spans="1:20" ht="12.75" customHeight="1">
      <c r="A836" s="54"/>
      <c r="B836" s="55"/>
      <c r="C836" s="56"/>
      <c r="D836" s="56"/>
      <c r="E836" s="56"/>
      <c r="F836" s="56"/>
      <c r="G836" s="56"/>
      <c r="H836" s="56"/>
      <c r="I836" s="56"/>
      <c r="J836" s="56"/>
      <c r="K836" s="56"/>
      <c r="L836" s="57"/>
      <c r="M836" s="57"/>
      <c r="Q836" s="668" t="str">
        <f t="shared" si="13"/>
        <v/>
      </c>
      <c r="R836" s="48"/>
      <c r="S836" s="48"/>
      <c r="T836" s="48"/>
    </row>
    <row r="837" spans="1:20" ht="12.75" customHeight="1">
      <c r="A837" s="54"/>
      <c r="B837" s="55"/>
      <c r="C837" s="56"/>
      <c r="D837" s="56"/>
      <c r="E837" s="56"/>
      <c r="F837" s="56"/>
      <c r="G837" s="56"/>
      <c r="H837" s="56"/>
      <c r="I837" s="56"/>
      <c r="J837" s="56"/>
      <c r="K837" s="56"/>
      <c r="L837" s="57"/>
      <c r="M837" s="57"/>
      <c r="Q837" s="668" t="str">
        <f t="shared" si="13"/>
        <v/>
      </c>
      <c r="R837" s="48"/>
      <c r="S837" s="48"/>
      <c r="T837" s="48"/>
    </row>
    <row r="838" spans="1:20" ht="12.75" customHeight="1">
      <c r="A838" s="54"/>
      <c r="B838" s="55"/>
      <c r="C838" s="56"/>
      <c r="D838" s="56"/>
      <c r="E838" s="56"/>
      <c r="F838" s="56"/>
      <c r="G838" s="56"/>
      <c r="H838" s="56"/>
      <c r="I838" s="56"/>
      <c r="J838" s="56"/>
      <c r="K838" s="56"/>
      <c r="L838" s="57"/>
      <c r="M838" s="57"/>
      <c r="Q838" s="668" t="str">
        <f t="shared" si="13"/>
        <v/>
      </c>
      <c r="R838" s="48"/>
      <c r="S838" s="48"/>
      <c r="T838" s="48"/>
    </row>
    <row r="839" spans="1:20" ht="12.75" customHeight="1">
      <c r="A839" s="54"/>
      <c r="B839" s="55"/>
      <c r="C839" s="56"/>
      <c r="D839" s="56"/>
      <c r="E839" s="56"/>
      <c r="F839" s="56"/>
      <c r="G839" s="56"/>
      <c r="H839" s="56"/>
      <c r="I839" s="56"/>
      <c r="J839" s="56"/>
      <c r="K839" s="56"/>
      <c r="L839" s="57"/>
      <c r="M839" s="57"/>
      <c r="Q839" s="668" t="str">
        <f t="shared" si="13"/>
        <v/>
      </c>
      <c r="R839" s="48"/>
      <c r="S839" s="48"/>
      <c r="T839" s="48"/>
    </row>
    <row r="840" spans="1:20" ht="12.75" customHeight="1">
      <c r="A840" s="54"/>
      <c r="B840" s="55"/>
      <c r="C840" s="56"/>
      <c r="D840" s="56"/>
      <c r="E840" s="56"/>
      <c r="F840" s="56"/>
      <c r="G840" s="56"/>
      <c r="H840" s="56"/>
      <c r="I840" s="56"/>
      <c r="J840" s="56"/>
      <c r="K840" s="56"/>
      <c r="L840" s="57"/>
      <c r="M840" s="57"/>
      <c r="Q840" s="668" t="str">
        <f t="shared" si="13"/>
        <v/>
      </c>
      <c r="R840" s="48"/>
      <c r="S840" s="48"/>
      <c r="T840" s="48"/>
    </row>
    <row r="841" spans="1:20" ht="12.75" customHeight="1">
      <c r="A841" s="54"/>
      <c r="B841" s="55"/>
      <c r="C841" s="56"/>
      <c r="D841" s="56"/>
      <c r="E841" s="56"/>
      <c r="F841" s="56"/>
      <c r="G841" s="56"/>
      <c r="H841" s="56"/>
      <c r="I841" s="56"/>
      <c r="J841" s="56"/>
      <c r="K841" s="56"/>
      <c r="L841" s="57"/>
      <c r="M841" s="57"/>
      <c r="Q841" s="668" t="str">
        <f t="shared" si="13"/>
        <v/>
      </c>
      <c r="R841" s="48"/>
      <c r="S841" s="48"/>
      <c r="T841" s="48"/>
    </row>
    <row r="842" spans="1:20" ht="12.75" customHeight="1">
      <c r="A842" s="54"/>
      <c r="B842" s="55"/>
      <c r="C842" s="56"/>
      <c r="D842" s="56"/>
      <c r="E842" s="56"/>
      <c r="F842" s="56"/>
      <c r="G842" s="56"/>
      <c r="H842" s="56"/>
      <c r="I842" s="56"/>
      <c r="J842" s="56"/>
      <c r="K842" s="56"/>
      <c r="L842" s="57"/>
      <c r="M842" s="57"/>
      <c r="Q842" s="668" t="str">
        <f t="shared" si="13"/>
        <v/>
      </c>
      <c r="R842" s="48"/>
      <c r="S842" s="48"/>
      <c r="T842" s="48"/>
    </row>
    <row r="843" spans="1:20" ht="12.75" customHeight="1">
      <c r="A843" s="54"/>
      <c r="B843" s="55"/>
      <c r="C843" s="56"/>
      <c r="D843" s="56"/>
      <c r="E843" s="56"/>
      <c r="F843" s="56"/>
      <c r="G843" s="56"/>
      <c r="H843" s="56"/>
      <c r="I843" s="56"/>
      <c r="J843" s="56"/>
      <c r="K843" s="56"/>
      <c r="L843" s="57"/>
      <c r="M843" s="57"/>
      <c r="Q843" s="668" t="str">
        <f t="shared" si="13"/>
        <v/>
      </c>
      <c r="R843" s="48"/>
      <c r="S843" s="48"/>
      <c r="T843" s="48"/>
    </row>
    <row r="844" spans="1:20" ht="12.75" customHeight="1">
      <c r="A844" s="54"/>
      <c r="B844" s="55"/>
      <c r="C844" s="56"/>
      <c r="D844" s="56"/>
      <c r="E844" s="56"/>
      <c r="F844" s="56"/>
      <c r="G844" s="56"/>
      <c r="H844" s="56"/>
      <c r="I844" s="56"/>
      <c r="J844" s="56"/>
      <c r="K844" s="56"/>
      <c r="L844" s="57"/>
      <c r="M844" s="57"/>
      <c r="Q844" s="668" t="str">
        <f t="shared" si="13"/>
        <v/>
      </c>
      <c r="R844" s="48"/>
      <c r="S844" s="48"/>
      <c r="T844" s="48"/>
    </row>
    <row r="845" spans="1:20" ht="12.75" customHeight="1">
      <c r="A845" s="54"/>
      <c r="B845" s="55"/>
      <c r="C845" s="56"/>
      <c r="D845" s="56"/>
      <c r="E845" s="56"/>
      <c r="F845" s="56"/>
      <c r="G845" s="56"/>
      <c r="H845" s="56"/>
      <c r="I845" s="56"/>
      <c r="J845" s="56"/>
      <c r="K845" s="56"/>
      <c r="L845" s="57"/>
      <c r="M845" s="57"/>
      <c r="Q845" s="668" t="str">
        <f t="shared" si="13"/>
        <v/>
      </c>
      <c r="R845" s="48"/>
      <c r="S845" s="48"/>
      <c r="T845" s="48"/>
    </row>
    <row r="846" spans="1:20" ht="12.75" customHeight="1">
      <c r="A846" s="54"/>
      <c r="B846" s="55"/>
      <c r="C846" s="56"/>
      <c r="D846" s="56"/>
      <c r="E846" s="56"/>
      <c r="F846" s="56"/>
      <c r="G846" s="56"/>
      <c r="H846" s="56"/>
      <c r="I846" s="56"/>
      <c r="J846" s="56"/>
      <c r="K846" s="56"/>
      <c r="L846" s="57"/>
      <c r="M846" s="57"/>
      <c r="Q846" s="668" t="str">
        <f t="shared" si="13"/>
        <v/>
      </c>
      <c r="R846" s="48"/>
      <c r="S846" s="48"/>
      <c r="T846" s="48"/>
    </row>
    <row r="847" spans="1:20" ht="12.75" customHeight="1">
      <c r="A847" s="54"/>
      <c r="B847" s="55"/>
      <c r="C847" s="56"/>
      <c r="D847" s="56"/>
      <c r="E847" s="56"/>
      <c r="F847" s="56"/>
      <c r="G847" s="56"/>
      <c r="H847" s="56"/>
      <c r="I847" s="56"/>
      <c r="J847" s="56"/>
      <c r="K847" s="56"/>
      <c r="L847" s="57"/>
      <c r="M847" s="57"/>
      <c r="Q847" s="668" t="str">
        <f t="shared" si="13"/>
        <v/>
      </c>
      <c r="R847" s="48"/>
      <c r="S847" s="48"/>
      <c r="T847" s="48"/>
    </row>
    <row r="848" spans="1:20" ht="12.75" customHeight="1">
      <c r="A848" s="54"/>
      <c r="B848" s="55"/>
      <c r="C848" s="56"/>
      <c r="D848" s="56"/>
      <c r="E848" s="56"/>
      <c r="F848" s="56"/>
      <c r="G848" s="56"/>
      <c r="H848" s="56"/>
      <c r="I848" s="56"/>
      <c r="J848" s="56"/>
      <c r="K848" s="56"/>
      <c r="L848" s="57"/>
      <c r="M848" s="57"/>
      <c r="Q848" s="668" t="str">
        <f t="shared" si="13"/>
        <v/>
      </c>
      <c r="R848" s="48"/>
      <c r="S848" s="48"/>
      <c r="T848" s="48"/>
    </row>
    <row r="849" spans="1:20" ht="12.75" customHeight="1">
      <c r="A849" s="54"/>
      <c r="B849" s="55"/>
      <c r="C849" s="56"/>
      <c r="D849" s="56"/>
      <c r="E849" s="56"/>
      <c r="F849" s="56"/>
      <c r="G849" s="56"/>
      <c r="H849" s="56"/>
      <c r="I849" s="56"/>
      <c r="J849" s="56"/>
      <c r="K849" s="56"/>
      <c r="L849" s="57"/>
      <c r="M849" s="57"/>
      <c r="Q849" s="668" t="str">
        <f t="shared" si="13"/>
        <v/>
      </c>
      <c r="R849" s="48"/>
      <c r="S849" s="48"/>
      <c r="T849" s="48"/>
    </row>
    <row r="850" spans="1:20" ht="12.75" customHeight="1">
      <c r="A850" s="54"/>
      <c r="B850" s="55"/>
      <c r="C850" s="56"/>
      <c r="D850" s="56"/>
      <c r="E850" s="56"/>
      <c r="F850" s="56"/>
      <c r="G850" s="56"/>
      <c r="H850" s="56"/>
      <c r="I850" s="56"/>
      <c r="J850" s="56"/>
      <c r="K850" s="56"/>
      <c r="L850" s="57"/>
      <c r="M850" s="57"/>
      <c r="Q850" s="668" t="str">
        <f t="shared" si="13"/>
        <v/>
      </c>
      <c r="R850" s="48"/>
      <c r="S850" s="48"/>
      <c r="T850" s="48"/>
    </row>
    <row r="851" spans="1:20" ht="12.75" customHeight="1">
      <c r="A851" s="54"/>
      <c r="B851" s="55"/>
      <c r="C851" s="56"/>
      <c r="D851" s="56"/>
      <c r="E851" s="56"/>
      <c r="F851" s="56"/>
      <c r="G851" s="56"/>
      <c r="H851" s="56"/>
      <c r="I851" s="56"/>
      <c r="J851" s="56"/>
      <c r="K851" s="56"/>
      <c r="L851" s="57"/>
      <c r="M851" s="57"/>
      <c r="Q851" s="668" t="str">
        <f t="shared" si="13"/>
        <v/>
      </c>
      <c r="R851" s="48"/>
      <c r="S851" s="48"/>
      <c r="T851" s="48"/>
    </row>
    <row r="852" spans="1:20" ht="12.75" customHeight="1">
      <c r="A852" s="54"/>
      <c r="B852" s="55"/>
      <c r="C852" s="56"/>
      <c r="D852" s="56"/>
      <c r="E852" s="56"/>
      <c r="F852" s="56"/>
      <c r="G852" s="56"/>
      <c r="H852" s="56"/>
      <c r="I852" s="56"/>
      <c r="J852" s="56"/>
      <c r="K852" s="56"/>
      <c r="L852" s="57"/>
      <c r="M852" s="57"/>
      <c r="Q852" s="668" t="str">
        <f t="shared" si="13"/>
        <v/>
      </c>
      <c r="R852" s="48"/>
      <c r="S852" s="48"/>
      <c r="T852" s="48"/>
    </row>
    <row r="853" spans="1:20" ht="12.75" customHeight="1">
      <c r="A853" s="54"/>
      <c r="B853" s="55"/>
      <c r="C853" s="56"/>
      <c r="D853" s="56"/>
      <c r="E853" s="56"/>
      <c r="F853" s="56"/>
      <c r="G853" s="56"/>
      <c r="H853" s="56"/>
      <c r="I853" s="56"/>
      <c r="J853" s="56"/>
      <c r="K853" s="56"/>
      <c r="L853" s="57"/>
      <c r="M853" s="57"/>
      <c r="Q853" s="668" t="str">
        <f t="shared" si="13"/>
        <v/>
      </c>
      <c r="R853" s="48"/>
      <c r="S853" s="48"/>
      <c r="T853" s="48"/>
    </row>
    <row r="854" spans="1:20" ht="12.75" customHeight="1">
      <c r="A854" s="54"/>
      <c r="B854" s="55"/>
      <c r="C854" s="56"/>
      <c r="D854" s="56"/>
      <c r="E854" s="56"/>
      <c r="F854" s="56"/>
      <c r="G854" s="56"/>
      <c r="H854" s="56"/>
      <c r="I854" s="56"/>
      <c r="J854" s="56"/>
      <c r="K854" s="56"/>
      <c r="L854" s="57"/>
      <c r="M854" s="57"/>
      <c r="Q854" s="668" t="str">
        <f t="shared" si="13"/>
        <v/>
      </c>
      <c r="R854" s="48"/>
      <c r="S854" s="48"/>
      <c r="T854" s="48"/>
    </row>
    <row r="855" spans="1:20" ht="12.75" customHeight="1">
      <c r="A855" s="54"/>
      <c r="B855" s="55"/>
      <c r="C855" s="56"/>
      <c r="D855" s="56"/>
      <c r="E855" s="56"/>
      <c r="F855" s="56"/>
      <c r="G855" s="56"/>
      <c r="H855" s="56"/>
      <c r="I855" s="56"/>
      <c r="J855" s="56"/>
      <c r="K855" s="56"/>
      <c r="L855" s="57"/>
      <c r="M855" s="57"/>
      <c r="Q855" s="668" t="str">
        <f t="shared" si="13"/>
        <v/>
      </c>
      <c r="R855" s="48"/>
      <c r="S855" s="48"/>
      <c r="T855" s="48"/>
    </row>
    <row r="856" spans="1:20" ht="12.75" customHeight="1">
      <c r="A856" s="54"/>
      <c r="B856" s="55"/>
      <c r="C856" s="56"/>
      <c r="D856" s="56"/>
      <c r="E856" s="56"/>
      <c r="F856" s="56"/>
      <c r="G856" s="56"/>
      <c r="H856" s="56"/>
      <c r="I856" s="56"/>
      <c r="J856" s="56"/>
      <c r="K856" s="56"/>
      <c r="L856" s="57"/>
      <c r="M856" s="57"/>
      <c r="Q856" s="668" t="str">
        <f t="shared" si="13"/>
        <v/>
      </c>
      <c r="R856" s="48"/>
      <c r="S856" s="48"/>
      <c r="T856" s="48"/>
    </row>
    <row r="857" spans="1:20" ht="12.75" customHeight="1">
      <c r="A857" s="54"/>
      <c r="B857" s="55"/>
      <c r="C857" s="56"/>
      <c r="D857" s="56"/>
      <c r="E857" s="56"/>
      <c r="F857" s="56"/>
      <c r="G857" s="56"/>
      <c r="H857" s="56"/>
      <c r="I857" s="56"/>
      <c r="J857" s="56"/>
      <c r="K857" s="56"/>
      <c r="L857" s="57"/>
      <c r="M857" s="57"/>
      <c r="Q857" s="668" t="str">
        <f t="shared" ref="Q857:Q920" si="14">IF($G857&gt;0,$C$21,"")</f>
        <v/>
      </c>
      <c r="R857" s="48"/>
      <c r="S857" s="48"/>
      <c r="T857" s="48"/>
    </row>
    <row r="858" spans="1:20" ht="12.75" customHeight="1">
      <c r="A858" s="54"/>
      <c r="B858" s="55"/>
      <c r="C858" s="56"/>
      <c r="D858" s="56"/>
      <c r="E858" s="56"/>
      <c r="F858" s="56"/>
      <c r="G858" s="56"/>
      <c r="H858" s="56"/>
      <c r="I858" s="56"/>
      <c r="J858" s="56"/>
      <c r="K858" s="56"/>
      <c r="L858" s="57"/>
      <c r="M858" s="57"/>
      <c r="Q858" s="668" t="str">
        <f t="shared" si="14"/>
        <v/>
      </c>
      <c r="R858" s="48"/>
      <c r="S858" s="48"/>
      <c r="T858" s="48"/>
    </row>
    <row r="859" spans="1:20" ht="12.75" customHeight="1">
      <c r="A859" s="54"/>
      <c r="B859" s="55"/>
      <c r="C859" s="56"/>
      <c r="D859" s="56"/>
      <c r="E859" s="56"/>
      <c r="F859" s="56"/>
      <c r="G859" s="56"/>
      <c r="H859" s="56"/>
      <c r="I859" s="56"/>
      <c r="J859" s="56"/>
      <c r="K859" s="56"/>
      <c r="L859" s="57"/>
      <c r="M859" s="57"/>
      <c r="Q859" s="668" t="str">
        <f t="shared" si="14"/>
        <v/>
      </c>
      <c r="R859" s="48"/>
      <c r="S859" s="48"/>
      <c r="T859" s="48"/>
    </row>
    <row r="860" spans="1:20" ht="12.75" customHeight="1">
      <c r="A860" s="54"/>
      <c r="B860" s="55"/>
      <c r="C860" s="56"/>
      <c r="D860" s="56"/>
      <c r="E860" s="56"/>
      <c r="F860" s="56"/>
      <c r="G860" s="56"/>
      <c r="H860" s="56"/>
      <c r="I860" s="56"/>
      <c r="J860" s="56"/>
      <c r="K860" s="56"/>
      <c r="L860" s="57"/>
      <c r="M860" s="57"/>
      <c r="Q860" s="668" t="str">
        <f t="shared" si="14"/>
        <v/>
      </c>
      <c r="R860" s="48"/>
      <c r="S860" s="48"/>
      <c r="T860" s="48"/>
    </row>
    <row r="861" spans="1:20" ht="12.75" customHeight="1">
      <c r="A861" s="54"/>
      <c r="B861" s="55"/>
      <c r="C861" s="56"/>
      <c r="D861" s="56"/>
      <c r="E861" s="56"/>
      <c r="F861" s="56"/>
      <c r="G861" s="56"/>
      <c r="H861" s="56"/>
      <c r="I861" s="56"/>
      <c r="J861" s="56"/>
      <c r="K861" s="56"/>
      <c r="L861" s="57"/>
      <c r="M861" s="57"/>
      <c r="Q861" s="668" t="str">
        <f t="shared" si="14"/>
        <v/>
      </c>
      <c r="R861" s="48"/>
      <c r="S861" s="48"/>
      <c r="T861" s="48"/>
    </row>
    <row r="862" spans="1:20" ht="12.75" customHeight="1">
      <c r="A862" s="54"/>
      <c r="B862" s="55"/>
      <c r="C862" s="56"/>
      <c r="D862" s="56"/>
      <c r="E862" s="56"/>
      <c r="F862" s="56"/>
      <c r="G862" s="56"/>
      <c r="H862" s="56"/>
      <c r="I862" s="56"/>
      <c r="J862" s="56"/>
      <c r="K862" s="56"/>
      <c r="L862" s="57"/>
      <c r="M862" s="57"/>
      <c r="Q862" s="668" t="str">
        <f t="shared" si="14"/>
        <v/>
      </c>
      <c r="R862" s="48"/>
      <c r="S862" s="48"/>
      <c r="T862" s="48"/>
    </row>
    <row r="863" spans="1:20" ht="12.75" customHeight="1">
      <c r="A863" s="54"/>
      <c r="B863" s="55"/>
      <c r="C863" s="56"/>
      <c r="D863" s="56"/>
      <c r="E863" s="56"/>
      <c r="F863" s="56"/>
      <c r="G863" s="56"/>
      <c r="H863" s="56"/>
      <c r="I863" s="56"/>
      <c r="J863" s="56"/>
      <c r="K863" s="56"/>
      <c r="L863" s="57"/>
      <c r="M863" s="57"/>
      <c r="Q863" s="668" t="str">
        <f t="shared" si="14"/>
        <v/>
      </c>
      <c r="R863" s="48"/>
      <c r="S863" s="48"/>
      <c r="T863" s="48"/>
    </row>
    <row r="864" spans="1:20" ht="12.75" customHeight="1">
      <c r="A864" s="54"/>
      <c r="B864" s="55"/>
      <c r="C864" s="56"/>
      <c r="D864" s="56"/>
      <c r="E864" s="56"/>
      <c r="F864" s="56"/>
      <c r="G864" s="56"/>
      <c r="H864" s="56"/>
      <c r="I864" s="56"/>
      <c r="J864" s="56"/>
      <c r="K864" s="56"/>
      <c r="L864" s="57"/>
      <c r="M864" s="57"/>
      <c r="Q864" s="668" t="str">
        <f t="shared" si="14"/>
        <v/>
      </c>
      <c r="R864" s="48"/>
      <c r="S864" s="48"/>
      <c r="T864" s="48"/>
    </row>
    <row r="865" spans="1:20" ht="12.75" customHeight="1">
      <c r="A865" s="54"/>
      <c r="B865" s="55"/>
      <c r="C865" s="56"/>
      <c r="D865" s="56"/>
      <c r="E865" s="56"/>
      <c r="F865" s="56"/>
      <c r="G865" s="56"/>
      <c r="H865" s="56"/>
      <c r="I865" s="56"/>
      <c r="J865" s="56"/>
      <c r="K865" s="56"/>
      <c r="L865" s="57"/>
      <c r="M865" s="57"/>
      <c r="Q865" s="668" t="str">
        <f t="shared" si="14"/>
        <v/>
      </c>
      <c r="R865" s="48"/>
      <c r="S865" s="48"/>
      <c r="T865" s="48"/>
    </row>
    <row r="866" spans="1:20" ht="12.75" customHeight="1">
      <c r="A866" s="54"/>
      <c r="B866" s="55"/>
      <c r="C866" s="56"/>
      <c r="D866" s="56"/>
      <c r="E866" s="56"/>
      <c r="F866" s="56"/>
      <c r="G866" s="56"/>
      <c r="H866" s="56"/>
      <c r="I866" s="56"/>
      <c r="J866" s="56"/>
      <c r="K866" s="56"/>
      <c r="L866" s="57"/>
      <c r="M866" s="57"/>
      <c r="Q866" s="668" t="str">
        <f t="shared" si="14"/>
        <v/>
      </c>
      <c r="R866" s="48"/>
      <c r="S866" s="48"/>
      <c r="T866" s="48"/>
    </row>
    <row r="867" spans="1:20" ht="12.75" customHeight="1">
      <c r="A867" s="54"/>
      <c r="B867" s="55"/>
      <c r="C867" s="56"/>
      <c r="D867" s="56"/>
      <c r="E867" s="56"/>
      <c r="F867" s="56"/>
      <c r="G867" s="56"/>
      <c r="H867" s="56"/>
      <c r="I867" s="56"/>
      <c r="J867" s="56"/>
      <c r="K867" s="56"/>
      <c r="L867" s="57"/>
      <c r="M867" s="57"/>
      <c r="Q867" s="668" t="str">
        <f t="shared" si="14"/>
        <v/>
      </c>
      <c r="R867" s="48"/>
      <c r="S867" s="48"/>
      <c r="T867" s="48"/>
    </row>
    <row r="868" spans="1:20" ht="12.75" customHeight="1">
      <c r="A868" s="54"/>
      <c r="B868" s="55"/>
      <c r="C868" s="56"/>
      <c r="D868" s="56"/>
      <c r="E868" s="56"/>
      <c r="F868" s="56"/>
      <c r="G868" s="56"/>
      <c r="H868" s="56"/>
      <c r="I868" s="56"/>
      <c r="J868" s="56"/>
      <c r="K868" s="56"/>
      <c r="L868" s="57"/>
      <c r="M868" s="57"/>
      <c r="Q868" s="668" t="str">
        <f t="shared" si="14"/>
        <v/>
      </c>
      <c r="R868" s="48"/>
      <c r="S868" s="48"/>
      <c r="T868" s="48"/>
    </row>
    <row r="869" spans="1:20" ht="12.75" customHeight="1">
      <c r="A869" s="54"/>
      <c r="B869" s="55"/>
      <c r="C869" s="56"/>
      <c r="D869" s="56"/>
      <c r="E869" s="56"/>
      <c r="F869" s="56"/>
      <c r="G869" s="56"/>
      <c r="H869" s="56"/>
      <c r="I869" s="56"/>
      <c r="J869" s="56"/>
      <c r="K869" s="56"/>
      <c r="L869" s="57"/>
      <c r="M869" s="57"/>
      <c r="Q869" s="668" t="str">
        <f t="shared" si="14"/>
        <v/>
      </c>
      <c r="R869" s="48"/>
      <c r="S869" s="48"/>
      <c r="T869" s="48"/>
    </row>
    <row r="870" spans="1:20" ht="12.75" customHeight="1">
      <c r="A870" s="54"/>
      <c r="B870" s="55"/>
      <c r="C870" s="56"/>
      <c r="D870" s="56"/>
      <c r="E870" s="56"/>
      <c r="F870" s="56"/>
      <c r="G870" s="56"/>
      <c r="H870" s="56"/>
      <c r="I870" s="56"/>
      <c r="J870" s="56"/>
      <c r="K870" s="56"/>
      <c r="L870" s="57"/>
      <c r="M870" s="57"/>
      <c r="Q870" s="668" t="str">
        <f t="shared" si="14"/>
        <v/>
      </c>
      <c r="R870" s="48"/>
      <c r="S870" s="48"/>
      <c r="T870" s="48"/>
    </row>
    <row r="871" spans="1:20" ht="12.75" customHeight="1">
      <c r="A871" s="54"/>
      <c r="B871" s="55"/>
      <c r="C871" s="56"/>
      <c r="D871" s="56"/>
      <c r="E871" s="56"/>
      <c r="F871" s="56"/>
      <c r="G871" s="56"/>
      <c r="H871" s="56"/>
      <c r="I871" s="56"/>
      <c r="J871" s="56"/>
      <c r="K871" s="56"/>
      <c r="L871" s="57"/>
      <c r="M871" s="57"/>
      <c r="Q871" s="668" t="str">
        <f t="shared" si="14"/>
        <v/>
      </c>
      <c r="R871" s="48"/>
      <c r="S871" s="48"/>
      <c r="T871" s="48"/>
    </row>
    <row r="872" spans="1:20" ht="12.75" customHeight="1">
      <c r="A872" s="54"/>
      <c r="B872" s="55"/>
      <c r="C872" s="56"/>
      <c r="D872" s="56"/>
      <c r="E872" s="56"/>
      <c r="F872" s="56"/>
      <c r="G872" s="56"/>
      <c r="H872" s="56"/>
      <c r="I872" s="56"/>
      <c r="J872" s="56"/>
      <c r="K872" s="56"/>
      <c r="L872" s="57"/>
      <c r="M872" s="57"/>
      <c r="Q872" s="668" t="str">
        <f t="shared" si="14"/>
        <v/>
      </c>
      <c r="R872" s="48"/>
      <c r="S872" s="48"/>
      <c r="T872" s="48"/>
    </row>
    <row r="873" spans="1:20" ht="12.75" customHeight="1">
      <c r="A873" s="54"/>
      <c r="B873" s="55"/>
      <c r="C873" s="56"/>
      <c r="D873" s="56"/>
      <c r="E873" s="56"/>
      <c r="F873" s="56"/>
      <c r="G873" s="56"/>
      <c r="H873" s="56"/>
      <c r="I873" s="56"/>
      <c r="J873" s="56"/>
      <c r="K873" s="56"/>
      <c r="L873" s="57"/>
      <c r="M873" s="57"/>
      <c r="Q873" s="668" t="str">
        <f t="shared" si="14"/>
        <v/>
      </c>
      <c r="R873" s="48"/>
      <c r="S873" s="48"/>
      <c r="T873" s="48"/>
    </row>
    <row r="874" spans="1:20" ht="12.75" customHeight="1">
      <c r="A874" s="54"/>
      <c r="B874" s="55"/>
      <c r="C874" s="56"/>
      <c r="D874" s="56"/>
      <c r="E874" s="56"/>
      <c r="F874" s="56"/>
      <c r="G874" s="56"/>
      <c r="H874" s="56"/>
      <c r="I874" s="56"/>
      <c r="J874" s="56"/>
      <c r="K874" s="56"/>
      <c r="L874" s="57"/>
      <c r="M874" s="57"/>
      <c r="Q874" s="668" t="str">
        <f t="shared" si="14"/>
        <v/>
      </c>
      <c r="R874" s="48"/>
      <c r="S874" s="48"/>
      <c r="T874" s="48"/>
    </row>
    <row r="875" spans="1:20" ht="12.75" customHeight="1">
      <c r="A875" s="54"/>
      <c r="B875" s="55"/>
      <c r="C875" s="56"/>
      <c r="D875" s="56"/>
      <c r="E875" s="56"/>
      <c r="F875" s="56"/>
      <c r="G875" s="56"/>
      <c r="H875" s="56"/>
      <c r="I875" s="56"/>
      <c r="J875" s="56"/>
      <c r="K875" s="56"/>
      <c r="L875" s="57"/>
      <c r="M875" s="57"/>
      <c r="Q875" s="668" t="str">
        <f t="shared" si="14"/>
        <v/>
      </c>
      <c r="R875" s="48"/>
      <c r="S875" s="48"/>
      <c r="T875" s="48"/>
    </row>
    <row r="876" spans="1:20" ht="12.75" customHeight="1">
      <c r="A876" s="54"/>
      <c r="B876" s="55"/>
      <c r="C876" s="56"/>
      <c r="D876" s="56"/>
      <c r="E876" s="56"/>
      <c r="F876" s="56"/>
      <c r="G876" s="56"/>
      <c r="H876" s="56"/>
      <c r="I876" s="56"/>
      <c r="J876" s="56"/>
      <c r="K876" s="56"/>
      <c r="L876" s="57"/>
      <c r="M876" s="57"/>
      <c r="Q876" s="668" t="str">
        <f t="shared" si="14"/>
        <v/>
      </c>
      <c r="R876" s="48"/>
      <c r="S876" s="48"/>
      <c r="T876" s="48"/>
    </row>
    <row r="877" spans="1:20" ht="12.75" customHeight="1">
      <c r="A877" s="54"/>
      <c r="B877" s="55"/>
      <c r="C877" s="56"/>
      <c r="D877" s="56"/>
      <c r="E877" s="56"/>
      <c r="F877" s="56"/>
      <c r="G877" s="56"/>
      <c r="H877" s="56"/>
      <c r="I877" s="56"/>
      <c r="J877" s="56"/>
      <c r="K877" s="56"/>
      <c r="L877" s="57"/>
      <c r="M877" s="57"/>
      <c r="Q877" s="668" t="str">
        <f t="shared" si="14"/>
        <v/>
      </c>
      <c r="R877" s="48"/>
      <c r="S877" s="48"/>
      <c r="T877" s="48"/>
    </row>
    <row r="878" spans="1:20" ht="12.75" customHeight="1">
      <c r="A878" s="54"/>
      <c r="B878" s="55"/>
      <c r="C878" s="56"/>
      <c r="D878" s="56"/>
      <c r="E878" s="56"/>
      <c r="F878" s="56"/>
      <c r="G878" s="56"/>
      <c r="H878" s="56"/>
      <c r="I878" s="56"/>
      <c r="J878" s="56"/>
      <c r="K878" s="56"/>
      <c r="L878" s="57"/>
      <c r="M878" s="57"/>
      <c r="Q878" s="668" t="str">
        <f t="shared" si="14"/>
        <v/>
      </c>
      <c r="R878" s="48"/>
      <c r="S878" s="48"/>
      <c r="T878" s="48"/>
    </row>
    <row r="879" spans="1:20" ht="12.75" customHeight="1">
      <c r="A879" s="54"/>
      <c r="B879" s="55"/>
      <c r="C879" s="56"/>
      <c r="D879" s="56"/>
      <c r="E879" s="56"/>
      <c r="F879" s="56"/>
      <c r="G879" s="56"/>
      <c r="H879" s="56"/>
      <c r="I879" s="56"/>
      <c r="J879" s="56"/>
      <c r="K879" s="56"/>
      <c r="L879" s="57"/>
      <c r="M879" s="57"/>
      <c r="Q879" s="668" t="str">
        <f t="shared" si="14"/>
        <v/>
      </c>
      <c r="R879" s="48"/>
      <c r="S879" s="48"/>
      <c r="T879" s="48"/>
    </row>
    <row r="880" spans="1:20" ht="12.75" customHeight="1">
      <c r="A880" s="54"/>
      <c r="B880" s="55"/>
      <c r="C880" s="56"/>
      <c r="D880" s="56"/>
      <c r="E880" s="56"/>
      <c r="F880" s="56"/>
      <c r="G880" s="56"/>
      <c r="H880" s="56"/>
      <c r="I880" s="56"/>
      <c r="J880" s="56"/>
      <c r="K880" s="56"/>
      <c r="L880" s="57"/>
      <c r="M880" s="57"/>
      <c r="Q880" s="668" t="str">
        <f t="shared" si="14"/>
        <v/>
      </c>
      <c r="R880" s="48"/>
      <c r="S880" s="48"/>
      <c r="T880" s="48"/>
    </row>
    <row r="881" spans="1:20" ht="12.75" customHeight="1">
      <c r="A881" s="54"/>
      <c r="B881" s="55"/>
      <c r="C881" s="56"/>
      <c r="D881" s="56"/>
      <c r="E881" s="56"/>
      <c r="F881" s="56"/>
      <c r="G881" s="56"/>
      <c r="H881" s="56"/>
      <c r="I881" s="56"/>
      <c r="J881" s="56"/>
      <c r="K881" s="56"/>
      <c r="L881" s="57"/>
      <c r="M881" s="57"/>
      <c r="Q881" s="668" t="str">
        <f t="shared" si="14"/>
        <v/>
      </c>
      <c r="R881" s="48"/>
      <c r="S881" s="48"/>
      <c r="T881" s="48"/>
    </row>
    <row r="882" spans="1:20" ht="12.75" customHeight="1">
      <c r="A882" s="54"/>
      <c r="B882" s="55"/>
      <c r="C882" s="56"/>
      <c r="D882" s="56"/>
      <c r="E882" s="56"/>
      <c r="F882" s="56"/>
      <c r="G882" s="56"/>
      <c r="H882" s="56"/>
      <c r="I882" s="56"/>
      <c r="J882" s="56"/>
      <c r="K882" s="56"/>
      <c r="L882" s="57"/>
      <c r="M882" s="57"/>
      <c r="Q882" s="668" t="str">
        <f t="shared" si="14"/>
        <v/>
      </c>
      <c r="R882" s="48"/>
      <c r="S882" s="48"/>
      <c r="T882" s="48"/>
    </row>
    <row r="883" spans="1:20" ht="12.75" customHeight="1">
      <c r="A883" s="54"/>
      <c r="B883" s="55"/>
      <c r="C883" s="56"/>
      <c r="D883" s="56"/>
      <c r="E883" s="56"/>
      <c r="F883" s="56"/>
      <c r="G883" s="56"/>
      <c r="H883" s="56"/>
      <c r="I883" s="56"/>
      <c r="J883" s="56"/>
      <c r="K883" s="56"/>
      <c r="L883" s="57"/>
      <c r="M883" s="57"/>
      <c r="Q883" s="668" t="str">
        <f t="shared" si="14"/>
        <v/>
      </c>
      <c r="R883" s="48"/>
      <c r="S883" s="48"/>
      <c r="T883" s="48"/>
    </row>
    <row r="884" spans="1:20" ht="12.75" customHeight="1">
      <c r="A884" s="54"/>
      <c r="B884" s="55"/>
      <c r="C884" s="56"/>
      <c r="D884" s="56"/>
      <c r="E884" s="56"/>
      <c r="F884" s="56"/>
      <c r="G884" s="56"/>
      <c r="H884" s="56"/>
      <c r="I884" s="56"/>
      <c r="J884" s="56"/>
      <c r="K884" s="56"/>
      <c r="L884" s="57"/>
      <c r="M884" s="57"/>
      <c r="Q884" s="668" t="str">
        <f t="shared" si="14"/>
        <v/>
      </c>
      <c r="R884" s="48"/>
      <c r="S884" s="48"/>
      <c r="T884" s="48"/>
    </row>
    <row r="885" spans="1:20" ht="12.75" customHeight="1">
      <c r="A885" s="54"/>
      <c r="B885" s="55"/>
      <c r="C885" s="56"/>
      <c r="D885" s="56"/>
      <c r="E885" s="56"/>
      <c r="F885" s="56"/>
      <c r="G885" s="56"/>
      <c r="H885" s="56"/>
      <c r="I885" s="56"/>
      <c r="J885" s="56"/>
      <c r="K885" s="56"/>
      <c r="L885" s="57"/>
      <c r="M885" s="57"/>
      <c r="Q885" s="668" t="str">
        <f t="shared" si="14"/>
        <v/>
      </c>
      <c r="R885" s="48"/>
      <c r="S885" s="48"/>
      <c r="T885" s="48"/>
    </row>
    <row r="886" spans="1:20" ht="12.75" customHeight="1">
      <c r="A886" s="54"/>
      <c r="B886" s="55"/>
      <c r="C886" s="56"/>
      <c r="D886" s="56"/>
      <c r="E886" s="56"/>
      <c r="F886" s="56"/>
      <c r="G886" s="56"/>
      <c r="H886" s="56"/>
      <c r="I886" s="56"/>
      <c r="J886" s="56"/>
      <c r="K886" s="56"/>
      <c r="L886" s="57"/>
      <c r="M886" s="57"/>
      <c r="Q886" s="668" t="str">
        <f t="shared" si="14"/>
        <v/>
      </c>
      <c r="R886" s="48"/>
      <c r="S886" s="48"/>
      <c r="T886" s="48"/>
    </row>
    <row r="887" spans="1:20" ht="12.75" customHeight="1">
      <c r="A887" s="54"/>
      <c r="B887" s="55"/>
      <c r="C887" s="56"/>
      <c r="D887" s="56"/>
      <c r="E887" s="56"/>
      <c r="F887" s="56"/>
      <c r="G887" s="56"/>
      <c r="H887" s="56"/>
      <c r="I887" s="56"/>
      <c r="J887" s="56"/>
      <c r="K887" s="56"/>
      <c r="L887" s="57"/>
      <c r="M887" s="57"/>
      <c r="Q887" s="668" t="str">
        <f t="shared" si="14"/>
        <v/>
      </c>
      <c r="R887" s="48"/>
      <c r="S887" s="48"/>
      <c r="T887" s="48"/>
    </row>
    <row r="888" spans="1:20" ht="12.75" customHeight="1">
      <c r="A888" s="54"/>
      <c r="B888" s="55"/>
      <c r="C888" s="56"/>
      <c r="D888" s="56"/>
      <c r="E888" s="56"/>
      <c r="F888" s="56"/>
      <c r="G888" s="56"/>
      <c r="H888" s="56"/>
      <c r="I888" s="56"/>
      <c r="J888" s="56"/>
      <c r="K888" s="56"/>
      <c r="L888" s="57"/>
      <c r="M888" s="57"/>
      <c r="Q888" s="668" t="str">
        <f t="shared" si="14"/>
        <v/>
      </c>
      <c r="R888" s="48"/>
      <c r="S888" s="48"/>
      <c r="T888" s="48"/>
    </row>
    <row r="889" spans="1:20" ht="12.75" customHeight="1">
      <c r="A889" s="54"/>
      <c r="B889" s="55"/>
      <c r="C889" s="56"/>
      <c r="D889" s="56"/>
      <c r="E889" s="56"/>
      <c r="F889" s="56"/>
      <c r="G889" s="56"/>
      <c r="H889" s="56"/>
      <c r="I889" s="56"/>
      <c r="J889" s="56"/>
      <c r="K889" s="56"/>
      <c r="L889" s="57"/>
      <c r="M889" s="57"/>
      <c r="Q889" s="668" t="str">
        <f t="shared" si="14"/>
        <v/>
      </c>
      <c r="R889" s="48"/>
      <c r="S889" s="48"/>
      <c r="T889" s="48"/>
    </row>
    <row r="890" spans="1:20" ht="12.75" customHeight="1">
      <c r="A890" s="54"/>
      <c r="B890" s="55"/>
      <c r="C890" s="56"/>
      <c r="D890" s="56"/>
      <c r="E890" s="56"/>
      <c r="F890" s="56"/>
      <c r="G890" s="56"/>
      <c r="H890" s="56"/>
      <c r="I890" s="56"/>
      <c r="J890" s="56"/>
      <c r="K890" s="56"/>
      <c r="L890" s="57"/>
      <c r="M890" s="57"/>
      <c r="Q890" s="668" t="str">
        <f t="shared" si="14"/>
        <v/>
      </c>
      <c r="R890" s="48"/>
      <c r="S890" s="48"/>
      <c r="T890" s="48"/>
    </row>
    <row r="891" spans="1:20" ht="12.75" customHeight="1">
      <c r="A891" s="54"/>
      <c r="B891" s="55"/>
      <c r="C891" s="56"/>
      <c r="D891" s="56"/>
      <c r="E891" s="56"/>
      <c r="F891" s="56"/>
      <c r="G891" s="56"/>
      <c r="H891" s="56"/>
      <c r="I891" s="56"/>
      <c r="J891" s="56"/>
      <c r="K891" s="56"/>
      <c r="L891" s="57"/>
      <c r="M891" s="57"/>
      <c r="Q891" s="668" t="str">
        <f t="shared" si="14"/>
        <v/>
      </c>
      <c r="R891" s="48"/>
      <c r="S891" s="48"/>
      <c r="T891" s="48"/>
    </row>
    <row r="892" spans="1:20" ht="12.75" customHeight="1">
      <c r="A892" s="54"/>
      <c r="B892" s="55"/>
      <c r="C892" s="56"/>
      <c r="D892" s="56"/>
      <c r="E892" s="56"/>
      <c r="F892" s="56"/>
      <c r="G892" s="56"/>
      <c r="H892" s="56"/>
      <c r="I892" s="56"/>
      <c r="J892" s="56"/>
      <c r="K892" s="56"/>
      <c r="L892" s="57"/>
      <c r="M892" s="57"/>
      <c r="Q892" s="668" t="str">
        <f t="shared" si="14"/>
        <v/>
      </c>
      <c r="R892" s="48"/>
      <c r="S892" s="48"/>
      <c r="T892" s="48"/>
    </row>
    <row r="893" spans="1:20" ht="12.75" customHeight="1">
      <c r="A893" s="54"/>
      <c r="B893" s="55"/>
      <c r="C893" s="56"/>
      <c r="D893" s="56"/>
      <c r="E893" s="56"/>
      <c r="F893" s="56"/>
      <c r="G893" s="56"/>
      <c r="H893" s="56"/>
      <c r="I893" s="56"/>
      <c r="J893" s="56"/>
      <c r="K893" s="56"/>
      <c r="L893" s="57"/>
      <c r="M893" s="57"/>
      <c r="Q893" s="668" t="str">
        <f t="shared" si="14"/>
        <v/>
      </c>
      <c r="R893" s="48"/>
      <c r="S893" s="48"/>
      <c r="T893" s="48"/>
    </row>
    <row r="894" spans="1:20" ht="12.75" customHeight="1">
      <c r="A894" s="54"/>
      <c r="B894" s="55"/>
      <c r="C894" s="56"/>
      <c r="D894" s="56"/>
      <c r="E894" s="56"/>
      <c r="F894" s="56"/>
      <c r="G894" s="56"/>
      <c r="H894" s="56"/>
      <c r="I894" s="56"/>
      <c r="J894" s="56"/>
      <c r="K894" s="56"/>
      <c r="L894" s="57"/>
      <c r="M894" s="57"/>
      <c r="Q894" s="668" t="str">
        <f t="shared" si="14"/>
        <v/>
      </c>
      <c r="R894" s="48"/>
      <c r="S894" s="48"/>
      <c r="T894" s="48"/>
    </row>
    <row r="895" spans="1:20" ht="12.75" customHeight="1">
      <c r="A895" s="54"/>
      <c r="B895" s="55"/>
      <c r="C895" s="56"/>
      <c r="D895" s="56"/>
      <c r="E895" s="56"/>
      <c r="F895" s="56"/>
      <c r="G895" s="56"/>
      <c r="H895" s="56"/>
      <c r="I895" s="56"/>
      <c r="J895" s="56"/>
      <c r="K895" s="56"/>
      <c r="L895" s="57"/>
      <c r="M895" s="57"/>
      <c r="Q895" s="668" t="str">
        <f t="shared" si="14"/>
        <v/>
      </c>
      <c r="R895" s="48"/>
      <c r="S895" s="48"/>
      <c r="T895" s="48"/>
    </row>
    <row r="896" spans="1:20" ht="12.75" customHeight="1">
      <c r="A896" s="54"/>
      <c r="B896" s="55"/>
      <c r="C896" s="56"/>
      <c r="D896" s="56"/>
      <c r="E896" s="56"/>
      <c r="F896" s="56"/>
      <c r="G896" s="56"/>
      <c r="H896" s="56"/>
      <c r="I896" s="56"/>
      <c r="J896" s="56"/>
      <c r="K896" s="56"/>
      <c r="L896" s="57"/>
      <c r="M896" s="57"/>
      <c r="Q896" s="668" t="str">
        <f t="shared" si="14"/>
        <v/>
      </c>
      <c r="R896" s="48"/>
      <c r="S896" s="48"/>
      <c r="T896" s="48"/>
    </row>
    <row r="897" spans="1:20" ht="12.75" customHeight="1">
      <c r="A897" s="54"/>
      <c r="B897" s="55"/>
      <c r="C897" s="56"/>
      <c r="D897" s="56"/>
      <c r="E897" s="56"/>
      <c r="F897" s="56"/>
      <c r="G897" s="56"/>
      <c r="H897" s="56"/>
      <c r="I897" s="56"/>
      <c r="J897" s="56"/>
      <c r="K897" s="56"/>
      <c r="L897" s="57"/>
      <c r="M897" s="57"/>
      <c r="Q897" s="668" t="str">
        <f t="shared" si="14"/>
        <v/>
      </c>
      <c r="R897" s="48"/>
      <c r="S897" s="48"/>
      <c r="T897" s="48"/>
    </row>
    <row r="898" spans="1:20" ht="12.75" customHeight="1">
      <c r="A898" s="54"/>
      <c r="B898" s="55"/>
      <c r="C898" s="56"/>
      <c r="D898" s="56"/>
      <c r="E898" s="56"/>
      <c r="F898" s="56"/>
      <c r="G898" s="56"/>
      <c r="H898" s="56"/>
      <c r="I898" s="56"/>
      <c r="J898" s="56"/>
      <c r="K898" s="56"/>
      <c r="L898" s="57"/>
      <c r="M898" s="57"/>
      <c r="Q898" s="668" t="str">
        <f t="shared" si="14"/>
        <v/>
      </c>
      <c r="R898" s="48"/>
      <c r="S898" s="48"/>
      <c r="T898" s="48"/>
    </row>
    <row r="899" spans="1:20" ht="12.75" customHeight="1">
      <c r="A899" s="54"/>
      <c r="B899" s="55"/>
      <c r="C899" s="56"/>
      <c r="D899" s="56"/>
      <c r="E899" s="56"/>
      <c r="F899" s="56"/>
      <c r="G899" s="56"/>
      <c r="H899" s="56"/>
      <c r="I899" s="56"/>
      <c r="J899" s="56"/>
      <c r="K899" s="56"/>
      <c r="L899" s="57"/>
      <c r="M899" s="57"/>
      <c r="Q899" s="668" t="str">
        <f t="shared" si="14"/>
        <v/>
      </c>
      <c r="R899" s="48"/>
      <c r="S899" s="48"/>
      <c r="T899" s="48"/>
    </row>
    <row r="900" spans="1:20" ht="12.75" customHeight="1">
      <c r="A900" s="54"/>
      <c r="B900" s="55"/>
      <c r="C900" s="56"/>
      <c r="D900" s="56"/>
      <c r="E900" s="56"/>
      <c r="F900" s="56"/>
      <c r="G900" s="56"/>
      <c r="H900" s="56"/>
      <c r="I900" s="56"/>
      <c r="J900" s="56"/>
      <c r="K900" s="56"/>
      <c r="L900" s="57"/>
      <c r="M900" s="57"/>
      <c r="Q900" s="668" t="str">
        <f t="shared" si="14"/>
        <v/>
      </c>
      <c r="R900" s="48"/>
      <c r="S900" s="48"/>
      <c r="T900" s="48"/>
    </row>
    <row r="901" spans="1:20" ht="12.75" customHeight="1">
      <c r="A901" s="54"/>
      <c r="B901" s="55"/>
      <c r="C901" s="56"/>
      <c r="D901" s="56"/>
      <c r="E901" s="56"/>
      <c r="F901" s="56"/>
      <c r="G901" s="56"/>
      <c r="H901" s="56"/>
      <c r="I901" s="56"/>
      <c r="J901" s="56"/>
      <c r="K901" s="56"/>
      <c r="L901" s="57"/>
      <c r="M901" s="57"/>
      <c r="Q901" s="668" t="str">
        <f t="shared" si="14"/>
        <v/>
      </c>
      <c r="R901" s="48"/>
      <c r="S901" s="48"/>
      <c r="T901" s="48"/>
    </row>
    <row r="902" spans="1:20" ht="12.75" customHeight="1">
      <c r="A902" s="54"/>
      <c r="B902" s="55"/>
      <c r="C902" s="56"/>
      <c r="D902" s="56"/>
      <c r="E902" s="56"/>
      <c r="F902" s="56"/>
      <c r="G902" s="56"/>
      <c r="H902" s="56"/>
      <c r="I902" s="56"/>
      <c r="J902" s="56"/>
      <c r="K902" s="56"/>
      <c r="L902" s="57"/>
      <c r="M902" s="57"/>
      <c r="Q902" s="668" t="str">
        <f t="shared" si="14"/>
        <v/>
      </c>
      <c r="R902" s="48"/>
      <c r="S902" s="48"/>
      <c r="T902" s="48"/>
    </row>
    <row r="903" spans="1:20" ht="12.75" customHeight="1">
      <c r="A903" s="54"/>
      <c r="B903" s="55"/>
      <c r="C903" s="56"/>
      <c r="D903" s="56"/>
      <c r="E903" s="56"/>
      <c r="F903" s="56"/>
      <c r="G903" s="56"/>
      <c r="H903" s="56"/>
      <c r="I903" s="56"/>
      <c r="J903" s="56"/>
      <c r="K903" s="56"/>
      <c r="L903" s="57"/>
      <c r="M903" s="57"/>
      <c r="Q903" s="668" t="str">
        <f t="shared" si="14"/>
        <v/>
      </c>
      <c r="R903" s="48"/>
      <c r="S903" s="48"/>
      <c r="T903" s="48"/>
    </row>
    <row r="904" spans="1:20" ht="12.75" customHeight="1">
      <c r="A904" s="54"/>
      <c r="B904" s="55"/>
      <c r="C904" s="56"/>
      <c r="D904" s="56"/>
      <c r="E904" s="56"/>
      <c r="F904" s="56"/>
      <c r="G904" s="56"/>
      <c r="H904" s="56"/>
      <c r="I904" s="56"/>
      <c r="J904" s="56"/>
      <c r="K904" s="56"/>
      <c r="L904" s="57"/>
      <c r="M904" s="57"/>
      <c r="Q904" s="668" t="str">
        <f t="shared" si="14"/>
        <v/>
      </c>
      <c r="R904" s="48"/>
      <c r="S904" s="48"/>
      <c r="T904" s="48"/>
    </row>
    <row r="905" spans="1:20" ht="12.75" customHeight="1">
      <c r="A905" s="54"/>
      <c r="B905" s="55"/>
      <c r="C905" s="56"/>
      <c r="D905" s="56"/>
      <c r="E905" s="56"/>
      <c r="F905" s="56"/>
      <c r="G905" s="56"/>
      <c r="H905" s="56"/>
      <c r="I905" s="56"/>
      <c r="J905" s="56"/>
      <c r="K905" s="56"/>
      <c r="L905" s="57"/>
      <c r="M905" s="57"/>
      <c r="Q905" s="668" t="str">
        <f t="shared" si="14"/>
        <v/>
      </c>
      <c r="R905" s="48"/>
      <c r="S905" s="48"/>
      <c r="T905" s="48"/>
    </row>
    <row r="906" spans="1:20" ht="12.75" customHeight="1">
      <c r="A906" s="54"/>
      <c r="B906" s="55"/>
      <c r="C906" s="56"/>
      <c r="D906" s="56"/>
      <c r="E906" s="56"/>
      <c r="F906" s="56"/>
      <c r="G906" s="56"/>
      <c r="H906" s="56"/>
      <c r="I906" s="56"/>
      <c r="J906" s="56"/>
      <c r="K906" s="56"/>
      <c r="L906" s="57"/>
      <c r="M906" s="57"/>
      <c r="Q906" s="668" t="str">
        <f t="shared" si="14"/>
        <v/>
      </c>
      <c r="R906" s="48"/>
      <c r="S906" s="48"/>
      <c r="T906" s="48"/>
    </row>
    <row r="907" spans="1:20" ht="12.75" customHeight="1">
      <c r="A907" s="54"/>
      <c r="B907" s="55"/>
      <c r="C907" s="56"/>
      <c r="D907" s="56"/>
      <c r="E907" s="56"/>
      <c r="F907" s="56"/>
      <c r="G907" s="56"/>
      <c r="H907" s="56"/>
      <c r="I907" s="56"/>
      <c r="J907" s="56"/>
      <c r="K907" s="56"/>
      <c r="L907" s="57"/>
      <c r="M907" s="57"/>
      <c r="Q907" s="668" t="str">
        <f t="shared" si="14"/>
        <v/>
      </c>
      <c r="R907" s="48"/>
      <c r="S907" s="48"/>
      <c r="T907" s="48"/>
    </row>
    <row r="908" spans="1:20" ht="12.75" customHeight="1">
      <c r="A908" s="54"/>
      <c r="B908" s="55"/>
      <c r="C908" s="56"/>
      <c r="D908" s="56"/>
      <c r="E908" s="56"/>
      <c r="F908" s="56"/>
      <c r="G908" s="56"/>
      <c r="H908" s="56"/>
      <c r="I908" s="56"/>
      <c r="J908" s="56"/>
      <c r="K908" s="56"/>
      <c r="L908" s="57"/>
      <c r="M908" s="57"/>
      <c r="Q908" s="668" t="str">
        <f t="shared" si="14"/>
        <v/>
      </c>
      <c r="R908" s="48"/>
      <c r="S908" s="48"/>
      <c r="T908" s="48"/>
    </row>
    <row r="909" spans="1:20" ht="12.75" customHeight="1">
      <c r="A909" s="54"/>
      <c r="B909" s="55"/>
      <c r="C909" s="56"/>
      <c r="D909" s="56"/>
      <c r="E909" s="56"/>
      <c r="F909" s="56"/>
      <c r="G909" s="56"/>
      <c r="H909" s="56"/>
      <c r="I909" s="56"/>
      <c r="J909" s="56"/>
      <c r="K909" s="56"/>
      <c r="L909" s="57"/>
      <c r="M909" s="57"/>
      <c r="Q909" s="668" t="str">
        <f t="shared" si="14"/>
        <v/>
      </c>
      <c r="R909" s="48"/>
      <c r="S909" s="48"/>
      <c r="T909" s="48"/>
    </row>
    <row r="910" spans="1:20" ht="12.75" customHeight="1">
      <c r="A910" s="54"/>
      <c r="B910" s="55"/>
      <c r="C910" s="56"/>
      <c r="D910" s="56"/>
      <c r="E910" s="56"/>
      <c r="F910" s="56"/>
      <c r="G910" s="56"/>
      <c r="H910" s="56"/>
      <c r="I910" s="56"/>
      <c r="J910" s="56"/>
      <c r="K910" s="56"/>
      <c r="L910" s="57"/>
      <c r="M910" s="57"/>
      <c r="Q910" s="668" t="str">
        <f t="shared" si="14"/>
        <v/>
      </c>
      <c r="R910" s="48"/>
      <c r="S910" s="48"/>
      <c r="T910" s="48"/>
    </row>
    <row r="911" spans="1:20" ht="12.75" customHeight="1">
      <c r="A911" s="54"/>
      <c r="B911" s="55"/>
      <c r="C911" s="56"/>
      <c r="D911" s="56"/>
      <c r="E911" s="56"/>
      <c r="F911" s="56"/>
      <c r="G911" s="56"/>
      <c r="H911" s="56"/>
      <c r="I911" s="56"/>
      <c r="J911" s="56"/>
      <c r="K911" s="56"/>
      <c r="L911" s="57"/>
      <c r="M911" s="57"/>
      <c r="Q911" s="668" t="str">
        <f t="shared" si="14"/>
        <v/>
      </c>
      <c r="R911" s="48"/>
      <c r="S911" s="48"/>
      <c r="T911" s="48"/>
    </row>
    <row r="912" spans="1:20" ht="12.75" customHeight="1">
      <c r="A912" s="54"/>
      <c r="B912" s="55"/>
      <c r="C912" s="56"/>
      <c r="D912" s="56"/>
      <c r="E912" s="56"/>
      <c r="F912" s="56"/>
      <c r="G912" s="56"/>
      <c r="H912" s="56"/>
      <c r="I912" s="56"/>
      <c r="J912" s="56"/>
      <c r="K912" s="56"/>
      <c r="L912" s="57"/>
      <c r="M912" s="57"/>
      <c r="Q912" s="668" t="str">
        <f t="shared" si="14"/>
        <v/>
      </c>
      <c r="R912" s="48"/>
      <c r="S912" s="48"/>
      <c r="T912" s="48"/>
    </row>
    <row r="913" spans="1:20" ht="12.75" customHeight="1">
      <c r="A913" s="54"/>
      <c r="B913" s="55"/>
      <c r="C913" s="56"/>
      <c r="D913" s="56"/>
      <c r="E913" s="56"/>
      <c r="F913" s="56"/>
      <c r="G913" s="56"/>
      <c r="H913" s="56"/>
      <c r="I913" s="56"/>
      <c r="J913" s="56"/>
      <c r="K913" s="56"/>
      <c r="L913" s="57"/>
      <c r="M913" s="57"/>
      <c r="Q913" s="668" t="str">
        <f t="shared" si="14"/>
        <v/>
      </c>
      <c r="R913" s="48"/>
      <c r="S913" s="48"/>
      <c r="T913" s="48"/>
    </row>
    <row r="914" spans="1:20" ht="12.75" customHeight="1">
      <c r="A914" s="54"/>
      <c r="B914" s="55"/>
      <c r="C914" s="56"/>
      <c r="D914" s="56"/>
      <c r="E914" s="56"/>
      <c r="F914" s="56"/>
      <c r="G914" s="56"/>
      <c r="H914" s="56"/>
      <c r="I914" s="56"/>
      <c r="J914" s="56"/>
      <c r="K914" s="56"/>
      <c r="L914" s="57"/>
      <c r="M914" s="57"/>
      <c r="Q914" s="668" t="str">
        <f t="shared" si="14"/>
        <v/>
      </c>
      <c r="R914" s="48"/>
      <c r="S914" s="48"/>
      <c r="T914" s="48"/>
    </row>
    <row r="915" spans="1:20" ht="12.75" customHeight="1">
      <c r="A915" s="54"/>
      <c r="B915" s="55"/>
      <c r="C915" s="56"/>
      <c r="D915" s="56"/>
      <c r="E915" s="56"/>
      <c r="F915" s="56"/>
      <c r="G915" s="56"/>
      <c r="H915" s="56"/>
      <c r="I915" s="56"/>
      <c r="J915" s="56"/>
      <c r="K915" s="56"/>
      <c r="L915" s="57"/>
      <c r="M915" s="57"/>
      <c r="Q915" s="668" t="str">
        <f t="shared" si="14"/>
        <v/>
      </c>
      <c r="R915" s="48"/>
      <c r="S915" s="48"/>
      <c r="T915" s="48"/>
    </row>
    <row r="916" spans="1:20" ht="12.75" customHeight="1">
      <c r="A916" s="54"/>
      <c r="B916" s="55"/>
      <c r="C916" s="56"/>
      <c r="D916" s="56"/>
      <c r="E916" s="56"/>
      <c r="F916" s="56"/>
      <c r="G916" s="56"/>
      <c r="H916" s="56"/>
      <c r="I916" s="56"/>
      <c r="J916" s="56"/>
      <c r="K916" s="56"/>
      <c r="L916" s="57"/>
      <c r="M916" s="57"/>
      <c r="Q916" s="668" t="str">
        <f t="shared" si="14"/>
        <v/>
      </c>
      <c r="R916" s="48"/>
      <c r="S916" s="48"/>
      <c r="T916" s="48"/>
    </row>
    <row r="917" spans="1:20" ht="12.75" customHeight="1">
      <c r="A917" s="54"/>
      <c r="B917" s="55"/>
      <c r="C917" s="56"/>
      <c r="D917" s="56"/>
      <c r="E917" s="56"/>
      <c r="F917" s="56"/>
      <c r="G917" s="56"/>
      <c r="H917" s="56"/>
      <c r="I917" s="56"/>
      <c r="J917" s="56"/>
      <c r="K917" s="56"/>
      <c r="L917" s="57"/>
      <c r="M917" s="57"/>
      <c r="Q917" s="668" t="str">
        <f t="shared" si="14"/>
        <v/>
      </c>
      <c r="R917" s="48"/>
      <c r="S917" s="48"/>
      <c r="T917" s="48"/>
    </row>
    <row r="918" spans="1:20" ht="12.75" customHeight="1">
      <c r="A918" s="54"/>
      <c r="B918" s="55"/>
      <c r="C918" s="56"/>
      <c r="D918" s="56"/>
      <c r="E918" s="56"/>
      <c r="F918" s="56"/>
      <c r="G918" s="56"/>
      <c r="H918" s="56"/>
      <c r="I918" s="56"/>
      <c r="J918" s="56"/>
      <c r="K918" s="56"/>
      <c r="L918" s="57"/>
      <c r="M918" s="57"/>
      <c r="Q918" s="668" t="str">
        <f t="shared" si="14"/>
        <v/>
      </c>
      <c r="R918" s="48"/>
      <c r="S918" s="48"/>
      <c r="T918" s="48"/>
    </row>
    <row r="919" spans="1:20" ht="12.75" customHeight="1">
      <c r="A919" s="54"/>
      <c r="B919" s="55"/>
      <c r="C919" s="56"/>
      <c r="D919" s="56"/>
      <c r="E919" s="56"/>
      <c r="F919" s="56"/>
      <c r="G919" s="56"/>
      <c r="H919" s="56"/>
      <c r="I919" s="56"/>
      <c r="J919" s="56"/>
      <c r="K919" s="56"/>
      <c r="L919" s="57"/>
      <c r="M919" s="57"/>
      <c r="Q919" s="668" t="str">
        <f t="shared" si="14"/>
        <v/>
      </c>
      <c r="R919" s="48"/>
      <c r="S919" s="48"/>
      <c r="T919" s="48"/>
    </row>
    <row r="920" spans="1:20" ht="12.75" customHeight="1">
      <c r="A920" s="54"/>
      <c r="B920" s="55"/>
      <c r="C920" s="56"/>
      <c r="D920" s="56"/>
      <c r="E920" s="56"/>
      <c r="F920" s="56"/>
      <c r="G920" s="56"/>
      <c r="H920" s="56"/>
      <c r="I920" s="56"/>
      <c r="J920" s="56"/>
      <c r="K920" s="56"/>
      <c r="L920" s="57"/>
      <c r="M920" s="57"/>
      <c r="Q920" s="668" t="str">
        <f t="shared" si="14"/>
        <v/>
      </c>
      <c r="R920" s="48"/>
      <c r="S920" s="48"/>
      <c r="T920" s="48"/>
    </row>
    <row r="921" spans="1:20" ht="12.75" customHeight="1">
      <c r="A921" s="54"/>
      <c r="B921" s="55"/>
      <c r="C921" s="56"/>
      <c r="D921" s="56"/>
      <c r="E921" s="56"/>
      <c r="F921" s="56"/>
      <c r="G921" s="56"/>
      <c r="H921" s="56"/>
      <c r="I921" s="56"/>
      <c r="J921" s="56"/>
      <c r="K921" s="56"/>
      <c r="L921" s="57"/>
      <c r="M921" s="57"/>
      <c r="Q921" s="668" t="str">
        <f t="shared" ref="Q921:Q984" si="15">IF($G921&gt;0,$C$21,"")</f>
        <v/>
      </c>
      <c r="R921" s="48"/>
      <c r="S921" s="48"/>
      <c r="T921" s="48"/>
    </row>
    <row r="922" spans="1:20" ht="12.75" customHeight="1">
      <c r="A922" s="54"/>
      <c r="B922" s="55"/>
      <c r="C922" s="56"/>
      <c r="D922" s="56"/>
      <c r="E922" s="56"/>
      <c r="F922" s="56"/>
      <c r="G922" s="56"/>
      <c r="H922" s="56"/>
      <c r="I922" s="56"/>
      <c r="J922" s="56"/>
      <c r="K922" s="56"/>
      <c r="L922" s="57"/>
      <c r="M922" s="57"/>
      <c r="Q922" s="668" t="str">
        <f t="shared" si="15"/>
        <v/>
      </c>
      <c r="R922" s="48"/>
      <c r="S922" s="48"/>
      <c r="T922" s="48"/>
    </row>
    <row r="923" spans="1:20" ht="12.75" customHeight="1">
      <c r="A923" s="54"/>
      <c r="B923" s="55"/>
      <c r="C923" s="56"/>
      <c r="D923" s="56"/>
      <c r="E923" s="56"/>
      <c r="F923" s="56"/>
      <c r="G923" s="56"/>
      <c r="H923" s="56"/>
      <c r="I923" s="56"/>
      <c r="J923" s="56"/>
      <c r="K923" s="56"/>
      <c r="L923" s="57"/>
      <c r="M923" s="57"/>
      <c r="Q923" s="668" t="str">
        <f t="shared" si="15"/>
        <v/>
      </c>
      <c r="R923" s="48"/>
      <c r="S923" s="48"/>
      <c r="T923" s="48"/>
    </row>
    <row r="924" spans="1:20" ht="12.75" customHeight="1">
      <c r="A924" s="54"/>
      <c r="B924" s="55"/>
      <c r="C924" s="56"/>
      <c r="D924" s="56"/>
      <c r="E924" s="56"/>
      <c r="F924" s="56"/>
      <c r="G924" s="56"/>
      <c r="H924" s="56"/>
      <c r="I924" s="56"/>
      <c r="J924" s="56"/>
      <c r="K924" s="56"/>
      <c r="L924" s="57"/>
      <c r="M924" s="57"/>
      <c r="Q924" s="668" t="str">
        <f t="shared" si="15"/>
        <v/>
      </c>
      <c r="R924" s="48"/>
      <c r="S924" s="48"/>
      <c r="T924" s="48"/>
    </row>
    <row r="925" spans="1:20" ht="12.75" customHeight="1">
      <c r="A925" s="54"/>
      <c r="B925" s="55"/>
      <c r="C925" s="56"/>
      <c r="D925" s="56"/>
      <c r="E925" s="56"/>
      <c r="F925" s="56"/>
      <c r="G925" s="56"/>
      <c r="H925" s="56"/>
      <c r="I925" s="56"/>
      <c r="J925" s="56"/>
      <c r="K925" s="56"/>
      <c r="L925" s="57"/>
      <c r="M925" s="57"/>
      <c r="Q925" s="668" t="str">
        <f t="shared" si="15"/>
        <v/>
      </c>
      <c r="R925" s="48"/>
      <c r="S925" s="48"/>
      <c r="T925" s="48"/>
    </row>
    <row r="926" spans="1:20" ht="12.75" customHeight="1">
      <c r="A926" s="54"/>
      <c r="B926" s="55"/>
      <c r="C926" s="56"/>
      <c r="D926" s="56"/>
      <c r="E926" s="56"/>
      <c r="F926" s="56"/>
      <c r="G926" s="56"/>
      <c r="H926" s="56"/>
      <c r="I926" s="56"/>
      <c r="J926" s="56"/>
      <c r="K926" s="56"/>
      <c r="L926" s="57"/>
      <c r="M926" s="57"/>
      <c r="Q926" s="668" t="str">
        <f t="shared" si="15"/>
        <v/>
      </c>
      <c r="R926" s="48"/>
      <c r="S926" s="48"/>
      <c r="T926" s="48"/>
    </row>
    <row r="927" spans="1:20" ht="12.75" customHeight="1">
      <c r="A927" s="54"/>
      <c r="B927" s="55"/>
      <c r="C927" s="56"/>
      <c r="D927" s="56"/>
      <c r="E927" s="56"/>
      <c r="F927" s="56"/>
      <c r="G927" s="56"/>
      <c r="H927" s="56"/>
      <c r="I927" s="56"/>
      <c r="J927" s="56"/>
      <c r="K927" s="56"/>
      <c r="L927" s="57"/>
      <c r="M927" s="57"/>
      <c r="Q927" s="668" t="str">
        <f t="shared" si="15"/>
        <v/>
      </c>
      <c r="R927" s="48"/>
      <c r="S927" s="48"/>
      <c r="T927" s="48"/>
    </row>
    <row r="928" spans="1:20" ht="12.75" customHeight="1">
      <c r="A928" s="54"/>
      <c r="B928" s="55"/>
      <c r="C928" s="56"/>
      <c r="D928" s="56"/>
      <c r="E928" s="56"/>
      <c r="F928" s="56"/>
      <c r="G928" s="56"/>
      <c r="H928" s="56"/>
      <c r="I928" s="56"/>
      <c r="J928" s="56"/>
      <c r="K928" s="56"/>
      <c r="L928" s="57"/>
      <c r="M928" s="57"/>
      <c r="Q928" s="668" t="str">
        <f t="shared" si="15"/>
        <v/>
      </c>
      <c r="R928" s="48"/>
      <c r="S928" s="48"/>
      <c r="T928" s="48"/>
    </row>
    <row r="929" spans="1:20" ht="12.75" customHeight="1">
      <c r="A929" s="54"/>
      <c r="B929" s="55"/>
      <c r="C929" s="56"/>
      <c r="D929" s="56"/>
      <c r="E929" s="56"/>
      <c r="F929" s="56"/>
      <c r="G929" s="56"/>
      <c r="H929" s="56"/>
      <c r="I929" s="56"/>
      <c r="J929" s="56"/>
      <c r="K929" s="56"/>
      <c r="L929" s="57"/>
      <c r="M929" s="57"/>
      <c r="Q929" s="668" t="str">
        <f t="shared" si="15"/>
        <v/>
      </c>
      <c r="R929" s="48"/>
      <c r="S929" s="48"/>
      <c r="T929" s="48"/>
    </row>
    <row r="930" spans="1:20" ht="12.75" customHeight="1">
      <c r="A930" s="54"/>
      <c r="B930" s="55"/>
      <c r="C930" s="56"/>
      <c r="D930" s="56"/>
      <c r="E930" s="56"/>
      <c r="F930" s="56"/>
      <c r="G930" s="56"/>
      <c r="H930" s="56"/>
      <c r="I930" s="56"/>
      <c r="J930" s="56"/>
      <c r="K930" s="56"/>
      <c r="L930" s="57"/>
      <c r="M930" s="57"/>
      <c r="Q930" s="668" t="str">
        <f t="shared" si="15"/>
        <v/>
      </c>
      <c r="R930" s="48"/>
      <c r="S930" s="48"/>
      <c r="T930" s="48"/>
    </row>
    <row r="931" spans="1:20" ht="12.75" customHeight="1">
      <c r="A931" s="54"/>
      <c r="B931" s="55"/>
      <c r="C931" s="56"/>
      <c r="D931" s="56"/>
      <c r="E931" s="56"/>
      <c r="F931" s="56"/>
      <c r="G931" s="56"/>
      <c r="H931" s="56"/>
      <c r="I931" s="56"/>
      <c r="J931" s="56"/>
      <c r="K931" s="56"/>
      <c r="L931" s="57"/>
      <c r="M931" s="57"/>
      <c r="Q931" s="668" t="str">
        <f t="shared" si="15"/>
        <v/>
      </c>
      <c r="R931" s="48"/>
      <c r="S931" s="48"/>
      <c r="T931" s="48"/>
    </row>
    <row r="932" spans="1:20" ht="12.75" customHeight="1">
      <c r="A932" s="54"/>
      <c r="B932" s="55"/>
      <c r="C932" s="56"/>
      <c r="D932" s="56"/>
      <c r="E932" s="56"/>
      <c r="F932" s="56"/>
      <c r="G932" s="56"/>
      <c r="H932" s="56"/>
      <c r="I932" s="56"/>
      <c r="J932" s="56"/>
      <c r="K932" s="56"/>
      <c r="L932" s="57"/>
      <c r="M932" s="57"/>
      <c r="Q932" s="668" t="str">
        <f t="shared" si="15"/>
        <v/>
      </c>
      <c r="R932" s="48"/>
      <c r="S932" s="48"/>
      <c r="T932" s="48"/>
    </row>
    <row r="933" spans="1:20" ht="12.75" customHeight="1">
      <c r="A933" s="54"/>
      <c r="B933" s="55"/>
      <c r="C933" s="56"/>
      <c r="D933" s="56"/>
      <c r="E933" s="56"/>
      <c r="F933" s="56"/>
      <c r="G933" s="56"/>
      <c r="H933" s="56"/>
      <c r="I933" s="56"/>
      <c r="J933" s="56"/>
      <c r="K933" s="56"/>
      <c r="L933" s="57"/>
      <c r="M933" s="57"/>
      <c r="Q933" s="668" t="str">
        <f t="shared" si="15"/>
        <v/>
      </c>
      <c r="R933" s="48"/>
      <c r="S933" s="48"/>
      <c r="T933" s="48"/>
    </row>
    <row r="934" spans="1:20" ht="12.75" customHeight="1">
      <c r="A934" s="54"/>
      <c r="B934" s="55"/>
      <c r="C934" s="56"/>
      <c r="D934" s="56"/>
      <c r="E934" s="56"/>
      <c r="F934" s="56"/>
      <c r="G934" s="56"/>
      <c r="H934" s="56"/>
      <c r="I934" s="56"/>
      <c r="J934" s="56"/>
      <c r="K934" s="56"/>
      <c r="L934" s="57"/>
      <c r="M934" s="57"/>
      <c r="Q934" s="668" t="str">
        <f t="shared" si="15"/>
        <v/>
      </c>
      <c r="R934" s="48"/>
      <c r="S934" s="48"/>
      <c r="T934" s="48"/>
    </row>
    <row r="935" spans="1:20" ht="12.75" customHeight="1">
      <c r="A935" s="54"/>
      <c r="B935" s="55"/>
      <c r="C935" s="56"/>
      <c r="D935" s="56"/>
      <c r="E935" s="56"/>
      <c r="F935" s="56"/>
      <c r="G935" s="56"/>
      <c r="H935" s="56"/>
      <c r="I935" s="56"/>
      <c r="J935" s="56"/>
      <c r="K935" s="56"/>
      <c r="L935" s="57"/>
      <c r="M935" s="57"/>
      <c r="Q935" s="668" t="str">
        <f t="shared" si="15"/>
        <v/>
      </c>
      <c r="R935" s="48"/>
      <c r="S935" s="48"/>
      <c r="T935" s="48"/>
    </row>
    <row r="936" spans="1:20" ht="12.75" customHeight="1">
      <c r="A936" s="54"/>
      <c r="B936" s="55"/>
      <c r="C936" s="56"/>
      <c r="D936" s="56"/>
      <c r="E936" s="56"/>
      <c r="F936" s="56"/>
      <c r="G936" s="56"/>
      <c r="H936" s="56"/>
      <c r="I936" s="56"/>
      <c r="J936" s="56"/>
      <c r="K936" s="56"/>
      <c r="L936" s="57"/>
      <c r="M936" s="57"/>
      <c r="Q936" s="668" t="str">
        <f t="shared" si="15"/>
        <v/>
      </c>
      <c r="R936" s="48"/>
      <c r="S936" s="48"/>
      <c r="T936" s="48"/>
    </row>
    <row r="937" spans="1:20" ht="12.75" customHeight="1">
      <c r="A937" s="54"/>
      <c r="B937" s="55"/>
      <c r="C937" s="56"/>
      <c r="D937" s="56"/>
      <c r="E937" s="56"/>
      <c r="F937" s="56"/>
      <c r="G937" s="56"/>
      <c r="H937" s="56"/>
      <c r="I937" s="56"/>
      <c r="J937" s="56"/>
      <c r="K937" s="56"/>
      <c r="L937" s="57"/>
      <c r="M937" s="57"/>
      <c r="Q937" s="668" t="str">
        <f t="shared" si="15"/>
        <v/>
      </c>
      <c r="R937" s="48"/>
      <c r="S937" s="48"/>
      <c r="T937" s="48"/>
    </row>
    <row r="938" spans="1:20" ht="12.75" customHeight="1">
      <c r="A938" s="54"/>
      <c r="B938" s="55"/>
      <c r="C938" s="56"/>
      <c r="D938" s="56"/>
      <c r="E938" s="56"/>
      <c r="F938" s="56"/>
      <c r="G938" s="56"/>
      <c r="H938" s="56"/>
      <c r="I938" s="56"/>
      <c r="J938" s="56"/>
      <c r="K938" s="56"/>
      <c r="L938" s="57"/>
      <c r="M938" s="57"/>
      <c r="Q938" s="668" t="str">
        <f t="shared" si="15"/>
        <v/>
      </c>
      <c r="R938" s="48"/>
      <c r="S938" s="48"/>
      <c r="T938" s="48"/>
    </row>
    <row r="939" spans="1:20" ht="12.75" customHeight="1">
      <c r="A939" s="54"/>
      <c r="B939" s="55"/>
      <c r="C939" s="56"/>
      <c r="D939" s="56"/>
      <c r="E939" s="56"/>
      <c r="F939" s="56"/>
      <c r="G939" s="56"/>
      <c r="H939" s="56"/>
      <c r="I939" s="56"/>
      <c r="J939" s="56"/>
      <c r="K939" s="56"/>
      <c r="L939" s="57"/>
      <c r="M939" s="57"/>
      <c r="Q939" s="668" t="str">
        <f t="shared" si="15"/>
        <v/>
      </c>
      <c r="R939" s="48"/>
      <c r="S939" s="48"/>
      <c r="T939" s="48"/>
    </row>
    <row r="940" spans="1:20" ht="12.75" customHeight="1">
      <c r="A940" s="54"/>
      <c r="B940" s="55"/>
      <c r="C940" s="56"/>
      <c r="D940" s="56"/>
      <c r="E940" s="56"/>
      <c r="F940" s="56"/>
      <c r="G940" s="56"/>
      <c r="H940" s="56"/>
      <c r="I940" s="56"/>
      <c r="J940" s="56"/>
      <c r="K940" s="56"/>
      <c r="L940" s="57"/>
      <c r="M940" s="57"/>
      <c r="Q940" s="668" t="str">
        <f t="shared" si="15"/>
        <v/>
      </c>
      <c r="R940" s="48"/>
      <c r="S940" s="48"/>
      <c r="T940" s="48"/>
    </row>
    <row r="941" spans="1:20" ht="12.75" customHeight="1">
      <c r="A941" s="54"/>
      <c r="B941" s="55"/>
      <c r="C941" s="56"/>
      <c r="D941" s="56"/>
      <c r="E941" s="56"/>
      <c r="F941" s="56"/>
      <c r="G941" s="56"/>
      <c r="H941" s="56"/>
      <c r="I941" s="56"/>
      <c r="J941" s="56"/>
      <c r="K941" s="56"/>
      <c r="L941" s="57"/>
      <c r="M941" s="57"/>
      <c r="Q941" s="668" t="str">
        <f t="shared" si="15"/>
        <v/>
      </c>
      <c r="R941" s="48"/>
      <c r="S941" s="48"/>
      <c r="T941" s="48"/>
    </row>
    <row r="942" spans="1:20" ht="12.75" customHeight="1">
      <c r="A942" s="54"/>
      <c r="B942" s="55"/>
      <c r="C942" s="56"/>
      <c r="D942" s="56"/>
      <c r="E942" s="56"/>
      <c r="F942" s="56"/>
      <c r="G942" s="56"/>
      <c r="H942" s="56"/>
      <c r="I942" s="56"/>
      <c r="J942" s="56"/>
      <c r="K942" s="56"/>
      <c r="L942" s="57"/>
      <c r="M942" s="57"/>
      <c r="Q942" s="668" t="str">
        <f t="shared" si="15"/>
        <v/>
      </c>
      <c r="R942" s="48"/>
      <c r="S942" s="48"/>
      <c r="T942" s="48"/>
    </row>
    <row r="943" spans="1:20" ht="12.75" customHeight="1">
      <c r="A943" s="54"/>
      <c r="B943" s="55"/>
      <c r="C943" s="56"/>
      <c r="D943" s="56"/>
      <c r="E943" s="56"/>
      <c r="F943" s="56"/>
      <c r="G943" s="56"/>
      <c r="H943" s="56"/>
      <c r="I943" s="56"/>
      <c r="J943" s="56"/>
      <c r="K943" s="56"/>
      <c r="L943" s="57"/>
      <c r="M943" s="57"/>
      <c r="Q943" s="668" t="str">
        <f t="shared" si="15"/>
        <v/>
      </c>
      <c r="R943" s="48"/>
      <c r="S943" s="48"/>
      <c r="T943" s="48"/>
    </row>
    <row r="944" spans="1:20" ht="12.75" customHeight="1">
      <c r="A944" s="54"/>
      <c r="B944" s="55"/>
      <c r="C944" s="56"/>
      <c r="D944" s="56"/>
      <c r="E944" s="56"/>
      <c r="F944" s="56"/>
      <c r="G944" s="56"/>
      <c r="H944" s="56"/>
      <c r="I944" s="56"/>
      <c r="J944" s="56"/>
      <c r="K944" s="56"/>
      <c r="L944" s="57"/>
      <c r="M944" s="57"/>
      <c r="Q944" s="668" t="str">
        <f t="shared" si="15"/>
        <v/>
      </c>
      <c r="R944" s="48"/>
      <c r="S944" s="48"/>
      <c r="T944" s="48"/>
    </row>
    <row r="945" spans="1:20" ht="12.75" customHeight="1">
      <c r="A945" s="54"/>
      <c r="B945" s="55"/>
      <c r="C945" s="56"/>
      <c r="D945" s="56"/>
      <c r="E945" s="56"/>
      <c r="F945" s="56"/>
      <c r="G945" s="56"/>
      <c r="H945" s="56"/>
      <c r="I945" s="56"/>
      <c r="J945" s="56"/>
      <c r="K945" s="56"/>
      <c r="L945" s="57"/>
      <c r="M945" s="57"/>
      <c r="Q945" s="668" t="str">
        <f t="shared" si="15"/>
        <v/>
      </c>
      <c r="R945" s="48"/>
      <c r="S945" s="48"/>
      <c r="T945" s="48"/>
    </row>
    <row r="946" spans="1:20" ht="12.75" customHeight="1">
      <c r="A946" s="54"/>
      <c r="B946" s="55"/>
      <c r="C946" s="56"/>
      <c r="D946" s="56"/>
      <c r="E946" s="56"/>
      <c r="F946" s="56"/>
      <c r="G946" s="56"/>
      <c r="H946" s="56"/>
      <c r="I946" s="56"/>
      <c r="J946" s="56"/>
      <c r="K946" s="56"/>
      <c r="L946" s="57"/>
      <c r="M946" s="57"/>
      <c r="Q946" s="668" t="str">
        <f t="shared" si="15"/>
        <v/>
      </c>
      <c r="R946" s="48"/>
      <c r="S946" s="48"/>
      <c r="T946" s="48"/>
    </row>
    <row r="947" spans="1:20" ht="12.75" customHeight="1">
      <c r="A947" s="54"/>
      <c r="B947" s="55"/>
      <c r="C947" s="56"/>
      <c r="D947" s="56"/>
      <c r="E947" s="56"/>
      <c r="F947" s="56"/>
      <c r="G947" s="56"/>
      <c r="H947" s="56"/>
      <c r="I947" s="56"/>
      <c r="J947" s="56"/>
      <c r="K947" s="56"/>
      <c r="L947" s="57"/>
      <c r="M947" s="57"/>
      <c r="Q947" s="668" t="str">
        <f t="shared" si="15"/>
        <v/>
      </c>
      <c r="R947" s="48"/>
      <c r="S947" s="48"/>
      <c r="T947" s="48"/>
    </row>
    <row r="948" spans="1:20" ht="12.75" customHeight="1">
      <c r="A948" s="54"/>
      <c r="B948" s="55"/>
      <c r="C948" s="56"/>
      <c r="D948" s="56"/>
      <c r="E948" s="56"/>
      <c r="F948" s="56"/>
      <c r="G948" s="56"/>
      <c r="H948" s="56"/>
      <c r="I948" s="56"/>
      <c r="J948" s="56"/>
      <c r="K948" s="56"/>
      <c r="L948" s="57"/>
      <c r="M948" s="57"/>
      <c r="Q948" s="668" t="str">
        <f t="shared" si="15"/>
        <v/>
      </c>
      <c r="R948" s="48"/>
      <c r="S948" s="48"/>
      <c r="T948" s="48"/>
    </row>
    <row r="949" spans="1:20" ht="12.75" customHeight="1">
      <c r="A949" s="54"/>
      <c r="B949" s="55"/>
      <c r="C949" s="56"/>
      <c r="D949" s="56"/>
      <c r="E949" s="56"/>
      <c r="F949" s="56"/>
      <c r="G949" s="56"/>
      <c r="H949" s="56"/>
      <c r="I949" s="56"/>
      <c r="J949" s="56"/>
      <c r="K949" s="56"/>
      <c r="L949" s="57"/>
      <c r="M949" s="57"/>
      <c r="Q949" s="668" t="str">
        <f t="shared" si="15"/>
        <v/>
      </c>
      <c r="R949" s="48"/>
      <c r="S949" s="48"/>
      <c r="T949" s="48"/>
    </row>
    <row r="950" spans="1:20" ht="12.75" customHeight="1">
      <c r="A950" s="54"/>
      <c r="B950" s="55"/>
      <c r="C950" s="56"/>
      <c r="D950" s="56"/>
      <c r="E950" s="56"/>
      <c r="F950" s="56"/>
      <c r="G950" s="56"/>
      <c r="H950" s="56"/>
      <c r="I950" s="56"/>
      <c r="J950" s="56"/>
      <c r="K950" s="56"/>
      <c r="L950" s="57"/>
      <c r="M950" s="57"/>
      <c r="Q950" s="668" t="str">
        <f t="shared" si="15"/>
        <v/>
      </c>
      <c r="R950" s="48"/>
      <c r="S950" s="48"/>
      <c r="T950" s="48"/>
    </row>
    <row r="951" spans="1:20" ht="12.75" customHeight="1">
      <c r="A951" s="54"/>
      <c r="B951" s="55"/>
      <c r="C951" s="56"/>
      <c r="D951" s="56"/>
      <c r="E951" s="56"/>
      <c r="F951" s="56"/>
      <c r="G951" s="56"/>
      <c r="H951" s="56"/>
      <c r="I951" s="56"/>
      <c r="J951" s="56"/>
      <c r="K951" s="56"/>
      <c r="L951" s="57"/>
      <c r="M951" s="57"/>
      <c r="Q951" s="668" t="str">
        <f t="shared" si="15"/>
        <v/>
      </c>
      <c r="R951" s="48"/>
      <c r="S951" s="48"/>
      <c r="T951" s="48"/>
    </row>
    <row r="952" spans="1:20" ht="12.75" customHeight="1">
      <c r="A952" s="54"/>
      <c r="B952" s="55"/>
      <c r="C952" s="56"/>
      <c r="D952" s="56"/>
      <c r="E952" s="56"/>
      <c r="F952" s="56"/>
      <c r="G952" s="56"/>
      <c r="H952" s="56"/>
      <c r="I952" s="56"/>
      <c r="J952" s="56"/>
      <c r="K952" s="56"/>
      <c r="L952" s="57"/>
      <c r="M952" s="57"/>
      <c r="Q952" s="668" t="str">
        <f t="shared" si="15"/>
        <v/>
      </c>
      <c r="R952" s="48"/>
      <c r="S952" s="48"/>
      <c r="T952" s="48"/>
    </row>
    <row r="953" spans="1:20" ht="12.75" customHeight="1">
      <c r="A953" s="54"/>
      <c r="B953" s="55"/>
      <c r="C953" s="56"/>
      <c r="D953" s="56"/>
      <c r="E953" s="56"/>
      <c r="F953" s="56"/>
      <c r="G953" s="56"/>
      <c r="H953" s="56"/>
      <c r="I953" s="56"/>
      <c r="J953" s="56"/>
      <c r="K953" s="56"/>
      <c r="L953" s="57"/>
      <c r="M953" s="57"/>
      <c r="Q953" s="668" t="str">
        <f t="shared" si="15"/>
        <v/>
      </c>
      <c r="R953" s="48"/>
      <c r="S953" s="48"/>
      <c r="T953" s="48"/>
    </row>
    <row r="954" spans="1:20" ht="12.75" customHeight="1">
      <c r="A954" s="54"/>
      <c r="B954" s="55"/>
      <c r="C954" s="56"/>
      <c r="D954" s="56"/>
      <c r="E954" s="56"/>
      <c r="F954" s="56"/>
      <c r="G954" s="56"/>
      <c r="H954" s="56"/>
      <c r="I954" s="56"/>
      <c r="J954" s="56"/>
      <c r="K954" s="56"/>
      <c r="L954" s="57"/>
      <c r="M954" s="57"/>
      <c r="Q954" s="668" t="str">
        <f t="shared" si="15"/>
        <v/>
      </c>
      <c r="R954" s="48"/>
      <c r="S954" s="48"/>
      <c r="T954" s="48"/>
    </row>
    <row r="955" spans="1:20" ht="12.75" customHeight="1">
      <c r="A955" s="54"/>
      <c r="B955" s="55"/>
      <c r="C955" s="56"/>
      <c r="D955" s="56"/>
      <c r="E955" s="56"/>
      <c r="F955" s="56"/>
      <c r="G955" s="56"/>
      <c r="H955" s="56"/>
      <c r="I955" s="56"/>
      <c r="J955" s="56"/>
      <c r="K955" s="56"/>
      <c r="L955" s="57"/>
      <c r="M955" s="57"/>
      <c r="Q955" s="668" t="str">
        <f t="shared" si="15"/>
        <v/>
      </c>
      <c r="R955" s="48"/>
      <c r="S955" s="48"/>
      <c r="T955" s="48"/>
    </row>
    <row r="956" spans="1:20" ht="12.75" customHeight="1">
      <c r="A956" s="54"/>
      <c r="B956" s="55"/>
      <c r="C956" s="56"/>
      <c r="D956" s="56"/>
      <c r="E956" s="56"/>
      <c r="F956" s="56"/>
      <c r="G956" s="56"/>
      <c r="H956" s="56"/>
      <c r="I956" s="56"/>
      <c r="J956" s="56"/>
      <c r="K956" s="56"/>
      <c r="L956" s="57"/>
      <c r="M956" s="57"/>
      <c r="Q956" s="668" t="str">
        <f t="shared" si="15"/>
        <v/>
      </c>
      <c r="R956" s="48"/>
      <c r="S956" s="48"/>
      <c r="T956" s="48"/>
    </row>
    <row r="957" spans="1:20" ht="12.75" customHeight="1">
      <c r="A957" s="54"/>
      <c r="B957" s="55"/>
      <c r="C957" s="56"/>
      <c r="D957" s="56"/>
      <c r="E957" s="56"/>
      <c r="F957" s="56"/>
      <c r="G957" s="56"/>
      <c r="H957" s="56"/>
      <c r="I957" s="56"/>
      <c r="J957" s="56"/>
      <c r="K957" s="56"/>
      <c r="L957" s="57"/>
      <c r="M957" s="57"/>
      <c r="Q957" s="668" t="str">
        <f t="shared" si="15"/>
        <v/>
      </c>
      <c r="R957" s="48"/>
      <c r="S957" s="48"/>
      <c r="T957" s="48"/>
    </row>
    <row r="958" spans="1:20" ht="12.75" customHeight="1">
      <c r="A958" s="54"/>
      <c r="B958" s="55"/>
      <c r="C958" s="56"/>
      <c r="D958" s="56"/>
      <c r="E958" s="56"/>
      <c r="F958" s="56"/>
      <c r="G958" s="56"/>
      <c r="H958" s="56"/>
      <c r="I958" s="56"/>
      <c r="J958" s="56"/>
      <c r="K958" s="56"/>
      <c r="L958" s="57"/>
      <c r="M958" s="57"/>
      <c r="Q958" s="668" t="str">
        <f t="shared" si="15"/>
        <v/>
      </c>
      <c r="R958" s="48"/>
      <c r="S958" s="48"/>
      <c r="T958" s="48"/>
    </row>
    <row r="959" spans="1:20" ht="12.75" customHeight="1">
      <c r="A959" s="54"/>
      <c r="B959" s="55"/>
      <c r="C959" s="56"/>
      <c r="D959" s="56"/>
      <c r="E959" s="56"/>
      <c r="F959" s="56"/>
      <c r="G959" s="56"/>
      <c r="H959" s="56"/>
      <c r="I959" s="56"/>
      <c r="J959" s="56"/>
      <c r="K959" s="56"/>
      <c r="L959" s="57"/>
      <c r="M959" s="57"/>
      <c r="Q959" s="668" t="str">
        <f t="shared" si="15"/>
        <v/>
      </c>
      <c r="R959" s="48"/>
      <c r="S959" s="48"/>
      <c r="T959" s="48"/>
    </row>
    <row r="960" spans="1:20" ht="12.75" customHeight="1">
      <c r="A960" s="54"/>
      <c r="B960" s="55"/>
      <c r="C960" s="56"/>
      <c r="D960" s="56"/>
      <c r="E960" s="56"/>
      <c r="F960" s="56"/>
      <c r="G960" s="56"/>
      <c r="H960" s="56"/>
      <c r="I960" s="56"/>
      <c r="J960" s="56"/>
      <c r="K960" s="56"/>
      <c r="L960" s="57"/>
      <c r="M960" s="57"/>
      <c r="Q960" s="668" t="str">
        <f t="shared" si="15"/>
        <v/>
      </c>
      <c r="R960" s="48"/>
      <c r="S960" s="48"/>
      <c r="T960" s="48"/>
    </row>
    <row r="961" spans="1:20" ht="12.75" customHeight="1">
      <c r="A961" s="54"/>
      <c r="B961" s="55"/>
      <c r="C961" s="56"/>
      <c r="D961" s="56"/>
      <c r="E961" s="56"/>
      <c r="F961" s="56"/>
      <c r="G961" s="56"/>
      <c r="H961" s="56"/>
      <c r="I961" s="56"/>
      <c r="J961" s="56"/>
      <c r="K961" s="56"/>
      <c r="L961" s="57"/>
      <c r="M961" s="57"/>
      <c r="Q961" s="668" t="str">
        <f t="shared" si="15"/>
        <v/>
      </c>
      <c r="R961" s="48"/>
      <c r="S961" s="48"/>
      <c r="T961" s="48"/>
    </row>
    <row r="962" spans="1:20" ht="12.75" customHeight="1">
      <c r="A962" s="54"/>
      <c r="B962" s="55"/>
      <c r="C962" s="56"/>
      <c r="D962" s="56"/>
      <c r="E962" s="56"/>
      <c r="F962" s="56"/>
      <c r="G962" s="56"/>
      <c r="H962" s="56"/>
      <c r="I962" s="56"/>
      <c r="J962" s="56"/>
      <c r="K962" s="56"/>
      <c r="L962" s="57"/>
      <c r="M962" s="57"/>
      <c r="Q962" s="668" t="str">
        <f t="shared" si="15"/>
        <v/>
      </c>
      <c r="R962" s="48"/>
      <c r="S962" s="48"/>
      <c r="T962" s="48"/>
    </row>
    <row r="963" spans="1:20" ht="12.75" customHeight="1">
      <c r="A963" s="54"/>
      <c r="B963" s="55"/>
      <c r="C963" s="56"/>
      <c r="D963" s="56"/>
      <c r="E963" s="56"/>
      <c r="F963" s="56"/>
      <c r="G963" s="56"/>
      <c r="H963" s="56"/>
      <c r="I963" s="56"/>
      <c r="J963" s="56"/>
      <c r="K963" s="56"/>
      <c r="L963" s="57"/>
      <c r="M963" s="57"/>
      <c r="Q963" s="668" t="str">
        <f t="shared" si="15"/>
        <v/>
      </c>
      <c r="R963" s="48"/>
      <c r="S963" s="48"/>
      <c r="T963" s="48"/>
    </row>
    <row r="964" spans="1:20" ht="12.75" customHeight="1">
      <c r="A964" s="54"/>
      <c r="B964" s="55"/>
      <c r="C964" s="56"/>
      <c r="D964" s="56"/>
      <c r="E964" s="56"/>
      <c r="F964" s="56"/>
      <c r="G964" s="56"/>
      <c r="H964" s="56"/>
      <c r="I964" s="56"/>
      <c r="J964" s="56"/>
      <c r="K964" s="56"/>
      <c r="L964" s="57"/>
      <c r="M964" s="57"/>
      <c r="Q964" s="668" t="str">
        <f t="shared" si="15"/>
        <v/>
      </c>
      <c r="R964" s="48"/>
      <c r="S964" s="48"/>
      <c r="T964" s="48"/>
    </row>
    <row r="965" spans="1:20" ht="12.75" customHeight="1">
      <c r="A965" s="54"/>
      <c r="B965" s="55"/>
      <c r="C965" s="56"/>
      <c r="D965" s="56"/>
      <c r="E965" s="56"/>
      <c r="F965" s="56"/>
      <c r="G965" s="56"/>
      <c r="H965" s="56"/>
      <c r="I965" s="56"/>
      <c r="J965" s="56"/>
      <c r="K965" s="56"/>
      <c r="L965" s="57"/>
      <c r="M965" s="57"/>
      <c r="Q965" s="668" t="str">
        <f t="shared" si="15"/>
        <v/>
      </c>
      <c r="R965" s="48"/>
      <c r="S965" s="48"/>
      <c r="T965" s="48"/>
    </row>
    <row r="966" spans="1:20" ht="12.75" customHeight="1">
      <c r="A966" s="54"/>
      <c r="B966" s="55"/>
      <c r="C966" s="56"/>
      <c r="D966" s="56"/>
      <c r="E966" s="56"/>
      <c r="F966" s="56"/>
      <c r="G966" s="56"/>
      <c r="H966" s="56"/>
      <c r="I966" s="56"/>
      <c r="J966" s="56"/>
      <c r="K966" s="56"/>
      <c r="L966" s="57"/>
      <c r="M966" s="57"/>
      <c r="Q966" s="668" t="str">
        <f t="shared" si="15"/>
        <v/>
      </c>
      <c r="R966" s="48"/>
      <c r="S966" s="48"/>
      <c r="T966" s="48"/>
    </row>
    <row r="967" spans="1:20" ht="12.75" customHeight="1">
      <c r="A967" s="54"/>
      <c r="B967" s="55"/>
      <c r="C967" s="56"/>
      <c r="D967" s="56"/>
      <c r="E967" s="56"/>
      <c r="F967" s="56"/>
      <c r="G967" s="56"/>
      <c r="H967" s="56"/>
      <c r="I967" s="56"/>
      <c r="J967" s="56"/>
      <c r="K967" s="56"/>
      <c r="L967" s="57"/>
      <c r="M967" s="57"/>
      <c r="Q967" s="668" t="str">
        <f t="shared" si="15"/>
        <v/>
      </c>
      <c r="R967" s="48"/>
      <c r="S967" s="48"/>
      <c r="T967" s="48"/>
    </row>
    <row r="968" spans="1:20" ht="12.75" customHeight="1">
      <c r="A968" s="54"/>
      <c r="B968" s="55"/>
      <c r="C968" s="56"/>
      <c r="D968" s="56"/>
      <c r="E968" s="56"/>
      <c r="F968" s="56"/>
      <c r="G968" s="56"/>
      <c r="H968" s="56"/>
      <c r="I968" s="56"/>
      <c r="J968" s="56"/>
      <c r="K968" s="56"/>
      <c r="L968" s="57"/>
      <c r="M968" s="57"/>
      <c r="Q968" s="668" t="str">
        <f t="shared" si="15"/>
        <v/>
      </c>
      <c r="R968" s="48"/>
      <c r="S968" s="48"/>
      <c r="T968" s="48"/>
    </row>
    <row r="969" spans="1:20" ht="12.75" customHeight="1">
      <c r="A969" s="54"/>
      <c r="B969" s="55"/>
      <c r="C969" s="56"/>
      <c r="D969" s="56"/>
      <c r="E969" s="56"/>
      <c r="F969" s="56"/>
      <c r="G969" s="56"/>
      <c r="H969" s="56"/>
      <c r="I969" s="56"/>
      <c r="J969" s="56"/>
      <c r="K969" s="56"/>
      <c r="L969" s="57"/>
      <c r="M969" s="57"/>
      <c r="Q969" s="668" t="str">
        <f t="shared" si="15"/>
        <v/>
      </c>
      <c r="R969" s="48"/>
      <c r="S969" s="48"/>
      <c r="T969" s="48"/>
    </row>
    <row r="970" spans="1:20" ht="12.75" customHeight="1">
      <c r="A970" s="54"/>
      <c r="B970" s="55"/>
      <c r="C970" s="56"/>
      <c r="D970" s="56"/>
      <c r="E970" s="56"/>
      <c r="F970" s="56"/>
      <c r="G970" s="56"/>
      <c r="H970" s="56"/>
      <c r="I970" s="56"/>
      <c r="J970" s="56"/>
      <c r="K970" s="56"/>
      <c r="L970" s="57"/>
      <c r="M970" s="57"/>
      <c r="Q970" s="668" t="str">
        <f t="shared" si="15"/>
        <v/>
      </c>
      <c r="R970" s="48"/>
      <c r="S970" s="48"/>
      <c r="T970" s="48"/>
    </row>
    <row r="971" spans="1:20" ht="12.75" customHeight="1">
      <c r="A971" s="54"/>
      <c r="B971" s="55"/>
      <c r="C971" s="56"/>
      <c r="D971" s="56"/>
      <c r="E971" s="56"/>
      <c r="F971" s="56"/>
      <c r="G971" s="56"/>
      <c r="H971" s="56"/>
      <c r="I971" s="56"/>
      <c r="J971" s="56"/>
      <c r="K971" s="56"/>
      <c r="L971" s="57"/>
      <c r="M971" s="57"/>
      <c r="Q971" s="668" t="str">
        <f t="shared" si="15"/>
        <v/>
      </c>
      <c r="R971" s="48"/>
      <c r="S971" s="48"/>
      <c r="T971" s="48"/>
    </row>
    <row r="972" spans="1:20" ht="12.75" customHeight="1">
      <c r="A972" s="54"/>
      <c r="B972" s="55"/>
      <c r="C972" s="56"/>
      <c r="D972" s="56"/>
      <c r="E972" s="56"/>
      <c r="F972" s="56"/>
      <c r="G972" s="56"/>
      <c r="H972" s="56"/>
      <c r="I972" s="56"/>
      <c r="J972" s="56"/>
      <c r="K972" s="56"/>
      <c r="L972" s="57"/>
      <c r="M972" s="57"/>
      <c r="Q972" s="668" t="str">
        <f t="shared" si="15"/>
        <v/>
      </c>
      <c r="R972" s="48"/>
      <c r="S972" s="48"/>
      <c r="T972" s="48"/>
    </row>
    <row r="973" spans="1:20" ht="12.75" customHeight="1">
      <c r="A973" s="54"/>
      <c r="B973" s="55"/>
      <c r="C973" s="56"/>
      <c r="D973" s="56"/>
      <c r="E973" s="56"/>
      <c r="F973" s="56"/>
      <c r="G973" s="56"/>
      <c r="H973" s="56"/>
      <c r="I973" s="56"/>
      <c r="J973" s="56"/>
      <c r="K973" s="56"/>
      <c r="L973" s="57"/>
      <c r="M973" s="57"/>
      <c r="Q973" s="668" t="str">
        <f t="shared" si="15"/>
        <v/>
      </c>
      <c r="R973" s="48"/>
      <c r="S973" s="48"/>
      <c r="T973" s="48"/>
    </row>
    <row r="974" spans="1:20" ht="12.75" customHeight="1">
      <c r="A974" s="54"/>
      <c r="B974" s="55"/>
      <c r="C974" s="56"/>
      <c r="D974" s="56"/>
      <c r="E974" s="56"/>
      <c r="F974" s="56"/>
      <c r="G974" s="56"/>
      <c r="H974" s="56"/>
      <c r="I974" s="56"/>
      <c r="J974" s="56"/>
      <c r="K974" s="56"/>
      <c r="L974" s="57"/>
      <c r="M974" s="57"/>
      <c r="Q974" s="668" t="str">
        <f t="shared" si="15"/>
        <v/>
      </c>
      <c r="R974" s="48"/>
      <c r="S974" s="48"/>
      <c r="T974" s="48"/>
    </row>
    <row r="975" spans="1:20" ht="12.75" customHeight="1">
      <c r="A975" s="54"/>
      <c r="B975" s="55"/>
      <c r="C975" s="56"/>
      <c r="D975" s="56"/>
      <c r="E975" s="56"/>
      <c r="F975" s="56"/>
      <c r="G975" s="56"/>
      <c r="H975" s="56"/>
      <c r="I975" s="56"/>
      <c r="J975" s="56"/>
      <c r="K975" s="56"/>
      <c r="L975" s="57"/>
      <c r="M975" s="57"/>
      <c r="Q975" s="668" t="str">
        <f t="shared" si="15"/>
        <v/>
      </c>
      <c r="R975" s="48"/>
      <c r="S975" s="48"/>
      <c r="T975" s="48"/>
    </row>
    <row r="976" spans="1:20" ht="12.75" customHeight="1">
      <c r="A976" s="54"/>
      <c r="B976" s="55"/>
      <c r="C976" s="56"/>
      <c r="D976" s="56"/>
      <c r="E976" s="56"/>
      <c r="F976" s="56"/>
      <c r="G976" s="56"/>
      <c r="H976" s="56"/>
      <c r="I976" s="56"/>
      <c r="J976" s="56"/>
      <c r="K976" s="56"/>
      <c r="L976" s="57"/>
      <c r="M976" s="57"/>
      <c r="Q976" s="668" t="str">
        <f t="shared" si="15"/>
        <v/>
      </c>
      <c r="R976" s="48"/>
      <c r="S976" s="48"/>
      <c r="T976" s="48"/>
    </row>
    <row r="977" spans="1:20" ht="12.75" customHeight="1">
      <c r="A977" s="54"/>
      <c r="B977" s="55"/>
      <c r="C977" s="56"/>
      <c r="D977" s="56"/>
      <c r="E977" s="56"/>
      <c r="F977" s="56"/>
      <c r="G977" s="56"/>
      <c r="H977" s="56"/>
      <c r="I977" s="56"/>
      <c r="J977" s="56"/>
      <c r="K977" s="56"/>
      <c r="L977" s="57"/>
      <c r="M977" s="57"/>
      <c r="Q977" s="668" t="str">
        <f t="shared" si="15"/>
        <v/>
      </c>
      <c r="R977" s="48"/>
      <c r="S977" s="48"/>
      <c r="T977" s="48"/>
    </row>
    <row r="978" spans="1:20" ht="12.75" customHeight="1">
      <c r="A978" s="54"/>
      <c r="B978" s="55"/>
      <c r="C978" s="56"/>
      <c r="D978" s="56"/>
      <c r="E978" s="56"/>
      <c r="F978" s="56"/>
      <c r="G978" s="56"/>
      <c r="H978" s="56"/>
      <c r="I978" s="56"/>
      <c r="J978" s="56"/>
      <c r="K978" s="56"/>
      <c r="L978" s="57"/>
      <c r="M978" s="57"/>
      <c r="Q978" s="668" t="str">
        <f t="shared" si="15"/>
        <v/>
      </c>
      <c r="R978" s="48"/>
      <c r="S978" s="48"/>
      <c r="T978" s="48"/>
    </row>
    <row r="979" spans="1:20" ht="12.75" customHeight="1">
      <c r="A979" s="54"/>
      <c r="B979" s="55"/>
      <c r="C979" s="56"/>
      <c r="D979" s="56"/>
      <c r="E979" s="56"/>
      <c r="F979" s="56"/>
      <c r="G979" s="56"/>
      <c r="H979" s="56"/>
      <c r="I979" s="56"/>
      <c r="J979" s="56"/>
      <c r="K979" s="56"/>
      <c r="L979" s="57"/>
      <c r="M979" s="57"/>
      <c r="Q979" s="668" t="str">
        <f t="shared" si="15"/>
        <v/>
      </c>
      <c r="R979" s="48"/>
      <c r="S979" s="48"/>
      <c r="T979" s="48"/>
    </row>
    <row r="980" spans="1:20" ht="12.75" customHeight="1">
      <c r="A980" s="54"/>
      <c r="B980" s="55"/>
      <c r="C980" s="56"/>
      <c r="D980" s="56"/>
      <c r="E980" s="56"/>
      <c r="F980" s="56"/>
      <c r="G980" s="56"/>
      <c r="H980" s="56"/>
      <c r="I980" s="56"/>
      <c r="J980" s="56"/>
      <c r="K980" s="56"/>
      <c r="L980" s="57"/>
      <c r="M980" s="57"/>
      <c r="Q980" s="668" t="str">
        <f t="shared" si="15"/>
        <v/>
      </c>
      <c r="R980" s="48"/>
      <c r="S980" s="48"/>
      <c r="T980" s="48"/>
    </row>
    <row r="981" spans="1:20" ht="12.75" customHeight="1">
      <c r="A981" s="54"/>
      <c r="B981" s="55"/>
      <c r="C981" s="56"/>
      <c r="D981" s="56"/>
      <c r="E981" s="56"/>
      <c r="F981" s="56"/>
      <c r="G981" s="56"/>
      <c r="H981" s="56"/>
      <c r="I981" s="56"/>
      <c r="J981" s="56"/>
      <c r="K981" s="56"/>
      <c r="L981" s="57"/>
      <c r="M981" s="57"/>
      <c r="Q981" s="668" t="str">
        <f t="shared" si="15"/>
        <v/>
      </c>
      <c r="R981" s="48"/>
      <c r="S981" s="48"/>
      <c r="T981" s="48"/>
    </row>
    <row r="982" spans="1:20" ht="12.75" customHeight="1">
      <c r="A982" s="54"/>
      <c r="B982" s="55"/>
      <c r="C982" s="56"/>
      <c r="D982" s="56"/>
      <c r="E982" s="56"/>
      <c r="F982" s="56"/>
      <c r="G982" s="56"/>
      <c r="H982" s="56"/>
      <c r="I982" s="56"/>
      <c r="J982" s="56"/>
      <c r="K982" s="56"/>
      <c r="L982" s="57"/>
      <c r="M982" s="57"/>
      <c r="Q982" s="668" t="str">
        <f t="shared" si="15"/>
        <v/>
      </c>
      <c r="R982" s="48"/>
      <c r="S982" s="48"/>
      <c r="T982" s="48"/>
    </row>
    <row r="983" spans="1:20" ht="12.75" customHeight="1">
      <c r="A983" s="54"/>
      <c r="B983" s="55"/>
      <c r="C983" s="56"/>
      <c r="D983" s="56"/>
      <c r="E983" s="56"/>
      <c r="F983" s="56"/>
      <c r="G983" s="56"/>
      <c r="H983" s="56"/>
      <c r="I983" s="56"/>
      <c r="J983" s="56"/>
      <c r="K983" s="56"/>
      <c r="L983" s="57"/>
      <c r="M983" s="57"/>
      <c r="Q983" s="668" t="str">
        <f t="shared" si="15"/>
        <v/>
      </c>
      <c r="R983" s="48"/>
      <c r="S983" s="48"/>
      <c r="T983" s="48"/>
    </row>
    <row r="984" spans="1:20" ht="12.75" customHeight="1">
      <c r="A984" s="54"/>
      <c r="B984" s="55"/>
      <c r="C984" s="56"/>
      <c r="D984" s="56"/>
      <c r="E984" s="56"/>
      <c r="F984" s="56"/>
      <c r="G984" s="56"/>
      <c r="H984" s="56"/>
      <c r="I984" s="56"/>
      <c r="J984" s="56"/>
      <c r="K984" s="56"/>
      <c r="L984" s="57"/>
      <c r="M984" s="57"/>
      <c r="Q984" s="668" t="str">
        <f t="shared" si="15"/>
        <v/>
      </c>
      <c r="R984" s="48"/>
      <c r="S984" s="48"/>
      <c r="T984" s="48"/>
    </row>
    <row r="985" spans="1:20" ht="12.75" customHeight="1">
      <c r="A985" s="54"/>
      <c r="B985" s="55"/>
      <c r="C985" s="56"/>
      <c r="D985" s="56"/>
      <c r="E985" s="56"/>
      <c r="F985" s="56"/>
      <c r="G985" s="56"/>
      <c r="H985" s="56"/>
      <c r="I985" s="56"/>
      <c r="J985" s="56"/>
      <c r="K985" s="56"/>
      <c r="L985" s="57"/>
      <c r="M985" s="57"/>
      <c r="Q985" s="668" t="str">
        <f t="shared" ref="Q985:Q1001" si="16">IF($G985&gt;0,$C$21,"")</f>
        <v/>
      </c>
      <c r="R985" s="48"/>
      <c r="S985" s="48"/>
      <c r="T985" s="48"/>
    </row>
    <row r="986" spans="1:20" ht="12.75" customHeight="1">
      <c r="A986" s="54"/>
      <c r="B986" s="55"/>
      <c r="C986" s="56"/>
      <c r="D986" s="56"/>
      <c r="E986" s="56"/>
      <c r="F986" s="56"/>
      <c r="G986" s="56"/>
      <c r="H986" s="56"/>
      <c r="I986" s="56"/>
      <c r="J986" s="56"/>
      <c r="K986" s="56"/>
      <c r="L986" s="57"/>
      <c r="M986" s="57"/>
      <c r="Q986" s="668" t="str">
        <f t="shared" si="16"/>
        <v/>
      </c>
      <c r="R986" s="48"/>
      <c r="S986" s="48"/>
      <c r="T986" s="48"/>
    </row>
    <row r="987" spans="1:20" ht="12.75" customHeight="1">
      <c r="A987" s="54"/>
      <c r="B987" s="55"/>
      <c r="C987" s="56"/>
      <c r="D987" s="56"/>
      <c r="E987" s="56"/>
      <c r="F987" s="56"/>
      <c r="G987" s="56"/>
      <c r="H987" s="56"/>
      <c r="I987" s="56"/>
      <c r="J987" s="56"/>
      <c r="K987" s="56"/>
      <c r="L987" s="57"/>
      <c r="M987" s="57"/>
      <c r="Q987" s="668" t="str">
        <f t="shared" si="16"/>
        <v/>
      </c>
      <c r="R987" s="48"/>
      <c r="S987" s="48"/>
      <c r="T987" s="48"/>
    </row>
    <row r="988" spans="1:20" ht="12.75" customHeight="1">
      <c r="A988" s="54"/>
      <c r="B988" s="55"/>
      <c r="C988" s="56"/>
      <c r="D988" s="56"/>
      <c r="E988" s="56"/>
      <c r="F988" s="56"/>
      <c r="G988" s="56"/>
      <c r="H988" s="56"/>
      <c r="I988" s="56"/>
      <c r="J988" s="56"/>
      <c r="K988" s="56"/>
      <c r="L988" s="57"/>
      <c r="M988" s="57"/>
      <c r="Q988" s="668" t="str">
        <f t="shared" si="16"/>
        <v/>
      </c>
      <c r="R988" s="48"/>
      <c r="S988" s="48"/>
      <c r="T988" s="48"/>
    </row>
    <row r="989" spans="1:20" ht="12.75" customHeight="1">
      <c r="A989" s="54"/>
      <c r="B989" s="55"/>
      <c r="C989" s="56"/>
      <c r="D989" s="56"/>
      <c r="E989" s="56"/>
      <c r="F989" s="56"/>
      <c r="G989" s="56"/>
      <c r="H989" s="56"/>
      <c r="I989" s="56"/>
      <c r="J989" s="56"/>
      <c r="K989" s="56"/>
      <c r="L989" s="57"/>
      <c r="M989" s="57"/>
      <c r="Q989" s="668" t="str">
        <f t="shared" si="16"/>
        <v/>
      </c>
      <c r="R989" s="48"/>
      <c r="S989" s="48"/>
      <c r="T989" s="48"/>
    </row>
    <row r="990" spans="1:20" ht="12.75" customHeight="1">
      <c r="A990" s="54"/>
      <c r="B990" s="55"/>
      <c r="C990" s="56"/>
      <c r="D990" s="56"/>
      <c r="E990" s="56"/>
      <c r="F990" s="56"/>
      <c r="G990" s="56"/>
      <c r="H990" s="56"/>
      <c r="I990" s="56"/>
      <c r="J990" s="56"/>
      <c r="K990" s="56"/>
      <c r="L990" s="57"/>
      <c r="M990" s="57"/>
      <c r="Q990" s="668" t="str">
        <f t="shared" si="16"/>
        <v/>
      </c>
      <c r="R990" s="48"/>
      <c r="S990" s="48"/>
      <c r="T990" s="48"/>
    </row>
    <row r="991" spans="1:20" ht="12.75" customHeight="1">
      <c r="A991" s="54"/>
      <c r="B991" s="55"/>
      <c r="C991" s="56"/>
      <c r="D991" s="56"/>
      <c r="E991" s="56"/>
      <c r="F991" s="56"/>
      <c r="G991" s="56"/>
      <c r="H991" s="56"/>
      <c r="I991" s="56"/>
      <c r="J991" s="56"/>
      <c r="K991" s="56"/>
      <c r="L991" s="57"/>
      <c r="M991" s="57"/>
      <c r="Q991" s="668" t="str">
        <f t="shared" si="16"/>
        <v/>
      </c>
      <c r="R991" s="48"/>
      <c r="S991" s="48"/>
      <c r="T991" s="48"/>
    </row>
    <row r="992" spans="1:20" ht="12.75" customHeight="1">
      <c r="A992" s="54"/>
      <c r="B992" s="55"/>
      <c r="C992" s="56"/>
      <c r="D992" s="56"/>
      <c r="E992" s="56"/>
      <c r="F992" s="56"/>
      <c r="G992" s="56"/>
      <c r="H992" s="56"/>
      <c r="I992" s="56"/>
      <c r="J992" s="56"/>
      <c r="K992" s="56"/>
      <c r="L992" s="57"/>
      <c r="M992" s="57"/>
      <c r="Q992" s="668" t="str">
        <f t="shared" si="16"/>
        <v/>
      </c>
      <c r="R992" s="48"/>
      <c r="S992" s="48"/>
      <c r="T992" s="48"/>
    </row>
    <row r="993" spans="1:20" ht="12.75" customHeight="1">
      <c r="A993" s="54"/>
      <c r="B993" s="55"/>
      <c r="C993" s="56"/>
      <c r="D993" s="56"/>
      <c r="E993" s="56"/>
      <c r="F993" s="56"/>
      <c r="G993" s="56"/>
      <c r="H993" s="56"/>
      <c r="I993" s="56"/>
      <c r="J993" s="56"/>
      <c r="K993" s="56"/>
      <c r="L993" s="57"/>
      <c r="M993" s="57"/>
      <c r="Q993" s="668" t="str">
        <f t="shared" si="16"/>
        <v/>
      </c>
      <c r="R993" s="48"/>
      <c r="S993" s="48"/>
      <c r="T993" s="48"/>
    </row>
    <row r="994" spans="1:20" ht="12.75" customHeight="1">
      <c r="A994" s="54"/>
      <c r="B994" s="55"/>
      <c r="C994" s="56"/>
      <c r="D994" s="56"/>
      <c r="E994" s="56"/>
      <c r="F994" s="56"/>
      <c r="G994" s="56"/>
      <c r="H994" s="56"/>
      <c r="I994" s="56"/>
      <c r="J994" s="56"/>
      <c r="K994" s="56"/>
      <c r="L994" s="57"/>
      <c r="M994" s="57"/>
      <c r="Q994" s="668" t="str">
        <f t="shared" si="16"/>
        <v/>
      </c>
      <c r="R994" s="48"/>
      <c r="S994" s="48"/>
      <c r="T994" s="48"/>
    </row>
    <row r="995" spans="1:20" ht="12.75" customHeight="1">
      <c r="A995" s="54"/>
      <c r="B995" s="55"/>
      <c r="C995" s="56"/>
      <c r="D995" s="56"/>
      <c r="E995" s="56"/>
      <c r="F995" s="56"/>
      <c r="G995" s="56"/>
      <c r="H995" s="56"/>
      <c r="I995" s="56"/>
      <c r="J995" s="56"/>
      <c r="K995" s="56"/>
      <c r="L995" s="57"/>
      <c r="M995" s="57"/>
      <c r="Q995" s="668" t="str">
        <f t="shared" si="16"/>
        <v/>
      </c>
      <c r="R995" s="48"/>
      <c r="S995" s="48"/>
      <c r="T995" s="48"/>
    </row>
    <row r="996" spans="1:20" ht="12.75" customHeight="1">
      <c r="A996" s="54"/>
      <c r="B996" s="55"/>
      <c r="C996" s="56"/>
      <c r="D996" s="56"/>
      <c r="E996" s="56"/>
      <c r="F996" s="56"/>
      <c r="G996" s="56"/>
      <c r="H996" s="56"/>
      <c r="I996" s="56"/>
      <c r="J996" s="56"/>
      <c r="K996" s="56"/>
      <c r="L996" s="57"/>
      <c r="M996" s="57"/>
      <c r="Q996" s="668" t="str">
        <f t="shared" si="16"/>
        <v/>
      </c>
      <c r="R996" s="48"/>
      <c r="S996" s="48"/>
      <c r="T996" s="48"/>
    </row>
    <row r="997" spans="1:20" ht="12.75" customHeight="1">
      <c r="A997" s="54"/>
      <c r="B997" s="55"/>
      <c r="C997" s="56"/>
      <c r="D997" s="56"/>
      <c r="E997" s="56"/>
      <c r="F997" s="56"/>
      <c r="G997" s="56"/>
      <c r="H997" s="56"/>
      <c r="I997" s="56"/>
      <c r="J997" s="56"/>
      <c r="K997" s="56"/>
      <c r="L997" s="57"/>
      <c r="M997" s="57"/>
      <c r="Q997" s="668" t="str">
        <f t="shared" si="16"/>
        <v/>
      </c>
      <c r="R997" s="48"/>
      <c r="S997" s="48"/>
      <c r="T997" s="48"/>
    </row>
    <row r="998" spans="1:20" ht="12.75" customHeight="1">
      <c r="A998" s="54"/>
      <c r="B998" s="55"/>
      <c r="C998" s="56"/>
      <c r="D998" s="56"/>
      <c r="E998" s="56"/>
      <c r="F998" s="56"/>
      <c r="G998" s="56"/>
      <c r="H998" s="56"/>
      <c r="I998" s="56"/>
      <c r="J998" s="56"/>
      <c r="K998" s="56"/>
      <c r="L998" s="57"/>
      <c r="M998" s="57"/>
      <c r="Q998" s="668" t="str">
        <f t="shared" si="16"/>
        <v/>
      </c>
      <c r="R998" s="48"/>
      <c r="S998" s="48"/>
      <c r="T998" s="48"/>
    </row>
    <row r="999" spans="1:20" ht="12.75" customHeight="1">
      <c r="A999" s="54"/>
      <c r="B999" s="55"/>
      <c r="C999" s="56"/>
      <c r="D999" s="56"/>
      <c r="E999" s="56"/>
      <c r="F999" s="56"/>
      <c r="G999" s="56"/>
      <c r="H999" s="56"/>
      <c r="I999" s="56"/>
      <c r="J999" s="56"/>
      <c r="K999" s="56"/>
      <c r="L999" s="57"/>
      <c r="M999" s="57"/>
      <c r="Q999" s="668" t="str">
        <f t="shared" si="16"/>
        <v/>
      </c>
      <c r="R999" s="48"/>
      <c r="S999" s="48"/>
      <c r="T999" s="48"/>
    </row>
    <row r="1000" spans="1:20" ht="12.75" customHeight="1">
      <c r="A1000" s="54"/>
      <c r="B1000" s="55"/>
      <c r="C1000" s="56"/>
      <c r="D1000" s="56"/>
      <c r="E1000" s="56"/>
      <c r="F1000" s="56"/>
      <c r="G1000" s="56"/>
      <c r="H1000" s="56"/>
      <c r="I1000" s="56"/>
      <c r="J1000" s="56"/>
      <c r="K1000" s="56"/>
      <c r="L1000" s="57"/>
      <c r="M1000" s="57"/>
      <c r="Q1000" s="668" t="str">
        <f t="shared" si="16"/>
        <v/>
      </c>
      <c r="R1000" s="48"/>
      <c r="S1000" s="48"/>
      <c r="T1000" s="48"/>
    </row>
    <row r="1001" spans="1:20" ht="12.75" customHeight="1">
      <c r="A1001" s="59"/>
      <c r="B1001" s="60"/>
      <c r="C1001" s="61"/>
      <c r="D1001" s="61"/>
      <c r="E1001" s="61"/>
      <c r="F1001" s="61"/>
      <c r="G1001" s="61"/>
      <c r="H1001" s="61"/>
      <c r="I1001" s="56"/>
      <c r="J1001" s="61"/>
      <c r="K1001" s="61"/>
      <c r="L1001" s="62"/>
      <c r="M1001" s="62"/>
      <c r="N1001" s="62"/>
      <c r="O1001" s="62"/>
      <c r="P1001" s="62"/>
      <c r="Q1001" s="669" t="str">
        <f t="shared" si="16"/>
        <v/>
      </c>
      <c r="R1001" s="48"/>
      <c r="S1001" s="48"/>
      <c r="T1001" s="48"/>
    </row>
    <row r="1002" spans="1:20" ht="12.75" customHeight="1">
      <c r="A1002" s="48"/>
      <c r="B1002" s="48"/>
      <c r="C1002" s="48"/>
      <c r="D1002" s="48"/>
      <c r="E1002" s="48"/>
      <c r="F1002" s="48"/>
      <c r="G1002" s="48"/>
      <c r="H1002" s="48"/>
      <c r="I1002" s="48"/>
      <c r="J1002" s="48"/>
      <c r="K1002" s="48"/>
      <c r="L1002" s="48"/>
      <c r="M1002" s="48"/>
      <c r="N1002" s="48"/>
      <c r="O1002" s="48"/>
      <c r="P1002" s="48"/>
      <c r="Q1002" s="48"/>
      <c r="R1002" s="48"/>
      <c r="S1002" s="48"/>
      <c r="T1002" s="48"/>
    </row>
    <row r="1003" spans="1:20">
      <c r="A1003" s="48"/>
      <c r="B1003" s="48"/>
      <c r="C1003" s="48"/>
      <c r="D1003" s="48"/>
      <c r="E1003" s="48"/>
      <c r="F1003" s="48"/>
      <c r="G1003" s="48"/>
      <c r="H1003" s="48"/>
      <c r="I1003" s="48"/>
      <c r="J1003" s="48"/>
      <c r="K1003" s="48"/>
      <c r="L1003" s="48"/>
      <c r="M1003" s="48"/>
      <c r="N1003" s="48"/>
      <c r="O1003" s="48"/>
      <c r="P1003" s="48"/>
      <c r="Q1003" s="48"/>
      <c r="R1003" s="48"/>
      <c r="S1003" s="48"/>
      <c r="T1003" s="48"/>
    </row>
    <row r="1004" spans="1:20">
      <c r="A1004" s="48"/>
      <c r="B1004" s="48"/>
      <c r="C1004" s="48"/>
      <c r="D1004" s="48"/>
      <c r="E1004" s="48"/>
      <c r="F1004" s="48"/>
      <c r="G1004" s="48"/>
      <c r="H1004" s="48"/>
      <c r="I1004" s="48"/>
      <c r="J1004" s="48"/>
      <c r="K1004" s="48"/>
      <c r="L1004" s="48"/>
      <c r="M1004" s="48"/>
      <c r="N1004" s="48"/>
      <c r="O1004" s="48"/>
      <c r="P1004" s="48"/>
      <c r="Q1004" s="48"/>
      <c r="R1004" s="48"/>
      <c r="S1004" s="48"/>
      <c r="T1004" s="48"/>
    </row>
    <row r="1005" spans="1:20">
      <c r="A1005" s="48"/>
      <c r="B1005" s="48"/>
      <c r="C1005" s="48"/>
      <c r="D1005" s="48"/>
      <c r="E1005" s="48"/>
      <c r="F1005" s="48"/>
      <c r="G1005" s="48"/>
      <c r="H1005" s="48"/>
      <c r="I1005" s="48"/>
      <c r="J1005" s="48"/>
      <c r="K1005" s="48"/>
      <c r="L1005" s="48"/>
      <c r="M1005" s="48"/>
      <c r="N1005" s="48"/>
      <c r="O1005" s="48"/>
      <c r="P1005" s="48"/>
      <c r="Q1005" s="48"/>
      <c r="R1005" s="48"/>
      <c r="S1005" s="48"/>
      <c r="T1005" s="48"/>
    </row>
    <row r="1006" spans="1:20">
      <c r="A1006" s="48"/>
      <c r="B1006" s="48"/>
      <c r="C1006" s="48"/>
      <c r="D1006" s="48"/>
      <c r="E1006" s="48"/>
      <c r="F1006" s="48"/>
      <c r="G1006" s="48"/>
      <c r="H1006" s="48"/>
      <c r="I1006" s="48"/>
      <c r="J1006" s="48"/>
      <c r="K1006" s="48"/>
      <c r="L1006" s="48"/>
      <c r="M1006" s="48"/>
      <c r="N1006" s="48"/>
      <c r="O1006" s="48"/>
      <c r="P1006" s="48"/>
      <c r="Q1006" s="48"/>
      <c r="R1006" s="48"/>
      <c r="S1006" s="48"/>
      <c r="T1006" s="48"/>
    </row>
    <row r="1007" spans="1:20">
      <c r="A1007" s="48"/>
      <c r="B1007" s="48"/>
      <c r="C1007" s="48"/>
      <c r="D1007" s="48"/>
      <c r="E1007" s="48"/>
      <c r="F1007" s="48"/>
      <c r="G1007" s="48"/>
      <c r="H1007" s="48"/>
      <c r="I1007" s="48"/>
      <c r="J1007" s="48"/>
      <c r="K1007" s="48"/>
      <c r="L1007" s="48"/>
      <c r="M1007" s="48"/>
      <c r="N1007" s="48"/>
      <c r="O1007" s="48"/>
      <c r="P1007" s="48"/>
      <c r="Q1007" s="48"/>
      <c r="R1007" s="48"/>
      <c r="S1007" s="48"/>
      <c r="T1007" s="48"/>
    </row>
    <row r="1008" spans="1:20">
      <c r="A1008" s="48"/>
      <c r="B1008" s="48"/>
      <c r="C1008" s="48"/>
      <c r="D1008" s="48"/>
      <c r="E1008" s="48"/>
      <c r="F1008" s="48"/>
      <c r="G1008" s="48"/>
      <c r="H1008" s="48"/>
      <c r="I1008" s="48"/>
      <c r="J1008" s="48"/>
      <c r="K1008" s="48"/>
      <c r="L1008" s="48"/>
      <c r="M1008" s="48"/>
      <c r="N1008" s="48"/>
      <c r="O1008" s="48"/>
      <c r="P1008" s="48"/>
      <c r="Q1008" s="48"/>
      <c r="R1008" s="48"/>
      <c r="S1008" s="48"/>
      <c r="T1008" s="48"/>
    </row>
    <row r="1009" spans="1:20">
      <c r="A1009" s="48"/>
      <c r="B1009" s="48"/>
      <c r="C1009" s="48"/>
      <c r="D1009" s="48"/>
      <c r="E1009" s="48"/>
      <c r="F1009" s="48"/>
      <c r="G1009" s="48"/>
      <c r="H1009" s="48"/>
      <c r="I1009" s="48"/>
      <c r="J1009" s="48"/>
      <c r="K1009" s="48"/>
      <c r="L1009" s="48"/>
      <c r="M1009" s="48"/>
      <c r="N1009" s="48"/>
      <c r="O1009" s="48"/>
      <c r="P1009" s="48"/>
      <c r="Q1009" s="48"/>
      <c r="R1009" s="48"/>
      <c r="S1009" s="48"/>
      <c r="T1009" s="48"/>
    </row>
    <row r="1010" spans="1:20">
      <c r="A1010" s="48"/>
      <c r="B1010" s="48"/>
      <c r="C1010" s="48"/>
      <c r="D1010" s="48"/>
      <c r="E1010" s="48"/>
      <c r="F1010" s="48"/>
      <c r="G1010" s="48"/>
      <c r="H1010" s="48"/>
      <c r="I1010" s="48"/>
      <c r="J1010" s="48"/>
      <c r="K1010" s="48"/>
      <c r="L1010" s="48"/>
      <c r="M1010" s="48"/>
      <c r="N1010" s="48"/>
      <c r="O1010" s="48"/>
      <c r="P1010" s="48"/>
      <c r="Q1010" s="48"/>
      <c r="R1010" s="48"/>
      <c r="S1010" s="48"/>
      <c r="T1010" s="48"/>
    </row>
    <row r="1011" spans="1:20">
      <c r="A1011" s="48"/>
      <c r="B1011" s="48"/>
      <c r="C1011" s="48"/>
      <c r="D1011" s="48"/>
      <c r="E1011" s="48"/>
      <c r="F1011" s="48"/>
      <c r="G1011" s="48"/>
      <c r="H1011" s="48"/>
      <c r="I1011" s="48"/>
      <c r="J1011" s="48"/>
      <c r="K1011" s="48"/>
      <c r="L1011" s="48"/>
      <c r="M1011" s="48"/>
      <c r="N1011" s="48"/>
      <c r="O1011" s="48"/>
      <c r="P1011" s="48"/>
      <c r="Q1011" s="48"/>
      <c r="R1011" s="48"/>
      <c r="S1011" s="48"/>
      <c r="T1011" s="48"/>
    </row>
    <row r="1012" spans="1:20">
      <c r="A1012" s="48"/>
      <c r="B1012" s="48"/>
      <c r="C1012" s="48"/>
      <c r="D1012" s="48"/>
      <c r="E1012" s="48"/>
      <c r="F1012" s="48"/>
      <c r="G1012" s="48"/>
      <c r="H1012" s="48"/>
      <c r="I1012" s="48"/>
      <c r="J1012" s="48"/>
      <c r="K1012" s="48"/>
      <c r="L1012" s="48"/>
      <c r="M1012" s="48"/>
      <c r="N1012" s="48"/>
      <c r="O1012" s="48"/>
      <c r="P1012" s="48"/>
      <c r="Q1012" s="48"/>
      <c r="R1012" s="48"/>
      <c r="S1012" s="48"/>
      <c r="T1012" s="48"/>
    </row>
    <row r="1013" spans="1:20">
      <c r="A1013" s="48"/>
      <c r="B1013" s="48"/>
      <c r="C1013" s="48"/>
      <c r="D1013" s="48"/>
      <c r="E1013" s="48"/>
      <c r="F1013" s="48"/>
      <c r="G1013" s="48"/>
      <c r="H1013" s="48"/>
      <c r="I1013" s="48"/>
      <c r="J1013" s="48"/>
      <c r="K1013" s="48"/>
      <c r="L1013" s="48"/>
      <c r="M1013" s="48"/>
      <c r="N1013" s="48"/>
      <c r="O1013" s="48"/>
      <c r="P1013" s="48"/>
      <c r="Q1013" s="48"/>
      <c r="R1013" s="48"/>
      <c r="S1013" s="48"/>
      <c r="T1013" s="48"/>
    </row>
    <row r="1014" spans="1:20">
      <c r="A1014" s="48"/>
      <c r="B1014" s="48"/>
      <c r="C1014" s="48"/>
      <c r="D1014" s="48"/>
      <c r="E1014" s="48"/>
      <c r="F1014" s="48"/>
      <c r="G1014" s="48"/>
      <c r="H1014" s="48"/>
      <c r="I1014" s="48"/>
      <c r="J1014" s="48"/>
      <c r="K1014" s="48"/>
      <c r="L1014" s="48"/>
      <c r="M1014" s="48"/>
      <c r="N1014" s="48"/>
      <c r="O1014" s="48"/>
      <c r="P1014" s="48"/>
      <c r="Q1014" s="48"/>
      <c r="R1014" s="48"/>
      <c r="S1014" s="48"/>
      <c r="T1014" s="48"/>
    </row>
    <row r="1015" spans="1:20">
      <c r="A1015" s="48"/>
      <c r="B1015" s="48"/>
      <c r="C1015" s="48"/>
      <c r="D1015" s="48"/>
      <c r="E1015" s="48"/>
      <c r="F1015" s="48"/>
      <c r="G1015" s="48"/>
      <c r="H1015" s="48"/>
      <c r="I1015" s="48"/>
      <c r="J1015" s="48"/>
      <c r="K1015" s="48"/>
      <c r="L1015" s="48"/>
      <c r="M1015" s="48"/>
      <c r="N1015" s="48"/>
      <c r="O1015" s="48"/>
      <c r="P1015" s="48"/>
      <c r="Q1015" s="48"/>
      <c r="R1015" s="48"/>
      <c r="S1015" s="48"/>
      <c r="T1015" s="48"/>
    </row>
    <row r="1016" spans="1:20">
      <c r="A1016" s="48"/>
      <c r="B1016" s="48"/>
      <c r="C1016" s="48"/>
      <c r="D1016" s="48"/>
      <c r="E1016" s="48"/>
      <c r="F1016" s="48"/>
      <c r="G1016" s="48"/>
      <c r="H1016" s="48"/>
      <c r="I1016" s="48"/>
      <c r="J1016" s="48"/>
      <c r="K1016" s="48"/>
      <c r="L1016" s="48"/>
      <c r="M1016" s="48"/>
      <c r="N1016" s="48"/>
      <c r="O1016" s="48"/>
      <c r="P1016" s="48"/>
      <c r="Q1016" s="48"/>
      <c r="R1016" s="48"/>
      <c r="S1016" s="48"/>
      <c r="T1016" s="48"/>
    </row>
    <row r="1017" spans="1:20">
      <c r="A1017" s="48"/>
      <c r="B1017" s="48"/>
      <c r="C1017" s="48"/>
      <c r="D1017" s="48"/>
      <c r="E1017" s="48"/>
      <c r="F1017" s="48"/>
      <c r="G1017" s="48"/>
      <c r="H1017" s="48"/>
      <c r="I1017" s="48"/>
      <c r="J1017" s="48"/>
      <c r="K1017" s="48"/>
      <c r="L1017" s="48"/>
      <c r="M1017" s="48"/>
      <c r="N1017" s="48"/>
      <c r="O1017" s="48"/>
      <c r="P1017" s="48"/>
      <c r="Q1017" s="48"/>
      <c r="R1017" s="48"/>
      <c r="S1017" s="48"/>
      <c r="T1017" s="48"/>
    </row>
    <row r="1018" spans="1:20">
      <c r="A1018" s="48"/>
      <c r="B1018" s="48"/>
      <c r="C1018" s="48"/>
      <c r="D1018" s="48"/>
      <c r="E1018" s="48"/>
      <c r="F1018" s="48"/>
      <c r="G1018" s="48"/>
      <c r="H1018" s="48"/>
      <c r="I1018" s="48"/>
      <c r="J1018" s="48"/>
      <c r="K1018" s="48"/>
      <c r="L1018" s="48"/>
      <c r="M1018" s="48"/>
      <c r="N1018" s="48"/>
      <c r="O1018" s="48"/>
      <c r="P1018" s="48"/>
      <c r="Q1018" s="48"/>
      <c r="R1018" s="48"/>
      <c r="S1018" s="48"/>
      <c r="T1018" s="48"/>
    </row>
    <row r="1019" spans="1:20">
      <c r="A1019" s="48"/>
      <c r="B1019" s="48"/>
      <c r="C1019" s="48"/>
      <c r="D1019" s="48"/>
      <c r="E1019" s="48"/>
      <c r="F1019" s="48"/>
      <c r="G1019" s="48"/>
      <c r="H1019" s="48"/>
      <c r="I1019" s="48"/>
      <c r="J1019" s="48"/>
      <c r="K1019" s="48"/>
      <c r="L1019" s="48"/>
      <c r="M1019" s="48"/>
      <c r="N1019" s="48"/>
      <c r="O1019" s="48"/>
      <c r="P1019" s="48"/>
      <c r="Q1019" s="48"/>
      <c r="R1019" s="48"/>
      <c r="S1019" s="48"/>
      <c r="T1019" s="48"/>
    </row>
    <row r="1020" spans="1:20">
      <c r="A1020" s="48"/>
      <c r="B1020" s="48"/>
      <c r="C1020" s="48"/>
      <c r="D1020" s="48"/>
      <c r="E1020" s="48"/>
      <c r="F1020" s="48"/>
      <c r="G1020" s="48"/>
      <c r="H1020" s="48"/>
      <c r="I1020" s="48"/>
      <c r="J1020" s="48"/>
      <c r="K1020" s="48"/>
      <c r="L1020" s="48"/>
      <c r="M1020" s="48"/>
      <c r="N1020" s="48"/>
      <c r="O1020" s="48"/>
      <c r="P1020" s="48"/>
      <c r="Q1020" s="48"/>
      <c r="R1020" s="48"/>
      <c r="S1020" s="48"/>
      <c r="T1020" s="48"/>
    </row>
    <row r="1021" spans="1:20">
      <c r="A1021" s="48"/>
      <c r="B1021" s="48"/>
      <c r="C1021" s="48"/>
      <c r="D1021" s="48"/>
      <c r="E1021" s="48"/>
      <c r="F1021" s="48"/>
      <c r="G1021" s="48"/>
      <c r="H1021" s="48"/>
      <c r="I1021" s="48"/>
      <c r="J1021" s="48"/>
      <c r="K1021" s="48"/>
      <c r="L1021" s="48"/>
      <c r="M1021" s="48"/>
      <c r="N1021" s="48"/>
      <c r="O1021" s="48"/>
      <c r="P1021" s="48"/>
      <c r="Q1021" s="48"/>
      <c r="R1021" s="48"/>
      <c r="S1021" s="48"/>
      <c r="T1021" s="48"/>
    </row>
    <row r="1022" spans="1:20">
      <c r="A1022" s="48"/>
      <c r="B1022" s="48"/>
      <c r="C1022" s="48"/>
      <c r="D1022" s="48"/>
      <c r="E1022" s="48"/>
      <c r="F1022" s="48"/>
      <c r="G1022" s="48"/>
      <c r="H1022" s="48"/>
      <c r="I1022" s="48"/>
      <c r="J1022" s="48"/>
      <c r="K1022" s="48"/>
      <c r="L1022" s="48"/>
      <c r="M1022" s="48"/>
      <c r="N1022" s="48"/>
      <c r="O1022" s="48"/>
      <c r="P1022" s="48"/>
      <c r="Q1022" s="48"/>
      <c r="R1022" s="48"/>
      <c r="S1022" s="48"/>
      <c r="T1022" s="48"/>
    </row>
    <row r="1023" spans="1:20">
      <c r="A1023" s="48"/>
      <c r="B1023" s="48"/>
      <c r="C1023" s="48"/>
      <c r="D1023" s="48"/>
      <c r="E1023" s="48"/>
      <c r="F1023" s="48"/>
      <c r="G1023" s="48"/>
      <c r="H1023" s="48"/>
      <c r="I1023" s="48"/>
      <c r="J1023" s="48"/>
      <c r="K1023" s="48"/>
      <c r="L1023" s="48"/>
      <c r="M1023" s="48"/>
      <c r="N1023" s="48"/>
      <c r="O1023" s="48"/>
      <c r="P1023" s="48"/>
      <c r="Q1023" s="48"/>
      <c r="R1023" s="48"/>
      <c r="S1023" s="48"/>
      <c r="T1023" s="48"/>
    </row>
    <row r="1024" spans="1:20">
      <c r="A1024" s="48"/>
      <c r="B1024" s="48"/>
      <c r="C1024" s="48"/>
      <c r="D1024" s="48"/>
      <c r="E1024" s="48"/>
      <c r="F1024" s="48"/>
      <c r="G1024" s="48"/>
      <c r="H1024" s="48"/>
      <c r="I1024" s="48"/>
      <c r="J1024" s="48"/>
      <c r="K1024" s="48"/>
      <c r="L1024" s="48"/>
      <c r="M1024" s="48"/>
      <c r="N1024" s="48"/>
      <c r="O1024" s="48"/>
      <c r="P1024" s="48"/>
      <c r="Q1024" s="48"/>
      <c r="R1024" s="48"/>
      <c r="S1024" s="48"/>
      <c r="T1024" s="48"/>
    </row>
    <row r="1025" spans="1:20">
      <c r="A1025" s="48"/>
      <c r="B1025" s="48"/>
      <c r="C1025" s="48"/>
      <c r="D1025" s="48"/>
      <c r="E1025" s="48"/>
      <c r="F1025" s="48"/>
      <c r="G1025" s="48"/>
      <c r="H1025" s="48"/>
      <c r="I1025" s="48"/>
      <c r="J1025" s="48"/>
      <c r="K1025" s="48"/>
      <c r="L1025" s="48"/>
      <c r="M1025" s="48"/>
      <c r="N1025" s="48"/>
      <c r="O1025" s="48"/>
      <c r="P1025" s="48"/>
      <c r="Q1025" s="48"/>
      <c r="R1025" s="48"/>
      <c r="S1025" s="48"/>
      <c r="T1025" s="48"/>
    </row>
    <row r="1026" spans="1:20">
      <c r="A1026" s="48"/>
      <c r="B1026" s="48"/>
      <c r="C1026" s="48"/>
      <c r="D1026" s="48"/>
      <c r="E1026" s="48"/>
      <c r="F1026" s="48"/>
      <c r="G1026" s="48"/>
      <c r="H1026" s="48"/>
      <c r="I1026" s="48"/>
      <c r="J1026" s="48"/>
      <c r="K1026" s="48"/>
      <c r="L1026" s="48"/>
      <c r="M1026" s="48"/>
      <c r="N1026" s="48"/>
      <c r="O1026" s="48"/>
      <c r="P1026" s="48"/>
      <c r="Q1026" s="48"/>
      <c r="R1026" s="48"/>
      <c r="S1026" s="48"/>
      <c r="T1026" s="48"/>
    </row>
    <row r="1027" spans="1:20">
      <c r="A1027" s="48"/>
      <c r="B1027" s="48"/>
      <c r="C1027" s="48"/>
      <c r="D1027" s="48"/>
      <c r="E1027" s="48"/>
      <c r="F1027" s="48"/>
      <c r="G1027" s="48"/>
      <c r="H1027" s="48"/>
      <c r="I1027" s="48"/>
      <c r="J1027" s="48"/>
      <c r="K1027" s="48"/>
      <c r="L1027" s="48"/>
      <c r="M1027" s="48"/>
      <c r="N1027" s="48"/>
      <c r="O1027" s="48"/>
      <c r="P1027" s="48"/>
      <c r="Q1027" s="48"/>
      <c r="R1027" s="48"/>
      <c r="S1027" s="48"/>
      <c r="T1027" s="48"/>
    </row>
    <row r="1028" spans="1:20">
      <c r="A1028" s="48"/>
      <c r="B1028" s="48"/>
      <c r="C1028" s="48"/>
      <c r="D1028" s="48"/>
      <c r="E1028" s="48"/>
      <c r="F1028" s="48"/>
      <c r="G1028" s="48"/>
      <c r="H1028" s="48"/>
      <c r="I1028" s="48"/>
      <c r="J1028" s="48"/>
      <c r="K1028" s="48"/>
      <c r="L1028" s="48"/>
      <c r="M1028" s="48"/>
      <c r="N1028" s="48"/>
      <c r="O1028" s="48"/>
      <c r="P1028" s="48"/>
      <c r="Q1028" s="48"/>
      <c r="R1028" s="48"/>
      <c r="S1028" s="48"/>
      <c r="T1028" s="48"/>
    </row>
    <row r="1029" spans="1:20">
      <c r="A1029" s="48"/>
      <c r="B1029" s="48"/>
      <c r="C1029" s="48"/>
      <c r="D1029" s="48"/>
      <c r="E1029" s="48"/>
      <c r="F1029" s="48"/>
      <c r="G1029" s="48"/>
      <c r="H1029" s="48"/>
      <c r="I1029" s="48"/>
      <c r="J1029" s="48"/>
      <c r="K1029" s="48"/>
      <c r="L1029" s="48"/>
      <c r="M1029" s="48"/>
      <c r="N1029" s="48"/>
      <c r="O1029" s="48"/>
      <c r="P1029" s="48"/>
      <c r="Q1029" s="48"/>
      <c r="R1029" s="48"/>
      <c r="S1029" s="48"/>
      <c r="T1029" s="48"/>
    </row>
    <row r="1030" spans="1:20">
      <c r="A1030" s="48"/>
      <c r="B1030" s="48"/>
      <c r="C1030" s="48"/>
      <c r="D1030" s="48"/>
      <c r="E1030" s="48"/>
      <c r="F1030" s="48"/>
      <c r="G1030" s="48"/>
      <c r="H1030" s="48"/>
      <c r="I1030" s="48"/>
      <c r="J1030" s="48"/>
      <c r="K1030" s="48"/>
      <c r="L1030" s="48"/>
      <c r="M1030" s="48"/>
      <c r="N1030" s="48"/>
      <c r="O1030" s="48"/>
      <c r="P1030" s="48"/>
      <c r="Q1030" s="48"/>
      <c r="R1030" s="48"/>
      <c r="S1030" s="48"/>
      <c r="T1030" s="48"/>
    </row>
    <row r="1031" spans="1:20">
      <c r="A1031" s="48"/>
      <c r="B1031" s="48"/>
      <c r="C1031" s="48"/>
      <c r="D1031" s="48"/>
      <c r="E1031" s="48"/>
      <c r="F1031" s="48"/>
      <c r="G1031" s="48"/>
      <c r="H1031" s="48"/>
      <c r="I1031" s="48"/>
      <c r="J1031" s="48"/>
      <c r="K1031" s="48"/>
      <c r="L1031" s="48"/>
      <c r="M1031" s="48"/>
      <c r="N1031" s="48"/>
      <c r="O1031" s="48"/>
      <c r="P1031" s="48"/>
      <c r="Q1031" s="48"/>
      <c r="R1031" s="48"/>
      <c r="S1031" s="48"/>
      <c r="T1031" s="48"/>
    </row>
    <row r="1032" spans="1:20">
      <c r="A1032" s="48"/>
      <c r="B1032" s="48"/>
      <c r="C1032" s="48"/>
      <c r="D1032" s="48"/>
      <c r="E1032" s="48"/>
      <c r="F1032" s="48"/>
      <c r="G1032" s="48"/>
      <c r="H1032" s="48"/>
      <c r="I1032" s="48"/>
      <c r="J1032" s="48"/>
      <c r="K1032" s="48"/>
      <c r="L1032" s="48"/>
      <c r="M1032" s="48"/>
      <c r="N1032" s="48"/>
      <c r="O1032" s="48"/>
      <c r="P1032" s="48"/>
      <c r="Q1032" s="48"/>
      <c r="R1032" s="48"/>
      <c r="S1032" s="48"/>
      <c r="T1032" s="48"/>
    </row>
    <row r="1033" spans="1:20">
      <c r="A1033" s="48"/>
      <c r="B1033" s="48"/>
      <c r="C1033" s="48"/>
      <c r="D1033" s="48"/>
      <c r="E1033" s="48"/>
      <c r="F1033" s="48"/>
      <c r="G1033" s="48"/>
      <c r="H1033" s="48"/>
      <c r="I1033" s="48"/>
      <c r="J1033" s="48"/>
      <c r="K1033" s="48"/>
      <c r="L1033" s="48"/>
      <c r="M1033" s="48"/>
      <c r="N1033" s="48"/>
      <c r="O1033" s="48"/>
      <c r="P1033" s="48"/>
      <c r="Q1033" s="48"/>
      <c r="R1033" s="48"/>
      <c r="S1033" s="48"/>
      <c r="T1033" s="48"/>
    </row>
    <row r="1034" spans="1:20">
      <c r="A1034" s="48"/>
      <c r="B1034" s="48"/>
      <c r="C1034" s="48"/>
      <c r="D1034" s="48"/>
      <c r="E1034" s="48"/>
      <c r="F1034" s="48"/>
      <c r="G1034" s="48"/>
      <c r="H1034" s="48"/>
      <c r="I1034" s="48"/>
      <c r="J1034" s="48"/>
      <c r="K1034" s="48"/>
      <c r="L1034" s="48"/>
      <c r="M1034" s="48"/>
      <c r="N1034" s="48"/>
      <c r="O1034" s="48"/>
      <c r="P1034" s="48"/>
      <c r="Q1034" s="48"/>
      <c r="R1034" s="48"/>
      <c r="S1034" s="48"/>
      <c r="T1034" s="48"/>
    </row>
    <row r="1035" spans="1:20">
      <c r="A1035" s="48"/>
      <c r="B1035" s="48"/>
      <c r="C1035" s="48"/>
      <c r="D1035" s="48"/>
      <c r="E1035" s="48"/>
      <c r="F1035" s="48"/>
      <c r="G1035" s="48"/>
      <c r="H1035" s="48"/>
      <c r="I1035" s="48"/>
      <c r="J1035" s="48"/>
      <c r="K1035" s="48"/>
      <c r="L1035" s="48"/>
      <c r="M1035" s="48"/>
      <c r="N1035" s="48"/>
      <c r="O1035" s="48"/>
      <c r="P1035" s="48"/>
      <c r="Q1035" s="48"/>
      <c r="R1035" s="48"/>
      <c r="S1035" s="48"/>
      <c r="T1035" s="48"/>
    </row>
    <row r="1036" spans="1:20">
      <c r="A1036" s="48"/>
      <c r="B1036" s="48"/>
      <c r="C1036" s="48"/>
      <c r="D1036" s="48"/>
      <c r="E1036" s="48"/>
      <c r="F1036" s="48"/>
      <c r="G1036" s="48"/>
      <c r="H1036" s="48"/>
      <c r="I1036" s="48"/>
      <c r="J1036" s="48"/>
      <c r="K1036" s="48"/>
      <c r="L1036" s="48"/>
      <c r="M1036" s="48"/>
      <c r="N1036" s="48"/>
      <c r="O1036" s="48"/>
      <c r="P1036" s="48"/>
      <c r="Q1036" s="48"/>
      <c r="R1036" s="48"/>
      <c r="S1036" s="48"/>
      <c r="T1036" s="48"/>
    </row>
    <row r="1037" spans="1:20">
      <c r="A1037" s="48"/>
      <c r="B1037" s="48"/>
      <c r="C1037" s="48"/>
      <c r="D1037" s="48"/>
      <c r="E1037" s="48"/>
      <c r="F1037" s="48"/>
      <c r="G1037" s="48"/>
      <c r="H1037" s="48"/>
      <c r="I1037" s="48"/>
      <c r="J1037" s="48"/>
      <c r="K1037" s="48"/>
      <c r="L1037" s="48"/>
      <c r="M1037" s="48"/>
      <c r="N1037" s="48"/>
      <c r="O1037" s="48"/>
      <c r="P1037" s="48"/>
      <c r="Q1037" s="48"/>
      <c r="R1037" s="48"/>
      <c r="S1037" s="48"/>
      <c r="T1037" s="48"/>
    </row>
    <row r="1038" spans="1:20">
      <c r="A1038" s="48"/>
      <c r="B1038" s="48"/>
      <c r="C1038" s="48"/>
      <c r="D1038" s="48"/>
      <c r="E1038" s="48"/>
      <c r="F1038" s="48"/>
      <c r="G1038" s="48"/>
      <c r="H1038" s="48"/>
      <c r="I1038" s="48"/>
      <c r="J1038" s="48"/>
      <c r="K1038" s="48"/>
      <c r="L1038" s="48"/>
      <c r="M1038" s="48"/>
      <c r="N1038" s="48"/>
      <c r="O1038" s="48"/>
      <c r="P1038" s="48"/>
      <c r="Q1038" s="48"/>
      <c r="R1038" s="48"/>
      <c r="S1038" s="48"/>
      <c r="T1038" s="48"/>
    </row>
    <row r="1039" spans="1:20">
      <c r="A1039" s="48"/>
      <c r="B1039" s="48"/>
      <c r="C1039" s="48"/>
      <c r="D1039" s="48"/>
      <c r="E1039" s="48"/>
      <c r="F1039" s="48"/>
      <c r="G1039" s="48"/>
      <c r="H1039" s="48"/>
      <c r="I1039" s="48"/>
      <c r="J1039" s="48"/>
      <c r="K1039" s="48"/>
      <c r="L1039" s="48"/>
      <c r="M1039" s="48"/>
      <c r="N1039" s="48"/>
      <c r="O1039" s="48"/>
      <c r="P1039" s="48"/>
      <c r="Q1039" s="48"/>
      <c r="R1039" s="48"/>
      <c r="S1039" s="48"/>
      <c r="T1039" s="48"/>
    </row>
    <row r="1040" spans="1:20">
      <c r="A1040" s="48"/>
      <c r="B1040" s="48"/>
      <c r="C1040" s="48"/>
      <c r="D1040" s="48"/>
      <c r="E1040" s="48"/>
      <c r="F1040" s="48"/>
      <c r="G1040" s="48"/>
      <c r="H1040" s="48"/>
      <c r="I1040" s="48"/>
      <c r="J1040" s="48"/>
      <c r="K1040" s="48"/>
      <c r="L1040" s="48"/>
      <c r="M1040" s="48"/>
      <c r="N1040" s="48"/>
      <c r="O1040" s="48"/>
      <c r="P1040" s="48"/>
      <c r="Q1040" s="48"/>
      <c r="R1040" s="48"/>
      <c r="S1040" s="48"/>
      <c r="T1040" s="48"/>
    </row>
    <row r="1041" spans="1:20">
      <c r="A1041" s="48"/>
      <c r="B1041" s="48"/>
      <c r="C1041" s="48"/>
      <c r="D1041" s="48"/>
      <c r="E1041" s="48"/>
      <c r="F1041" s="48"/>
      <c r="G1041" s="48"/>
      <c r="H1041" s="48"/>
      <c r="I1041" s="48"/>
      <c r="J1041" s="48"/>
      <c r="K1041" s="48"/>
      <c r="L1041" s="48"/>
      <c r="M1041" s="48"/>
      <c r="N1041" s="48"/>
      <c r="O1041" s="48"/>
      <c r="P1041" s="48"/>
      <c r="Q1041" s="48"/>
      <c r="R1041" s="48"/>
      <c r="S1041" s="48"/>
      <c r="T1041" s="48"/>
    </row>
    <row r="1042" spans="1:20">
      <c r="A1042" s="48"/>
      <c r="B1042" s="48"/>
      <c r="C1042" s="48"/>
      <c r="D1042" s="48"/>
      <c r="E1042" s="48"/>
      <c r="F1042" s="48"/>
      <c r="G1042" s="48"/>
      <c r="H1042" s="48"/>
      <c r="I1042" s="48"/>
      <c r="J1042" s="48"/>
      <c r="K1042" s="48"/>
      <c r="L1042" s="48"/>
      <c r="M1042" s="48"/>
      <c r="N1042" s="48"/>
      <c r="O1042" s="48"/>
      <c r="P1042" s="48"/>
      <c r="Q1042" s="48"/>
      <c r="R1042" s="48"/>
      <c r="S1042" s="48"/>
      <c r="T1042" s="48"/>
    </row>
    <row r="1043" spans="1:20">
      <c r="A1043" s="48"/>
      <c r="B1043" s="48"/>
      <c r="C1043" s="48"/>
      <c r="D1043" s="48"/>
      <c r="E1043" s="48"/>
      <c r="F1043" s="48"/>
      <c r="G1043" s="48"/>
      <c r="H1043" s="48"/>
      <c r="I1043" s="48"/>
      <c r="J1043" s="48"/>
      <c r="K1043" s="48"/>
      <c r="L1043" s="48"/>
      <c r="M1043" s="48"/>
      <c r="N1043" s="48"/>
      <c r="O1043" s="48"/>
      <c r="P1043" s="48"/>
      <c r="Q1043" s="48"/>
      <c r="R1043" s="48"/>
      <c r="S1043" s="48"/>
      <c r="T1043" s="48"/>
    </row>
    <row r="1044" spans="1:20">
      <c r="A1044" s="48"/>
      <c r="B1044" s="48"/>
      <c r="C1044" s="48"/>
      <c r="D1044" s="48"/>
      <c r="E1044" s="48"/>
      <c r="F1044" s="48"/>
      <c r="G1044" s="48"/>
      <c r="H1044" s="48"/>
      <c r="I1044" s="48"/>
      <c r="J1044" s="48"/>
      <c r="K1044" s="48"/>
      <c r="L1044" s="48"/>
      <c r="M1044" s="48"/>
      <c r="N1044" s="48"/>
      <c r="O1044" s="48"/>
      <c r="P1044" s="48"/>
      <c r="Q1044" s="48"/>
      <c r="R1044" s="48"/>
      <c r="S1044" s="48"/>
      <c r="T1044" s="48"/>
    </row>
    <row r="1045" spans="1:20">
      <c r="A1045" s="48"/>
      <c r="B1045" s="48"/>
      <c r="C1045" s="48"/>
      <c r="D1045" s="48"/>
      <c r="E1045" s="48"/>
      <c r="F1045" s="48"/>
      <c r="G1045" s="48"/>
      <c r="H1045" s="48"/>
      <c r="I1045" s="48"/>
      <c r="J1045" s="48"/>
      <c r="K1045" s="48"/>
      <c r="L1045" s="48"/>
      <c r="M1045" s="48"/>
      <c r="N1045" s="48"/>
      <c r="O1045" s="48"/>
      <c r="P1045" s="48"/>
      <c r="Q1045" s="48"/>
      <c r="R1045" s="48"/>
      <c r="S1045" s="48"/>
      <c r="T1045" s="48"/>
    </row>
    <row r="1046" spans="1:20">
      <c r="A1046" s="48"/>
      <c r="B1046" s="48"/>
      <c r="C1046" s="48"/>
      <c r="D1046" s="48"/>
      <c r="E1046" s="48"/>
      <c r="F1046" s="48"/>
      <c r="G1046" s="48"/>
      <c r="H1046" s="48"/>
      <c r="I1046" s="48"/>
      <c r="J1046" s="48"/>
      <c r="K1046" s="48"/>
      <c r="L1046" s="48"/>
      <c r="M1046" s="48"/>
      <c r="N1046" s="48"/>
      <c r="O1046" s="48"/>
      <c r="P1046" s="48"/>
      <c r="Q1046" s="48"/>
      <c r="R1046" s="48"/>
      <c r="S1046" s="48"/>
      <c r="T1046" s="48"/>
    </row>
    <row r="1047" spans="1:20">
      <c r="A1047" s="48"/>
      <c r="B1047" s="48"/>
      <c r="C1047" s="48"/>
      <c r="D1047" s="48"/>
      <c r="E1047" s="48"/>
      <c r="F1047" s="48"/>
      <c r="G1047" s="48"/>
      <c r="H1047" s="48"/>
      <c r="I1047" s="48"/>
      <c r="J1047" s="48"/>
      <c r="K1047" s="48"/>
      <c r="L1047" s="48"/>
      <c r="M1047" s="48"/>
      <c r="N1047" s="48"/>
      <c r="O1047" s="48"/>
      <c r="P1047" s="48"/>
      <c r="Q1047" s="48"/>
      <c r="R1047" s="48"/>
      <c r="S1047" s="48"/>
      <c r="T1047" s="48"/>
    </row>
    <row r="1048" spans="1:20">
      <c r="A1048" s="48"/>
      <c r="B1048" s="48"/>
      <c r="C1048" s="48"/>
      <c r="D1048" s="48"/>
      <c r="E1048" s="48"/>
      <c r="F1048" s="48"/>
      <c r="G1048" s="48"/>
      <c r="H1048" s="48"/>
      <c r="I1048" s="48"/>
      <c r="J1048" s="48"/>
      <c r="K1048" s="48"/>
      <c r="L1048" s="48"/>
      <c r="M1048" s="48"/>
      <c r="N1048" s="48"/>
      <c r="O1048" s="48"/>
      <c r="P1048" s="48"/>
      <c r="Q1048" s="48"/>
      <c r="R1048" s="48"/>
      <c r="S1048" s="48"/>
      <c r="T1048" s="48"/>
    </row>
    <row r="1049" spans="1:20">
      <c r="A1049" s="48"/>
      <c r="B1049" s="48"/>
      <c r="C1049" s="48"/>
      <c r="D1049" s="48"/>
      <c r="E1049" s="48"/>
      <c r="F1049" s="48"/>
      <c r="G1049" s="48"/>
      <c r="H1049" s="48"/>
      <c r="I1049" s="48"/>
      <c r="J1049" s="48"/>
      <c r="K1049" s="48"/>
      <c r="L1049" s="48"/>
      <c r="M1049" s="48"/>
      <c r="N1049" s="48"/>
      <c r="O1049" s="48"/>
      <c r="P1049" s="48"/>
      <c r="Q1049" s="48"/>
      <c r="R1049" s="48"/>
      <c r="S1049" s="48"/>
      <c r="T1049" s="48"/>
    </row>
    <row r="1050" spans="1:20">
      <c r="A1050" s="48"/>
      <c r="B1050" s="48"/>
      <c r="C1050" s="48"/>
      <c r="D1050" s="48"/>
      <c r="E1050" s="48"/>
      <c r="F1050" s="48"/>
      <c r="G1050" s="48"/>
      <c r="H1050" s="48"/>
      <c r="I1050" s="48"/>
      <c r="J1050" s="48"/>
      <c r="K1050" s="48"/>
      <c r="L1050" s="48"/>
      <c r="M1050" s="48"/>
      <c r="N1050" s="48"/>
      <c r="O1050" s="48"/>
      <c r="P1050" s="48"/>
      <c r="Q1050" s="48"/>
      <c r="R1050" s="48"/>
      <c r="S1050" s="48"/>
      <c r="T1050" s="48"/>
    </row>
    <row r="1051" spans="1:20">
      <c r="A1051" s="48"/>
      <c r="B1051" s="48"/>
      <c r="C1051" s="48"/>
      <c r="D1051" s="48"/>
      <c r="E1051" s="48"/>
      <c r="F1051" s="48"/>
      <c r="G1051" s="48"/>
      <c r="H1051" s="48"/>
      <c r="I1051" s="48"/>
      <c r="J1051" s="48"/>
      <c r="K1051" s="48"/>
      <c r="L1051" s="48"/>
      <c r="M1051" s="48"/>
      <c r="N1051" s="48"/>
      <c r="O1051" s="48"/>
      <c r="P1051" s="48"/>
      <c r="Q1051" s="48"/>
      <c r="R1051" s="48"/>
      <c r="S1051" s="48"/>
      <c r="T1051" s="48"/>
    </row>
    <row r="1052" spans="1:20">
      <c r="A1052" s="48"/>
      <c r="B1052" s="48"/>
      <c r="C1052" s="48"/>
      <c r="D1052" s="48"/>
      <c r="E1052" s="48"/>
      <c r="F1052" s="48"/>
      <c r="G1052" s="48"/>
      <c r="H1052" s="48"/>
      <c r="I1052" s="48"/>
      <c r="J1052" s="48"/>
      <c r="K1052" s="48"/>
      <c r="L1052" s="48"/>
      <c r="M1052" s="48"/>
      <c r="N1052" s="48"/>
      <c r="O1052" s="48"/>
      <c r="P1052" s="48"/>
      <c r="Q1052" s="48"/>
      <c r="R1052" s="48"/>
      <c r="S1052" s="48"/>
      <c r="T1052" s="48"/>
    </row>
    <row r="1053" spans="1:20">
      <c r="A1053" s="48"/>
      <c r="B1053" s="48"/>
      <c r="C1053" s="48"/>
      <c r="D1053" s="48"/>
      <c r="E1053" s="48"/>
      <c r="F1053" s="48"/>
      <c r="G1053" s="48"/>
      <c r="H1053" s="48"/>
      <c r="I1053" s="48"/>
      <c r="J1053" s="48"/>
      <c r="K1053" s="48"/>
      <c r="L1053" s="48"/>
      <c r="M1053" s="48"/>
      <c r="N1053" s="48"/>
      <c r="O1053" s="48"/>
      <c r="P1053" s="48"/>
      <c r="Q1053" s="48"/>
      <c r="R1053" s="48"/>
      <c r="S1053" s="48"/>
      <c r="T1053" s="48"/>
    </row>
    <row r="1054" spans="1:20">
      <c r="A1054" s="48"/>
      <c r="B1054" s="48"/>
      <c r="C1054" s="48"/>
      <c r="D1054" s="48"/>
      <c r="E1054" s="48"/>
      <c r="F1054" s="48"/>
      <c r="G1054" s="48"/>
      <c r="H1054" s="48"/>
      <c r="I1054" s="48"/>
      <c r="J1054" s="48"/>
      <c r="K1054" s="48"/>
      <c r="L1054" s="48"/>
      <c r="M1054" s="48"/>
      <c r="N1054" s="48"/>
      <c r="O1054" s="48"/>
      <c r="P1054" s="48"/>
      <c r="Q1054" s="48"/>
      <c r="R1054" s="48"/>
      <c r="S1054" s="48"/>
      <c r="T1054" s="48"/>
    </row>
    <row r="1055" spans="1:20">
      <c r="A1055" s="48"/>
      <c r="B1055" s="48"/>
      <c r="C1055" s="48"/>
      <c r="D1055" s="48"/>
      <c r="E1055" s="48"/>
      <c r="F1055" s="48"/>
      <c r="G1055" s="48"/>
      <c r="H1055" s="48"/>
      <c r="I1055" s="48"/>
      <c r="J1055" s="48"/>
      <c r="K1055" s="48"/>
      <c r="L1055" s="48"/>
      <c r="M1055" s="48"/>
      <c r="N1055" s="48"/>
      <c r="O1055" s="48"/>
      <c r="P1055" s="48"/>
      <c r="Q1055" s="48"/>
      <c r="R1055" s="48"/>
      <c r="S1055" s="48"/>
      <c r="T1055" s="48"/>
    </row>
    <row r="1056" spans="1:20">
      <c r="A1056" s="48"/>
      <c r="B1056" s="48"/>
      <c r="C1056" s="48"/>
      <c r="D1056" s="48"/>
      <c r="E1056" s="48"/>
      <c r="F1056" s="48"/>
      <c r="G1056" s="48"/>
      <c r="H1056" s="48"/>
      <c r="I1056" s="48"/>
      <c r="J1056" s="48"/>
      <c r="K1056" s="48"/>
      <c r="L1056" s="48"/>
      <c r="M1056" s="48"/>
      <c r="N1056" s="48"/>
      <c r="O1056" s="48"/>
      <c r="P1056" s="48"/>
      <c r="Q1056" s="48"/>
      <c r="R1056" s="48"/>
      <c r="S1056" s="48"/>
      <c r="T1056" s="48"/>
    </row>
    <row r="1057" spans="1:20">
      <c r="A1057" s="48"/>
      <c r="B1057" s="48"/>
      <c r="C1057" s="48"/>
      <c r="D1057" s="48"/>
      <c r="E1057" s="48"/>
      <c r="F1057" s="48"/>
      <c r="G1057" s="48"/>
      <c r="H1057" s="48"/>
      <c r="I1057" s="48"/>
      <c r="J1057" s="48"/>
      <c r="K1057" s="48"/>
      <c r="L1057" s="48"/>
      <c r="M1057" s="48"/>
      <c r="N1057" s="48"/>
      <c r="O1057" s="48"/>
      <c r="P1057" s="48"/>
      <c r="Q1057" s="48"/>
      <c r="R1057" s="48"/>
      <c r="S1057" s="48"/>
      <c r="T1057" s="48"/>
    </row>
    <row r="1058" spans="1:20">
      <c r="A1058" s="48"/>
      <c r="B1058" s="48"/>
      <c r="C1058" s="48"/>
      <c r="D1058" s="48"/>
      <c r="E1058" s="48"/>
      <c r="F1058" s="48"/>
      <c r="G1058" s="48"/>
      <c r="H1058" s="48"/>
      <c r="I1058" s="48"/>
      <c r="J1058" s="48"/>
      <c r="K1058" s="48"/>
      <c r="L1058" s="48"/>
      <c r="M1058" s="48"/>
      <c r="N1058" s="48"/>
      <c r="O1058" s="48"/>
      <c r="P1058" s="48"/>
      <c r="Q1058" s="48"/>
      <c r="R1058" s="48"/>
      <c r="S1058" s="48"/>
      <c r="T1058" s="48"/>
    </row>
    <row r="1059" spans="1:20">
      <c r="A1059" s="48"/>
      <c r="B1059" s="48"/>
      <c r="C1059" s="48"/>
      <c r="D1059" s="48"/>
      <c r="E1059" s="48"/>
      <c r="F1059" s="48"/>
      <c r="G1059" s="48"/>
      <c r="H1059" s="48"/>
      <c r="I1059" s="48"/>
      <c r="J1059" s="48"/>
      <c r="K1059" s="48"/>
      <c r="L1059" s="48"/>
      <c r="M1059" s="48"/>
      <c r="N1059" s="48"/>
      <c r="O1059" s="48"/>
      <c r="P1059" s="48"/>
      <c r="Q1059" s="48"/>
      <c r="R1059" s="48"/>
      <c r="S1059" s="48"/>
      <c r="T1059" s="48"/>
    </row>
    <row r="1060" spans="1:20">
      <c r="A1060" s="48"/>
      <c r="B1060" s="48"/>
      <c r="C1060" s="48"/>
      <c r="D1060" s="48"/>
      <c r="E1060" s="48"/>
      <c r="F1060" s="48"/>
      <c r="G1060" s="48"/>
      <c r="H1060" s="48"/>
      <c r="I1060" s="48"/>
      <c r="J1060" s="48"/>
      <c r="K1060" s="48"/>
      <c r="L1060" s="48"/>
      <c r="M1060" s="48"/>
      <c r="N1060" s="48"/>
      <c r="O1060" s="48"/>
      <c r="P1060" s="48"/>
      <c r="Q1060" s="48"/>
      <c r="R1060" s="48"/>
      <c r="S1060" s="48"/>
      <c r="T1060" s="48"/>
    </row>
    <row r="1061" spans="1:20">
      <c r="A1061" s="48"/>
      <c r="B1061" s="48"/>
      <c r="C1061" s="48"/>
      <c r="D1061" s="48"/>
      <c r="E1061" s="48"/>
      <c r="F1061" s="48"/>
      <c r="G1061" s="48"/>
      <c r="H1061" s="48"/>
      <c r="I1061" s="48"/>
      <c r="J1061" s="48"/>
      <c r="K1061" s="48"/>
      <c r="L1061" s="48"/>
      <c r="M1061" s="48"/>
      <c r="N1061" s="48"/>
      <c r="O1061" s="48"/>
      <c r="P1061" s="48"/>
      <c r="Q1061" s="48"/>
      <c r="R1061" s="48"/>
      <c r="S1061" s="48"/>
      <c r="T1061" s="48"/>
    </row>
    <row r="1062" spans="1:20">
      <c r="A1062" s="48"/>
      <c r="B1062" s="48"/>
      <c r="C1062" s="48"/>
      <c r="D1062" s="48"/>
      <c r="E1062" s="48"/>
      <c r="F1062" s="48"/>
      <c r="G1062" s="48"/>
      <c r="H1062" s="48"/>
      <c r="I1062" s="48"/>
      <c r="J1062" s="48"/>
      <c r="K1062" s="48"/>
      <c r="L1062" s="48"/>
      <c r="M1062" s="48"/>
      <c r="N1062" s="48"/>
      <c r="O1062" s="48"/>
      <c r="P1062" s="48"/>
      <c r="Q1062" s="48"/>
      <c r="R1062" s="48"/>
      <c r="S1062" s="48"/>
      <c r="T1062" s="48"/>
    </row>
    <row r="1063" spans="1:20">
      <c r="A1063" s="48"/>
      <c r="B1063" s="48"/>
      <c r="C1063" s="48"/>
      <c r="D1063" s="48"/>
      <c r="E1063" s="48"/>
      <c r="F1063" s="48"/>
      <c r="G1063" s="48"/>
      <c r="H1063" s="48"/>
      <c r="I1063" s="48"/>
      <c r="J1063" s="48"/>
      <c r="K1063" s="48"/>
      <c r="L1063" s="48"/>
      <c r="M1063" s="48"/>
      <c r="N1063" s="48"/>
      <c r="O1063" s="48"/>
      <c r="P1063" s="48"/>
      <c r="Q1063" s="48"/>
      <c r="R1063" s="48"/>
      <c r="S1063" s="48"/>
      <c r="T1063" s="48"/>
    </row>
    <row r="1064" spans="1:20">
      <c r="A1064" s="48"/>
      <c r="B1064" s="48"/>
      <c r="C1064" s="48"/>
      <c r="D1064" s="48"/>
      <c r="E1064" s="48"/>
      <c r="F1064" s="48"/>
      <c r="G1064" s="48"/>
      <c r="H1064" s="48"/>
      <c r="I1064" s="48"/>
      <c r="J1064" s="48"/>
      <c r="K1064" s="48"/>
      <c r="L1064" s="48"/>
      <c r="M1064" s="48"/>
      <c r="N1064" s="48"/>
      <c r="O1064" s="48"/>
      <c r="P1064" s="48"/>
      <c r="Q1064" s="48"/>
      <c r="R1064" s="48"/>
      <c r="S1064" s="48"/>
      <c r="T1064" s="48"/>
    </row>
    <row r="1065" spans="1:20">
      <c r="A1065" s="48"/>
      <c r="B1065" s="48"/>
      <c r="C1065" s="48"/>
      <c r="D1065" s="48"/>
      <c r="E1065" s="48"/>
      <c r="F1065" s="48"/>
      <c r="G1065" s="48"/>
      <c r="H1065" s="48"/>
      <c r="I1065" s="48"/>
      <c r="J1065" s="48"/>
      <c r="K1065" s="48"/>
      <c r="L1065" s="48"/>
      <c r="M1065" s="48"/>
      <c r="N1065" s="48"/>
      <c r="O1065" s="48"/>
      <c r="P1065" s="48"/>
      <c r="Q1065" s="48"/>
      <c r="R1065" s="48"/>
      <c r="S1065" s="48"/>
      <c r="T1065" s="48"/>
    </row>
    <row r="1066" spans="1:20">
      <c r="A1066" s="48"/>
      <c r="B1066" s="48"/>
      <c r="C1066" s="48"/>
      <c r="D1066" s="48"/>
      <c r="E1066" s="48"/>
      <c r="F1066" s="48"/>
      <c r="G1066" s="48"/>
      <c r="H1066" s="48"/>
      <c r="I1066" s="48"/>
      <c r="J1066" s="48"/>
      <c r="K1066" s="48"/>
      <c r="L1066" s="48"/>
      <c r="M1066" s="48"/>
      <c r="N1066" s="48"/>
      <c r="O1066" s="48"/>
      <c r="P1066" s="48"/>
      <c r="Q1066" s="48"/>
      <c r="R1066" s="48"/>
      <c r="S1066" s="48"/>
      <c r="T1066" s="48"/>
    </row>
    <row r="1067" spans="1:20">
      <c r="A1067" s="48"/>
      <c r="B1067" s="48"/>
      <c r="C1067" s="48"/>
      <c r="D1067" s="48"/>
      <c r="E1067" s="48"/>
      <c r="F1067" s="48"/>
      <c r="G1067" s="48"/>
      <c r="H1067" s="48"/>
      <c r="I1067" s="48"/>
      <c r="J1067" s="48"/>
      <c r="K1067" s="48"/>
      <c r="L1067" s="48"/>
      <c r="M1067" s="48"/>
      <c r="N1067" s="48"/>
      <c r="O1067" s="48"/>
      <c r="P1067" s="48"/>
      <c r="Q1067" s="48"/>
      <c r="R1067" s="48"/>
      <c r="S1067" s="48"/>
      <c r="T1067" s="48"/>
    </row>
    <row r="1068" spans="1:20">
      <c r="A1068" s="48"/>
      <c r="B1068" s="48"/>
      <c r="C1068" s="48"/>
      <c r="D1068" s="48"/>
      <c r="E1068" s="48"/>
      <c r="F1068" s="48"/>
      <c r="G1068" s="48"/>
      <c r="H1068" s="48"/>
      <c r="I1068" s="48"/>
      <c r="J1068" s="48"/>
      <c r="K1068" s="48"/>
      <c r="L1068" s="48"/>
      <c r="M1068" s="48"/>
      <c r="N1068" s="48"/>
      <c r="O1068" s="48"/>
      <c r="P1068" s="48"/>
      <c r="Q1068" s="48"/>
      <c r="R1068" s="48"/>
      <c r="S1068" s="48"/>
      <c r="T1068" s="48"/>
    </row>
    <row r="1069" spans="1:20">
      <c r="A1069" s="48"/>
      <c r="B1069" s="48"/>
      <c r="C1069" s="48"/>
      <c r="D1069" s="48"/>
      <c r="E1069" s="48"/>
      <c r="F1069" s="48"/>
      <c r="G1069" s="48"/>
      <c r="H1069" s="48"/>
      <c r="I1069" s="48"/>
      <c r="J1069" s="48"/>
      <c r="K1069" s="48"/>
      <c r="L1069" s="48"/>
      <c r="M1069" s="48"/>
      <c r="N1069" s="48"/>
      <c r="O1069" s="48"/>
      <c r="P1069" s="48"/>
      <c r="Q1069" s="48"/>
      <c r="R1069" s="48"/>
      <c r="S1069" s="48"/>
      <c r="T1069" s="48"/>
    </row>
    <row r="1070" spans="1:20">
      <c r="A1070" s="48"/>
      <c r="B1070" s="48"/>
      <c r="C1070" s="48"/>
      <c r="D1070" s="48"/>
      <c r="E1070" s="48"/>
      <c r="F1070" s="48"/>
      <c r="G1070" s="48"/>
      <c r="H1070" s="48"/>
      <c r="I1070" s="48"/>
      <c r="J1070" s="48"/>
      <c r="K1070" s="48"/>
      <c r="L1070" s="48"/>
      <c r="M1070" s="48"/>
      <c r="N1070" s="48"/>
      <c r="O1070" s="48"/>
      <c r="P1070" s="48"/>
      <c r="Q1070" s="48"/>
      <c r="R1070" s="48"/>
      <c r="S1070" s="48"/>
      <c r="T1070" s="48"/>
    </row>
    <row r="1071" spans="1:20">
      <c r="A1071" s="48"/>
      <c r="B1071" s="48"/>
      <c r="C1071" s="48"/>
      <c r="D1071" s="48"/>
      <c r="E1071" s="48"/>
      <c r="F1071" s="48"/>
      <c r="G1071" s="48"/>
      <c r="H1071" s="48"/>
      <c r="I1071" s="48"/>
      <c r="J1071" s="48"/>
      <c r="K1071" s="48"/>
      <c r="L1071" s="48"/>
      <c r="M1071" s="48"/>
      <c r="N1071" s="48"/>
      <c r="O1071" s="48"/>
      <c r="P1071" s="48"/>
      <c r="Q1071" s="48"/>
      <c r="R1071" s="48"/>
      <c r="S1071" s="48"/>
      <c r="T1071" s="48"/>
    </row>
    <row r="1072" spans="1:20">
      <c r="A1072" s="48"/>
      <c r="B1072" s="48"/>
      <c r="C1072" s="48"/>
      <c r="D1072" s="48"/>
      <c r="E1072" s="48"/>
      <c r="F1072" s="48"/>
      <c r="G1072" s="48"/>
      <c r="H1072" s="48"/>
      <c r="I1072" s="48"/>
      <c r="J1072" s="48"/>
      <c r="K1072" s="48"/>
      <c r="L1072" s="48"/>
      <c r="M1072" s="48"/>
      <c r="N1072" s="48"/>
      <c r="O1072" s="48"/>
      <c r="P1072" s="48"/>
      <c r="Q1072" s="48"/>
      <c r="R1072" s="48"/>
      <c r="S1072" s="48"/>
      <c r="T1072" s="48"/>
    </row>
    <row r="1073" spans="1:20">
      <c r="A1073" s="48"/>
      <c r="B1073" s="48"/>
      <c r="C1073" s="48"/>
      <c r="D1073" s="48"/>
      <c r="E1073" s="48"/>
      <c r="F1073" s="48"/>
      <c r="G1073" s="48"/>
      <c r="H1073" s="48"/>
      <c r="I1073" s="48"/>
      <c r="J1073" s="48"/>
      <c r="K1073" s="48"/>
      <c r="L1073" s="48"/>
      <c r="M1073" s="48"/>
      <c r="N1073" s="48"/>
      <c r="O1073" s="48"/>
      <c r="P1073" s="48"/>
      <c r="Q1073" s="48"/>
      <c r="R1073" s="48"/>
      <c r="S1073" s="48"/>
      <c r="T1073" s="48"/>
    </row>
    <row r="1074" spans="1:20">
      <c r="A1074" s="48"/>
      <c r="B1074" s="48"/>
      <c r="C1074" s="48"/>
      <c r="D1074" s="48"/>
      <c r="E1074" s="48"/>
      <c r="F1074" s="48"/>
      <c r="G1074" s="48"/>
      <c r="H1074" s="48"/>
      <c r="I1074" s="48"/>
      <c r="J1074" s="48"/>
      <c r="K1074" s="48"/>
      <c r="L1074" s="48"/>
      <c r="M1074" s="48"/>
      <c r="N1074" s="48"/>
      <c r="O1074" s="48"/>
      <c r="P1074" s="48"/>
      <c r="Q1074" s="48"/>
      <c r="R1074" s="48"/>
      <c r="S1074" s="48"/>
      <c r="T1074" s="48"/>
    </row>
    <row r="1075" spans="1:20">
      <c r="A1075" s="48"/>
      <c r="B1075" s="48"/>
      <c r="C1075" s="48"/>
      <c r="D1075" s="48"/>
      <c r="E1075" s="48"/>
      <c r="F1075" s="48"/>
      <c r="G1075" s="48"/>
      <c r="H1075" s="48"/>
      <c r="I1075" s="48"/>
      <c r="J1075" s="48"/>
      <c r="K1075" s="48"/>
      <c r="L1075" s="48"/>
      <c r="M1075" s="48"/>
      <c r="N1075" s="48"/>
      <c r="O1075" s="48"/>
      <c r="P1075" s="48"/>
      <c r="Q1075" s="48"/>
      <c r="R1075" s="48"/>
      <c r="S1075" s="48"/>
      <c r="T1075" s="48"/>
    </row>
    <row r="1076" spans="1:20">
      <c r="A1076" s="48"/>
      <c r="B1076" s="48"/>
      <c r="C1076" s="48"/>
      <c r="D1076" s="48"/>
      <c r="E1076" s="48"/>
      <c r="F1076" s="48"/>
      <c r="G1076" s="48"/>
      <c r="H1076" s="48"/>
      <c r="I1076" s="48"/>
      <c r="J1076" s="48"/>
      <c r="K1076" s="48"/>
      <c r="L1076" s="48"/>
      <c r="M1076" s="48"/>
      <c r="N1076" s="48"/>
      <c r="O1076" s="48"/>
      <c r="P1076" s="48"/>
      <c r="Q1076" s="48"/>
      <c r="R1076" s="48"/>
      <c r="S1076" s="48"/>
      <c r="T1076" s="48"/>
    </row>
    <row r="1077" spans="1:20">
      <c r="A1077" s="48"/>
      <c r="B1077" s="48"/>
      <c r="C1077" s="48"/>
      <c r="D1077" s="48"/>
      <c r="E1077" s="48"/>
      <c r="F1077" s="48"/>
      <c r="G1077" s="48"/>
      <c r="H1077" s="48"/>
      <c r="I1077" s="48"/>
      <c r="J1077" s="48"/>
      <c r="K1077" s="48"/>
      <c r="L1077" s="48"/>
      <c r="M1077" s="48"/>
      <c r="N1077" s="48"/>
      <c r="O1077" s="48"/>
      <c r="P1077" s="48"/>
      <c r="Q1077" s="48"/>
      <c r="R1077" s="48"/>
      <c r="S1077" s="48"/>
      <c r="T1077" s="48"/>
    </row>
    <row r="1078" spans="1:20">
      <c r="A1078" s="48"/>
      <c r="B1078" s="48"/>
      <c r="C1078" s="48"/>
      <c r="D1078" s="48"/>
      <c r="E1078" s="48"/>
      <c r="F1078" s="48"/>
      <c r="G1078" s="48"/>
      <c r="H1078" s="48"/>
      <c r="I1078" s="48"/>
      <c r="J1078" s="48"/>
      <c r="K1078" s="48"/>
      <c r="L1078" s="48"/>
      <c r="M1078" s="48"/>
      <c r="N1078" s="48"/>
      <c r="O1078" s="48"/>
      <c r="P1078" s="48"/>
      <c r="Q1078" s="48"/>
      <c r="R1078" s="48"/>
      <c r="S1078" s="48"/>
      <c r="T1078" s="48"/>
    </row>
    <row r="1079" spans="1:20">
      <c r="A1079" s="48"/>
      <c r="B1079" s="48"/>
      <c r="C1079" s="48"/>
      <c r="D1079" s="48"/>
      <c r="E1079" s="48"/>
      <c r="F1079" s="48"/>
      <c r="G1079" s="48"/>
      <c r="H1079" s="48"/>
      <c r="I1079" s="48"/>
      <c r="J1079" s="48"/>
      <c r="K1079" s="48"/>
      <c r="L1079" s="48"/>
      <c r="M1079" s="48"/>
      <c r="N1079" s="48"/>
      <c r="O1079" s="48"/>
      <c r="P1079" s="48"/>
      <c r="Q1079" s="48"/>
      <c r="R1079" s="48"/>
      <c r="S1079" s="48"/>
      <c r="T1079" s="48"/>
    </row>
    <row r="1080" spans="1:20">
      <c r="A1080" s="48"/>
      <c r="B1080" s="48"/>
      <c r="C1080" s="48"/>
      <c r="D1080" s="48"/>
      <c r="E1080" s="48"/>
      <c r="F1080" s="48"/>
      <c r="G1080" s="48"/>
      <c r="H1080" s="48"/>
      <c r="I1080" s="48"/>
      <c r="J1080" s="48"/>
      <c r="K1080" s="48"/>
      <c r="L1080" s="48"/>
      <c r="M1080" s="48"/>
      <c r="N1080" s="48"/>
      <c r="O1080" s="48"/>
      <c r="P1080" s="48"/>
      <c r="Q1080" s="48"/>
      <c r="R1080" s="48"/>
      <c r="S1080" s="48"/>
      <c r="T1080" s="48"/>
    </row>
    <row r="1081" spans="1:20">
      <c r="A1081" s="48"/>
      <c r="B1081" s="48"/>
      <c r="C1081" s="48"/>
      <c r="D1081" s="48"/>
      <c r="E1081" s="48"/>
      <c r="F1081" s="48"/>
      <c r="G1081" s="48"/>
      <c r="H1081" s="48"/>
      <c r="I1081" s="48"/>
      <c r="J1081" s="48"/>
      <c r="K1081" s="48"/>
      <c r="L1081" s="48"/>
      <c r="M1081" s="48"/>
      <c r="N1081" s="48"/>
      <c r="O1081" s="48"/>
      <c r="P1081" s="48"/>
      <c r="Q1081" s="48"/>
      <c r="R1081" s="48"/>
      <c r="S1081" s="48"/>
      <c r="T1081" s="48"/>
    </row>
    <row r="1082" spans="1:20">
      <c r="A1082" s="48"/>
      <c r="B1082" s="48"/>
      <c r="C1082" s="48"/>
      <c r="D1082" s="48"/>
      <c r="E1082" s="48"/>
      <c r="F1082" s="48"/>
      <c r="G1082" s="48"/>
      <c r="H1082" s="48"/>
      <c r="I1082" s="48"/>
      <c r="J1082" s="48"/>
      <c r="K1082" s="48"/>
      <c r="L1082" s="48"/>
      <c r="M1082" s="48"/>
      <c r="N1082" s="48"/>
      <c r="O1082" s="48"/>
      <c r="P1082" s="48"/>
      <c r="Q1082" s="48"/>
      <c r="R1082" s="48"/>
      <c r="S1082" s="48"/>
      <c r="T1082" s="48"/>
    </row>
    <row r="1083" spans="1:20">
      <c r="A1083" s="48"/>
      <c r="B1083" s="48"/>
      <c r="C1083" s="48"/>
      <c r="D1083" s="48"/>
      <c r="E1083" s="48"/>
      <c r="F1083" s="48"/>
      <c r="G1083" s="48"/>
      <c r="H1083" s="48"/>
      <c r="I1083" s="48"/>
      <c r="J1083" s="48"/>
      <c r="K1083" s="48"/>
      <c r="L1083" s="48"/>
      <c r="M1083" s="48"/>
      <c r="N1083" s="48"/>
      <c r="O1083" s="48"/>
      <c r="P1083" s="48"/>
      <c r="Q1083" s="48"/>
      <c r="R1083" s="48"/>
      <c r="S1083" s="48"/>
      <c r="T1083" s="48"/>
    </row>
    <row r="1084" spans="1:20">
      <c r="A1084" s="48"/>
      <c r="B1084" s="48"/>
      <c r="C1084" s="48"/>
      <c r="D1084" s="48"/>
      <c r="E1084" s="48"/>
      <c r="F1084" s="48"/>
      <c r="G1084" s="48"/>
      <c r="H1084" s="48"/>
      <c r="I1084" s="48"/>
      <c r="J1084" s="48"/>
      <c r="K1084" s="48"/>
      <c r="L1084" s="48"/>
      <c r="M1084" s="48"/>
      <c r="N1084" s="48"/>
      <c r="O1084" s="48"/>
      <c r="P1084" s="48"/>
      <c r="Q1084" s="48"/>
      <c r="R1084" s="48"/>
      <c r="S1084" s="48"/>
      <c r="T1084" s="48"/>
    </row>
    <row r="1085" spans="1:20">
      <c r="A1085" s="48"/>
      <c r="B1085" s="48"/>
      <c r="C1085" s="48"/>
      <c r="D1085" s="48"/>
      <c r="E1085" s="48"/>
      <c r="F1085" s="48"/>
      <c r="G1085" s="48"/>
      <c r="H1085" s="48"/>
      <c r="I1085" s="48"/>
      <c r="J1085" s="48"/>
      <c r="K1085" s="48"/>
      <c r="L1085" s="48"/>
      <c r="M1085" s="48"/>
      <c r="N1085" s="48"/>
      <c r="O1085" s="48"/>
      <c r="P1085" s="48"/>
      <c r="Q1085" s="48"/>
      <c r="R1085" s="48"/>
      <c r="S1085" s="48"/>
      <c r="T1085" s="48"/>
    </row>
    <row r="1086" spans="1:20">
      <c r="A1086" s="48"/>
      <c r="B1086" s="48"/>
      <c r="C1086" s="48"/>
      <c r="D1086" s="48"/>
      <c r="E1086" s="48"/>
      <c r="F1086" s="48"/>
      <c r="G1086" s="48"/>
      <c r="H1086" s="48"/>
      <c r="I1086" s="48"/>
      <c r="J1086" s="48"/>
      <c r="K1086" s="48"/>
      <c r="L1086" s="48"/>
      <c r="M1086" s="48"/>
      <c r="N1086" s="48"/>
      <c r="O1086" s="48"/>
      <c r="P1086" s="48"/>
      <c r="Q1086" s="48"/>
      <c r="R1086" s="48"/>
      <c r="S1086" s="48"/>
      <c r="T1086" s="48"/>
    </row>
    <row r="1087" spans="1:20">
      <c r="A1087" s="48"/>
      <c r="B1087" s="48"/>
      <c r="C1087" s="48"/>
      <c r="D1087" s="48"/>
      <c r="E1087" s="48"/>
      <c r="F1087" s="48"/>
      <c r="G1087" s="48"/>
      <c r="H1087" s="48"/>
      <c r="I1087" s="48"/>
      <c r="J1087" s="48"/>
      <c r="K1087" s="48"/>
      <c r="L1087" s="48"/>
      <c r="M1087" s="48"/>
      <c r="N1087" s="48"/>
      <c r="O1087" s="48"/>
      <c r="P1087" s="48"/>
      <c r="Q1087" s="48"/>
      <c r="R1087" s="48"/>
      <c r="S1087" s="48"/>
      <c r="T1087" s="48"/>
    </row>
    <row r="1088" spans="1:20">
      <c r="A1088" s="48"/>
      <c r="B1088" s="48"/>
      <c r="C1088" s="48"/>
      <c r="D1088" s="48"/>
      <c r="E1088" s="48"/>
      <c r="F1088" s="48"/>
      <c r="G1088" s="48"/>
      <c r="H1088" s="48"/>
      <c r="I1088" s="48"/>
      <c r="J1088" s="48"/>
      <c r="K1088" s="48"/>
      <c r="L1088" s="48"/>
      <c r="M1088" s="48"/>
      <c r="N1088" s="48"/>
      <c r="O1088" s="48"/>
      <c r="P1088" s="48"/>
      <c r="Q1088" s="48"/>
      <c r="R1088" s="48"/>
      <c r="S1088" s="48"/>
      <c r="T1088" s="48"/>
    </row>
    <row r="1089" spans="1:20">
      <c r="A1089" s="48"/>
      <c r="B1089" s="48"/>
      <c r="C1089" s="48"/>
      <c r="D1089" s="48"/>
      <c r="E1089" s="48"/>
      <c r="F1089" s="48"/>
      <c r="G1089" s="48"/>
      <c r="H1089" s="48"/>
      <c r="I1089" s="48"/>
      <c r="J1089" s="48"/>
      <c r="K1089" s="48"/>
      <c r="L1089" s="48"/>
      <c r="M1089" s="48"/>
      <c r="N1089" s="48"/>
      <c r="O1089" s="48"/>
      <c r="P1089" s="48"/>
      <c r="Q1089" s="48"/>
      <c r="R1089" s="48"/>
      <c r="S1089" s="48"/>
      <c r="T1089" s="48"/>
    </row>
    <row r="1090" spans="1:20">
      <c r="A1090" s="48"/>
      <c r="B1090" s="48"/>
      <c r="C1090" s="48"/>
      <c r="D1090" s="48"/>
      <c r="E1090" s="48"/>
      <c r="F1090" s="48"/>
      <c r="G1090" s="48"/>
      <c r="H1090" s="48"/>
      <c r="I1090" s="48"/>
      <c r="J1090" s="48"/>
      <c r="K1090" s="48"/>
      <c r="L1090" s="48"/>
      <c r="M1090" s="48"/>
      <c r="N1090" s="48"/>
      <c r="O1090" s="48"/>
      <c r="P1090" s="48"/>
      <c r="Q1090" s="48"/>
      <c r="R1090" s="48"/>
      <c r="S1090" s="48"/>
      <c r="T1090" s="48"/>
    </row>
    <row r="1091" spans="1:20">
      <c r="A1091" s="48"/>
      <c r="B1091" s="48"/>
      <c r="C1091" s="48"/>
      <c r="D1091" s="48"/>
      <c r="E1091" s="48"/>
      <c r="F1091" s="48"/>
      <c r="G1091" s="48"/>
      <c r="H1091" s="48"/>
      <c r="I1091" s="48"/>
      <c r="J1091" s="48"/>
      <c r="K1091" s="48"/>
      <c r="L1091" s="48"/>
      <c r="M1091" s="48"/>
      <c r="N1091" s="48"/>
      <c r="O1091" s="48"/>
      <c r="P1091" s="48"/>
      <c r="Q1091" s="48"/>
      <c r="R1091" s="48"/>
      <c r="S1091" s="48"/>
      <c r="T1091" s="48"/>
    </row>
    <row r="1092" spans="1:20">
      <c r="A1092" s="48"/>
      <c r="B1092" s="48"/>
      <c r="C1092" s="48"/>
      <c r="D1092" s="48"/>
      <c r="E1092" s="48"/>
      <c r="F1092" s="48"/>
      <c r="G1092" s="48"/>
      <c r="H1092" s="48"/>
      <c r="I1092" s="48"/>
      <c r="J1092" s="48"/>
      <c r="K1092" s="48"/>
      <c r="L1092" s="48"/>
      <c r="M1092" s="48"/>
      <c r="N1092" s="48"/>
      <c r="O1092" s="48"/>
      <c r="P1092" s="48"/>
      <c r="Q1092" s="48"/>
      <c r="R1092" s="48"/>
      <c r="S1092" s="48"/>
      <c r="T1092" s="48"/>
    </row>
    <row r="1093" spans="1:20">
      <c r="A1093" s="48"/>
      <c r="B1093" s="48"/>
      <c r="C1093" s="48"/>
      <c r="D1093" s="48"/>
      <c r="E1093" s="48"/>
      <c r="F1093" s="48"/>
      <c r="G1093" s="48"/>
      <c r="H1093" s="48"/>
      <c r="I1093" s="48"/>
      <c r="J1093" s="48"/>
      <c r="K1093" s="48"/>
      <c r="L1093" s="48"/>
      <c r="M1093" s="48"/>
      <c r="N1093" s="48"/>
      <c r="O1093" s="48"/>
      <c r="P1093" s="48"/>
      <c r="Q1093" s="48"/>
      <c r="R1093" s="48"/>
      <c r="S1093" s="48"/>
      <c r="T1093" s="48"/>
    </row>
    <row r="1094" spans="1:20">
      <c r="A1094" s="48"/>
      <c r="B1094" s="48"/>
      <c r="C1094" s="48"/>
      <c r="D1094" s="48"/>
      <c r="E1094" s="48"/>
      <c r="F1094" s="48"/>
      <c r="G1094" s="48"/>
      <c r="H1094" s="48"/>
      <c r="I1094" s="48"/>
      <c r="J1094" s="48"/>
      <c r="K1094" s="48"/>
      <c r="L1094" s="48"/>
      <c r="M1094" s="48"/>
      <c r="N1094" s="48"/>
      <c r="O1094" s="48"/>
      <c r="P1094" s="48"/>
      <c r="Q1094" s="48"/>
      <c r="R1094" s="48"/>
      <c r="S1094" s="48"/>
      <c r="T1094" s="48"/>
    </row>
    <row r="1095" spans="1:20">
      <c r="A1095" s="48"/>
      <c r="B1095" s="48"/>
      <c r="C1095" s="48"/>
      <c r="D1095" s="48"/>
      <c r="E1095" s="48"/>
      <c r="F1095" s="48"/>
      <c r="G1095" s="48"/>
      <c r="H1095" s="48"/>
      <c r="I1095" s="48"/>
      <c r="J1095" s="48"/>
      <c r="K1095" s="48"/>
      <c r="L1095" s="48"/>
      <c r="M1095" s="48"/>
      <c r="N1095" s="48"/>
      <c r="O1095" s="48"/>
      <c r="P1095" s="48"/>
      <c r="Q1095" s="48"/>
      <c r="R1095" s="48"/>
      <c r="S1095" s="48"/>
      <c r="T1095" s="48"/>
    </row>
    <row r="1096" spans="1:20">
      <c r="A1096" s="48"/>
      <c r="B1096" s="48"/>
      <c r="C1096" s="48"/>
      <c r="D1096" s="48"/>
      <c r="E1096" s="48"/>
      <c r="F1096" s="48"/>
      <c r="G1096" s="48"/>
      <c r="H1096" s="48"/>
      <c r="I1096" s="48"/>
      <c r="J1096" s="48"/>
      <c r="K1096" s="48"/>
      <c r="L1096" s="48"/>
      <c r="M1096" s="48"/>
      <c r="N1096" s="48"/>
      <c r="O1096" s="48"/>
      <c r="P1096" s="48"/>
      <c r="Q1096" s="48"/>
      <c r="R1096" s="48"/>
      <c r="S1096" s="48"/>
      <c r="T1096" s="48"/>
    </row>
    <row r="1097" spans="1:20">
      <c r="A1097" s="48"/>
      <c r="B1097" s="48"/>
      <c r="C1097" s="48"/>
      <c r="D1097" s="48"/>
      <c r="E1097" s="48"/>
      <c r="F1097" s="48"/>
      <c r="G1097" s="48"/>
      <c r="H1097" s="48"/>
      <c r="I1097" s="48"/>
      <c r="J1097" s="48"/>
      <c r="K1097" s="48"/>
      <c r="L1097" s="48"/>
      <c r="M1097" s="48"/>
      <c r="N1097" s="48"/>
      <c r="O1097" s="48"/>
      <c r="P1097" s="48"/>
      <c r="Q1097" s="48"/>
      <c r="R1097" s="48"/>
      <c r="S1097" s="48"/>
      <c r="T1097" s="48"/>
    </row>
    <row r="1098" spans="1:20">
      <c r="A1098" s="48"/>
      <c r="B1098" s="48"/>
      <c r="C1098" s="48"/>
      <c r="D1098" s="48"/>
      <c r="E1098" s="48"/>
      <c r="F1098" s="48"/>
      <c r="G1098" s="48"/>
      <c r="H1098" s="48"/>
      <c r="I1098" s="48"/>
      <c r="J1098" s="48"/>
      <c r="K1098" s="48"/>
      <c r="L1098" s="48"/>
      <c r="M1098" s="48"/>
      <c r="N1098" s="48"/>
      <c r="O1098" s="48"/>
      <c r="P1098" s="48"/>
      <c r="Q1098" s="48"/>
      <c r="R1098" s="48"/>
      <c r="S1098" s="48"/>
      <c r="T1098" s="48"/>
    </row>
    <row r="1099" spans="1:20">
      <c r="A1099" s="48"/>
      <c r="B1099" s="48"/>
      <c r="C1099" s="48"/>
      <c r="D1099" s="48"/>
      <c r="E1099" s="48"/>
      <c r="F1099" s="48"/>
      <c r="G1099" s="48"/>
      <c r="H1099" s="48"/>
      <c r="I1099" s="48"/>
      <c r="J1099" s="48"/>
      <c r="K1099" s="48"/>
      <c r="L1099" s="48"/>
      <c r="M1099" s="48"/>
      <c r="N1099" s="48"/>
      <c r="O1099" s="48"/>
      <c r="P1099" s="48"/>
      <c r="Q1099" s="48"/>
      <c r="R1099" s="48"/>
      <c r="S1099" s="48"/>
      <c r="T1099" s="48"/>
    </row>
    <row r="1100" spans="1:20">
      <c r="A1100" s="48"/>
      <c r="B1100" s="48"/>
      <c r="C1100" s="48"/>
      <c r="D1100" s="48"/>
      <c r="E1100" s="48"/>
      <c r="F1100" s="48"/>
      <c r="G1100" s="48"/>
      <c r="H1100" s="48"/>
      <c r="I1100" s="48"/>
      <c r="J1100" s="48"/>
      <c r="K1100" s="48"/>
      <c r="L1100" s="48"/>
      <c r="M1100" s="48"/>
      <c r="N1100" s="48"/>
      <c r="O1100" s="48"/>
      <c r="P1100" s="48"/>
      <c r="Q1100" s="48"/>
      <c r="R1100" s="48"/>
      <c r="S1100" s="48"/>
      <c r="T1100" s="48"/>
    </row>
    <row r="1101" spans="1:20">
      <c r="A1101" s="48"/>
      <c r="B1101" s="48"/>
      <c r="C1101" s="48"/>
      <c r="D1101" s="48"/>
      <c r="E1101" s="48"/>
      <c r="F1101" s="48"/>
      <c r="G1101" s="48"/>
      <c r="H1101" s="48"/>
      <c r="I1101" s="48"/>
      <c r="J1101" s="48"/>
      <c r="K1101" s="48"/>
      <c r="L1101" s="48"/>
      <c r="M1101" s="48"/>
      <c r="N1101" s="48"/>
      <c r="O1101" s="48"/>
      <c r="P1101" s="48"/>
      <c r="Q1101" s="48"/>
      <c r="R1101" s="48"/>
      <c r="S1101" s="48"/>
      <c r="T1101" s="48"/>
    </row>
    <row r="1102" spans="1:20">
      <c r="A1102" s="48"/>
      <c r="B1102" s="48"/>
      <c r="C1102" s="48"/>
      <c r="D1102" s="48"/>
      <c r="E1102" s="48"/>
      <c r="F1102" s="48"/>
      <c r="G1102" s="48"/>
      <c r="H1102" s="48"/>
      <c r="I1102" s="48"/>
      <c r="J1102" s="48"/>
      <c r="K1102" s="48"/>
      <c r="L1102" s="48"/>
      <c r="M1102" s="48"/>
      <c r="N1102" s="48"/>
      <c r="O1102" s="48"/>
      <c r="P1102" s="48"/>
      <c r="Q1102" s="48"/>
      <c r="R1102" s="48"/>
      <c r="S1102" s="48"/>
      <c r="T1102" s="48"/>
    </row>
    <row r="1103" spans="1:20">
      <c r="A1103" s="48"/>
      <c r="B1103" s="48"/>
      <c r="C1103" s="48"/>
      <c r="D1103" s="48"/>
      <c r="E1103" s="48"/>
      <c r="F1103" s="48"/>
      <c r="G1103" s="48"/>
      <c r="H1103" s="48"/>
      <c r="I1103" s="48"/>
      <c r="J1103" s="48"/>
      <c r="K1103" s="48"/>
      <c r="L1103" s="48"/>
      <c r="M1103" s="48"/>
      <c r="N1103" s="48"/>
      <c r="O1103" s="48"/>
      <c r="P1103" s="48"/>
      <c r="Q1103" s="48"/>
      <c r="R1103" s="48"/>
      <c r="S1103" s="48"/>
      <c r="T1103" s="48"/>
    </row>
    <row r="1104" spans="1:20">
      <c r="A1104" s="48"/>
      <c r="B1104" s="48"/>
      <c r="C1104" s="48"/>
      <c r="D1104" s="48"/>
      <c r="E1104" s="48"/>
      <c r="F1104" s="48"/>
      <c r="G1104" s="48"/>
      <c r="H1104" s="48"/>
      <c r="I1104" s="48"/>
      <c r="J1104" s="48"/>
      <c r="K1104" s="48"/>
      <c r="L1104" s="48"/>
      <c r="M1104" s="48"/>
      <c r="N1104" s="48"/>
      <c r="O1104" s="48"/>
      <c r="P1104" s="48"/>
      <c r="Q1104" s="48"/>
      <c r="R1104" s="48"/>
      <c r="S1104" s="48"/>
      <c r="T1104" s="48"/>
    </row>
    <row r="1105" spans="1:20">
      <c r="A1105" s="48"/>
      <c r="B1105" s="48"/>
      <c r="C1105" s="48"/>
      <c r="D1105" s="48"/>
      <c r="E1105" s="48"/>
      <c r="F1105" s="48"/>
      <c r="G1105" s="48"/>
      <c r="H1105" s="48"/>
      <c r="I1105" s="48"/>
      <c r="J1105" s="48"/>
      <c r="K1105" s="48"/>
      <c r="L1105" s="48"/>
      <c r="M1105" s="48"/>
      <c r="N1105" s="48"/>
      <c r="O1105" s="48"/>
      <c r="P1105" s="48"/>
      <c r="Q1105" s="48"/>
      <c r="R1105" s="48"/>
      <c r="S1105" s="48"/>
      <c r="T1105" s="48"/>
    </row>
    <row r="1106" spans="1:20">
      <c r="A1106" s="48"/>
      <c r="B1106" s="48"/>
      <c r="C1106" s="48"/>
      <c r="D1106" s="48"/>
      <c r="E1106" s="48"/>
      <c r="F1106" s="48"/>
      <c r="G1106" s="48"/>
      <c r="H1106" s="48"/>
      <c r="I1106" s="48"/>
      <c r="J1106" s="48"/>
      <c r="K1106" s="48"/>
      <c r="L1106" s="48"/>
      <c r="M1106" s="48"/>
      <c r="N1106" s="48"/>
      <c r="O1106" s="48"/>
      <c r="P1106" s="48"/>
      <c r="Q1106" s="48"/>
      <c r="R1106" s="48"/>
      <c r="S1106" s="48"/>
      <c r="T1106" s="48"/>
    </row>
    <row r="1107" spans="1:20">
      <c r="A1107" s="48"/>
      <c r="B1107" s="48"/>
      <c r="C1107" s="48"/>
      <c r="D1107" s="48"/>
      <c r="E1107" s="48"/>
      <c r="F1107" s="48"/>
      <c r="G1107" s="48"/>
      <c r="H1107" s="48"/>
      <c r="I1107" s="48"/>
      <c r="J1107" s="48"/>
      <c r="K1107" s="48"/>
      <c r="L1107" s="48"/>
      <c r="M1107" s="48"/>
      <c r="N1107" s="48"/>
      <c r="O1107" s="48"/>
      <c r="P1107" s="48"/>
      <c r="Q1107" s="48"/>
      <c r="R1107" s="48"/>
      <c r="S1107" s="48"/>
      <c r="T1107" s="48"/>
    </row>
    <row r="1108" spans="1:20">
      <c r="A1108" s="48"/>
      <c r="B1108" s="48"/>
      <c r="C1108" s="48"/>
      <c r="D1108" s="48"/>
      <c r="E1108" s="48"/>
      <c r="F1108" s="48"/>
      <c r="G1108" s="48"/>
      <c r="H1108" s="48"/>
      <c r="I1108" s="48"/>
      <c r="J1108" s="48"/>
      <c r="K1108" s="48"/>
      <c r="L1108" s="48"/>
      <c r="M1108" s="48"/>
      <c r="N1108" s="48"/>
      <c r="O1108" s="48"/>
      <c r="P1108" s="48"/>
      <c r="Q1108" s="48"/>
      <c r="R1108" s="48"/>
      <c r="S1108" s="48"/>
      <c r="T1108" s="48"/>
    </row>
    <row r="1109" spans="1:20">
      <c r="A1109" s="48"/>
      <c r="B1109" s="48"/>
      <c r="C1109" s="48"/>
      <c r="D1109" s="48"/>
      <c r="E1109" s="48"/>
      <c r="F1109" s="48"/>
      <c r="G1109" s="48"/>
      <c r="H1109" s="48"/>
      <c r="I1109" s="48"/>
      <c r="J1109" s="48"/>
      <c r="K1109" s="48"/>
      <c r="L1109" s="48"/>
      <c r="M1109" s="48"/>
      <c r="N1109" s="48"/>
      <c r="O1109" s="48"/>
      <c r="P1109" s="48"/>
      <c r="Q1109" s="48"/>
      <c r="R1109" s="48"/>
      <c r="S1109" s="48"/>
      <c r="T1109" s="48"/>
    </row>
    <row r="1110" spans="1:20">
      <c r="A1110" s="48"/>
      <c r="B1110" s="48"/>
      <c r="C1110" s="48"/>
      <c r="D1110" s="48"/>
      <c r="E1110" s="48"/>
      <c r="F1110" s="48"/>
      <c r="G1110" s="48"/>
      <c r="H1110" s="48"/>
      <c r="I1110" s="48"/>
      <c r="J1110" s="48"/>
      <c r="K1110" s="48"/>
      <c r="L1110" s="48"/>
      <c r="M1110" s="48"/>
      <c r="N1110" s="48"/>
      <c r="O1110" s="48"/>
      <c r="P1110" s="48"/>
      <c r="Q1110" s="48"/>
      <c r="R1110" s="48"/>
      <c r="S1110" s="48"/>
      <c r="T1110" s="48"/>
    </row>
    <row r="1111" spans="1:20">
      <c r="A1111" s="48"/>
      <c r="B1111" s="48"/>
      <c r="C1111" s="48"/>
      <c r="D1111" s="48"/>
      <c r="E1111" s="48"/>
      <c r="F1111" s="48"/>
      <c r="G1111" s="48"/>
      <c r="H1111" s="48"/>
      <c r="I1111" s="48"/>
      <c r="J1111" s="48"/>
      <c r="K1111" s="48"/>
      <c r="L1111" s="48"/>
      <c r="M1111" s="48"/>
      <c r="N1111" s="48"/>
      <c r="O1111" s="48"/>
      <c r="P1111" s="48"/>
      <c r="Q1111" s="48"/>
      <c r="R1111" s="48"/>
      <c r="S1111" s="48"/>
      <c r="T1111" s="48"/>
    </row>
    <row r="1112" spans="1:20">
      <c r="A1112" s="48"/>
      <c r="B1112" s="48"/>
      <c r="C1112" s="48"/>
      <c r="D1112" s="48"/>
      <c r="E1112" s="48"/>
      <c r="F1112" s="48"/>
      <c r="G1112" s="48"/>
      <c r="H1112" s="48"/>
      <c r="I1112" s="48"/>
      <c r="J1112" s="48"/>
      <c r="K1112" s="48"/>
      <c r="L1112" s="48"/>
      <c r="M1112" s="48"/>
      <c r="N1112" s="48"/>
      <c r="O1112" s="48"/>
      <c r="P1112" s="48"/>
      <c r="Q1112" s="48"/>
      <c r="R1112" s="48"/>
      <c r="S1112" s="48"/>
      <c r="T1112" s="48"/>
    </row>
    <row r="1113" spans="1:20">
      <c r="A1113" s="48"/>
      <c r="B1113" s="48"/>
      <c r="C1113" s="48"/>
      <c r="D1113" s="48"/>
      <c r="E1113" s="48"/>
      <c r="F1113" s="48"/>
      <c r="G1113" s="48"/>
      <c r="H1113" s="48"/>
      <c r="I1113" s="48"/>
      <c r="J1113" s="48"/>
      <c r="K1113" s="48"/>
      <c r="L1113" s="48"/>
      <c r="M1113" s="48"/>
      <c r="N1113" s="48"/>
      <c r="O1113" s="48"/>
      <c r="P1113" s="48"/>
      <c r="Q1113" s="48"/>
      <c r="R1113" s="48"/>
      <c r="S1113" s="48"/>
      <c r="T1113" s="48"/>
    </row>
    <row r="1114" spans="1:20">
      <c r="A1114" s="48"/>
      <c r="B1114" s="48"/>
      <c r="C1114" s="48"/>
      <c r="D1114" s="48"/>
      <c r="E1114" s="48"/>
      <c r="F1114" s="48"/>
      <c r="G1114" s="48"/>
      <c r="H1114" s="48"/>
      <c r="I1114" s="48"/>
      <c r="J1114" s="48"/>
      <c r="K1114" s="48"/>
      <c r="L1114" s="48"/>
      <c r="M1114" s="48"/>
      <c r="N1114" s="48"/>
      <c r="O1114" s="48"/>
      <c r="P1114" s="48"/>
      <c r="Q1114" s="48"/>
      <c r="R1114" s="48"/>
      <c r="S1114" s="48"/>
      <c r="T1114" s="48"/>
    </row>
    <row r="1115" spans="1:20">
      <c r="A1115" s="48"/>
      <c r="B1115" s="48"/>
      <c r="C1115" s="48"/>
      <c r="D1115" s="48"/>
      <c r="E1115" s="48"/>
      <c r="F1115" s="48"/>
      <c r="G1115" s="48"/>
      <c r="H1115" s="48"/>
      <c r="I1115" s="48"/>
      <c r="J1115" s="48"/>
      <c r="K1115" s="48"/>
      <c r="L1115" s="48"/>
      <c r="M1115" s="48"/>
      <c r="N1115" s="48"/>
      <c r="O1115" s="48"/>
      <c r="P1115" s="48"/>
      <c r="Q1115" s="48"/>
      <c r="R1115" s="48"/>
      <c r="S1115" s="48"/>
      <c r="T1115" s="48"/>
    </row>
    <row r="1116" spans="1:20">
      <c r="A1116" s="48"/>
      <c r="B1116" s="48"/>
      <c r="C1116" s="48"/>
      <c r="D1116" s="48"/>
      <c r="E1116" s="48"/>
      <c r="F1116" s="48"/>
      <c r="G1116" s="48"/>
      <c r="H1116" s="48"/>
      <c r="I1116" s="48"/>
      <c r="J1116" s="48"/>
      <c r="K1116" s="48"/>
      <c r="L1116" s="48"/>
      <c r="M1116" s="48"/>
      <c r="N1116" s="48"/>
      <c r="O1116" s="48"/>
      <c r="P1116" s="48"/>
      <c r="Q1116" s="48"/>
      <c r="R1116" s="48"/>
      <c r="S1116" s="48"/>
      <c r="T1116" s="48"/>
    </row>
    <row r="1117" spans="1:20">
      <c r="A1117" s="48"/>
      <c r="B1117" s="48"/>
      <c r="C1117" s="48"/>
      <c r="D1117" s="48"/>
      <c r="E1117" s="48"/>
      <c r="F1117" s="48"/>
      <c r="G1117" s="48"/>
      <c r="H1117" s="48"/>
      <c r="I1117" s="48"/>
      <c r="J1117" s="48"/>
      <c r="K1117" s="48"/>
      <c r="L1117" s="48"/>
      <c r="M1117" s="48"/>
      <c r="N1117" s="48"/>
      <c r="O1117" s="48"/>
      <c r="P1117" s="48"/>
      <c r="Q1117" s="48"/>
      <c r="R1117" s="48"/>
      <c r="S1117" s="48"/>
      <c r="T1117" s="48"/>
    </row>
    <row r="1118" spans="1:20">
      <c r="A1118" s="48"/>
      <c r="B1118" s="48"/>
      <c r="C1118" s="48"/>
      <c r="D1118" s="48"/>
      <c r="E1118" s="48"/>
      <c r="F1118" s="48"/>
      <c r="G1118" s="48"/>
      <c r="H1118" s="48"/>
      <c r="I1118" s="48"/>
      <c r="J1118" s="48"/>
      <c r="K1118" s="48"/>
      <c r="L1118" s="48"/>
      <c r="M1118" s="48"/>
      <c r="N1118" s="48"/>
      <c r="O1118" s="48"/>
      <c r="P1118" s="48"/>
      <c r="Q1118" s="48"/>
      <c r="R1118" s="48"/>
      <c r="S1118" s="48"/>
      <c r="T1118" s="48"/>
    </row>
    <row r="1119" spans="1:20">
      <c r="A1119" s="48"/>
      <c r="B1119" s="48"/>
      <c r="C1119" s="48"/>
      <c r="D1119" s="48"/>
      <c r="E1119" s="48"/>
      <c r="F1119" s="48"/>
      <c r="G1119" s="48"/>
      <c r="H1119" s="48"/>
      <c r="I1119" s="48"/>
      <c r="J1119" s="48"/>
      <c r="K1119" s="48"/>
      <c r="L1119" s="48"/>
      <c r="M1119" s="48"/>
      <c r="N1119" s="48"/>
      <c r="O1119" s="48"/>
      <c r="P1119" s="48"/>
      <c r="Q1119" s="48"/>
      <c r="R1119" s="48"/>
      <c r="S1119" s="48"/>
      <c r="T1119" s="48"/>
    </row>
    <row r="1120" spans="1:20">
      <c r="A1120" s="48"/>
      <c r="B1120" s="48"/>
      <c r="C1120" s="48"/>
      <c r="D1120" s="48"/>
      <c r="E1120" s="48"/>
      <c r="F1120" s="48"/>
      <c r="G1120" s="48"/>
      <c r="H1120" s="48"/>
      <c r="I1120" s="48"/>
      <c r="J1120" s="48"/>
      <c r="K1120" s="48"/>
      <c r="L1120" s="48"/>
      <c r="M1120" s="48"/>
      <c r="N1120" s="48"/>
      <c r="O1120" s="48"/>
      <c r="P1120" s="48"/>
      <c r="Q1120" s="48"/>
      <c r="R1120" s="48"/>
      <c r="S1120" s="48"/>
      <c r="T1120" s="48"/>
    </row>
    <row r="1121" spans="1:20">
      <c r="A1121" s="48"/>
      <c r="B1121" s="48"/>
      <c r="C1121" s="48"/>
      <c r="D1121" s="48"/>
      <c r="E1121" s="48"/>
      <c r="F1121" s="48"/>
      <c r="G1121" s="48"/>
      <c r="H1121" s="48"/>
      <c r="I1121" s="48"/>
      <c r="J1121" s="48"/>
      <c r="K1121" s="48"/>
      <c r="L1121" s="48"/>
      <c r="M1121" s="48"/>
      <c r="N1121" s="48"/>
      <c r="O1121" s="48"/>
      <c r="P1121" s="48"/>
      <c r="Q1121" s="48"/>
      <c r="R1121" s="48"/>
      <c r="S1121" s="48"/>
      <c r="T1121" s="48"/>
    </row>
    <row r="1122" spans="1:20">
      <c r="A1122" s="48"/>
      <c r="B1122" s="48"/>
      <c r="C1122" s="48"/>
      <c r="D1122" s="48"/>
      <c r="E1122" s="48"/>
      <c r="F1122" s="48"/>
      <c r="G1122" s="48"/>
      <c r="H1122" s="48"/>
      <c r="I1122" s="48"/>
      <c r="J1122" s="48"/>
      <c r="K1122" s="48"/>
      <c r="L1122" s="48"/>
      <c r="M1122" s="48"/>
      <c r="N1122" s="48"/>
      <c r="O1122" s="48"/>
      <c r="P1122" s="48"/>
      <c r="Q1122" s="48"/>
      <c r="R1122" s="48"/>
      <c r="S1122" s="48"/>
      <c r="T1122" s="48"/>
    </row>
    <row r="1123" spans="1:20">
      <c r="A1123" s="48"/>
      <c r="B1123" s="48"/>
      <c r="C1123" s="48"/>
      <c r="D1123" s="48"/>
      <c r="E1123" s="48"/>
      <c r="F1123" s="48"/>
      <c r="G1123" s="48"/>
      <c r="H1123" s="48"/>
      <c r="I1123" s="48"/>
      <c r="J1123" s="48"/>
      <c r="K1123" s="48"/>
      <c r="L1123" s="48"/>
      <c r="M1123" s="48"/>
      <c r="N1123" s="48"/>
      <c r="O1123" s="48"/>
      <c r="P1123" s="48"/>
      <c r="Q1123" s="48"/>
      <c r="R1123" s="48"/>
      <c r="S1123" s="48"/>
      <c r="T1123" s="48"/>
    </row>
    <row r="1124" spans="1:20">
      <c r="A1124" s="48"/>
      <c r="B1124" s="48"/>
      <c r="C1124" s="48"/>
      <c r="D1124" s="48"/>
      <c r="E1124" s="48"/>
      <c r="F1124" s="48"/>
      <c r="G1124" s="48"/>
      <c r="H1124" s="48"/>
      <c r="I1124" s="48"/>
      <c r="J1124" s="48"/>
      <c r="K1124" s="48"/>
      <c r="L1124" s="48"/>
      <c r="M1124" s="48"/>
      <c r="N1124" s="48"/>
      <c r="O1124" s="48"/>
      <c r="P1124" s="48"/>
      <c r="Q1124" s="48"/>
      <c r="R1124" s="48"/>
      <c r="S1124" s="48"/>
      <c r="T1124" s="48"/>
    </row>
    <row r="1125" spans="1:20">
      <c r="A1125" s="48"/>
      <c r="B1125" s="48"/>
      <c r="C1125" s="48"/>
      <c r="D1125" s="48"/>
      <c r="E1125" s="48"/>
      <c r="F1125" s="48"/>
      <c r="G1125" s="48"/>
      <c r="H1125" s="48"/>
      <c r="I1125" s="48"/>
      <c r="J1125" s="48"/>
      <c r="K1125" s="48"/>
      <c r="L1125" s="48"/>
      <c r="M1125" s="48"/>
      <c r="N1125" s="48"/>
      <c r="O1125" s="48"/>
      <c r="P1125" s="48"/>
      <c r="Q1125" s="48"/>
      <c r="R1125" s="48"/>
      <c r="S1125" s="48"/>
      <c r="T1125" s="48"/>
    </row>
    <row r="1126" spans="1:20">
      <c r="A1126" s="48"/>
      <c r="B1126" s="48"/>
      <c r="C1126" s="48"/>
      <c r="D1126" s="48"/>
      <c r="E1126" s="48"/>
      <c r="F1126" s="48"/>
      <c r="G1126" s="48"/>
      <c r="H1126" s="48"/>
      <c r="I1126" s="48"/>
      <c r="J1126" s="48"/>
      <c r="K1126" s="48"/>
      <c r="L1126" s="48"/>
      <c r="M1126" s="48"/>
      <c r="N1126" s="48"/>
      <c r="O1126" s="48"/>
      <c r="P1126" s="48"/>
      <c r="Q1126" s="48"/>
      <c r="R1126" s="48"/>
      <c r="S1126" s="48"/>
      <c r="T1126" s="48"/>
    </row>
    <row r="1127" spans="1:20">
      <c r="A1127" s="48"/>
      <c r="B1127" s="48"/>
      <c r="C1127" s="48"/>
      <c r="D1127" s="48"/>
      <c r="E1127" s="48"/>
      <c r="F1127" s="48"/>
      <c r="G1127" s="48"/>
      <c r="H1127" s="48"/>
      <c r="I1127" s="48"/>
      <c r="J1127" s="48"/>
      <c r="K1127" s="48"/>
      <c r="L1127" s="48"/>
      <c r="M1127" s="48"/>
      <c r="N1127" s="48"/>
      <c r="O1127" s="48"/>
      <c r="P1127" s="48"/>
      <c r="Q1127" s="48"/>
      <c r="R1127" s="48"/>
      <c r="S1127" s="48"/>
      <c r="T1127" s="48"/>
    </row>
    <row r="1128" spans="1:20">
      <c r="A1128" s="48"/>
      <c r="B1128" s="48"/>
      <c r="C1128" s="48"/>
      <c r="D1128" s="48"/>
      <c r="E1128" s="48"/>
      <c r="F1128" s="48"/>
      <c r="G1128" s="48"/>
      <c r="H1128" s="48"/>
      <c r="I1128" s="48"/>
      <c r="J1128" s="48"/>
      <c r="K1128" s="48"/>
      <c r="L1128" s="48"/>
      <c r="M1128" s="48"/>
      <c r="N1128" s="48"/>
      <c r="O1128" s="48"/>
      <c r="P1128" s="48"/>
      <c r="Q1128" s="48"/>
      <c r="R1128" s="48"/>
      <c r="S1128" s="48"/>
      <c r="T1128" s="48"/>
    </row>
    <row r="1129" spans="1:20">
      <c r="A1129" s="48"/>
      <c r="B1129" s="48"/>
      <c r="C1129" s="48"/>
      <c r="D1129" s="48"/>
      <c r="E1129" s="48"/>
      <c r="F1129" s="48"/>
      <c r="G1129" s="48"/>
      <c r="H1129" s="48"/>
      <c r="I1129" s="48"/>
      <c r="J1129" s="48"/>
      <c r="K1129" s="48"/>
      <c r="L1129" s="48"/>
      <c r="M1129" s="48"/>
      <c r="N1129" s="48"/>
      <c r="O1129" s="48"/>
      <c r="P1129" s="48"/>
      <c r="Q1129" s="48"/>
      <c r="R1129" s="48"/>
      <c r="S1129" s="48"/>
      <c r="T1129" s="48"/>
    </row>
    <row r="1130" spans="1:20">
      <c r="A1130" s="48"/>
      <c r="B1130" s="48"/>
      <c r="C1130" s="48"/>
      <c r="D1130" s="48"/>
      <c r="E1130" s="48"/>
      <c r="F1130" s="48"/>
      <c r="G1130" s="48"/>
      <c r="H1130" s="48"/>
      <c r="I1130" s="48"/>
      <c r="J1130" s="48"/>
      <c r="K1130" s="48"/>
      <c r="L1130" s="48"/>
      <c r="M1130" s="48"/>
      <c r="N1130" s="48"/>
      <c r="O1130" s="48"/>
      <c r="P1130" s="48"/>
      <c r="Q1130" s="48"/>
      <c r="R1130" s="48"/>
      <c r="S1130" s="48"/>
      <c r="T1130" s="48"/>
    </row>
    <row r="1131" spans="1:20">
      <c r="A1131" s="48"/>
      <c r="B1131" s="48"/>
      <c r="C1131" s="48"/>
      <c r="D1131" s="48"/>
      <c r="E1131" s="48"/>
      <c r="F1131" s="48"/>
      <c r="G1131" s="48"/>
      <c r="H1131" s="48"/>
      <c r="I1131" s="48"/>
      <c r="J1131" s="48"/>
      <c r="K1131" s="48"/>
      <c r="L1131" s="48"/>
      <c r="M1131" s="48"/>
      <c r="N1131" s="48"/>
      <c r="O1131" s="48"/>
      <c r="P1131" s="48"/>
      <c r="Q1131" s="48"/>
      <c r="R1131" s="48"/>
      <c r="S1131" s="48"/>
      <c r="T1131" s="48"/>
    </row>
    <row r="1132" spans="1:20">
      <c r="A1132" s="48"/>
      <c r="B1132" s="48"/>
      <c r="C1132" s="48"/>
      <c r="D1132" s="48"/>
      <c r="E1132" s="48"/>
      <c r="F1132" s="48"/>
      <c r="G1132" s="48"/>
      <c r="H1132" s="48"/>
      <c r="I1132" s="48"/>
      <c r="J1132" s="48"/>
      <c r="K1132" s="48"/>
      <c r="L1132" s="48"/>
      <c r="M1132" s="48"/>
      <c r="N1132" s="48"/>
      <c r="O1132" s="48"/>
      <c r="P1132" s="48"/>
      <c r="Q1132" s="48"/>
      <c r="R1132" s="48"/>
      <c r="S1132" s="48"/>
      <c r="T1132" s="48"/>
    </row>
    <row r="1133" spans="1:20">
      <c r="A1133" s="48"/>
      <c r="B1133" s="48"/>
      <c r="C1133" s="48"/>
      <c r="D1133" s="48"/>
      <c r="E1133" s="48"/>
      <c r="F1133" s="48"/>
      <c r="G1133" s="48"/>
      <c r="H1133" s="48"/>
      <c r="I1133" s="48"/>
      <c r="J1133" s="48"/>
      <c r="K1133" s="48"/>
      <c r="L1133" s="48"/>
      <c r="M1133" s="48"/>
      <c r="N1133" s="48"/>
      <c r="O1133" s="48"/>
      <c r="P1133" s="48"/>
      <c r="Q1133" s="48"/>
      <c r="R1133" s="48"/>
      <c r="S1133" s="48"/>
      <c r="T1133" s="48"/>
    </row>
    <row r="1134" spans="1:20">
      <c r="A1134" s="48"/>
      <c r="B1134" s="48"/>
      <c r="C1134" s="48"/>
      <c r="D1134" s="48"/>
      <c r="E1134" s="48"/>
      <c r="F1134" s="48"/>
      <c r="G1134" s="48"/>
      <c r="H1134" s="48"/>
      <c r="I1134" s="48"/>
      <c r="J1134" s="48"/>
      <c r="K1134" s="48"/>
      <c r="L1134" s="48"/>
      <c r="M1134" s="48"/>
      <c r="N1134" s="48"/>
      <c r="O1134" s="48"/>
      <c r="P1134" s="48"/>
      <c r="Q1134" s="48"/>
      <c r="R1134" s="48"/>
      <c r="S1134" s="48"/>
      <c r="T1134" s="48"/>
    </row>
    <row r="1135" spans="1:20">
      <c r="A1135" s="48"/>
      <c r="B1135" s="48"/>
      <c r="C1135" s="48"/>
      <c r="D1135" s="48"/>
      <c r="E1135" s="48"/>
      <c r="F1135" s="48"/>
      <c r="G1135" s="48"/>
      <c r="H1135" s="48"/>
      <c r="I1135" s="48"/>
      <c r="J1135" s="48"/>
      <c r="K1135" s="48"/>
      <c r="L1135" s="48"/>
      <c r="M1135" s="48"/>
      <c r="N1135" s="48"/>
      <c r="O1135" s="48"/>
      <c r="P1135" s="48"/>
      <c r="Q1135" s="48"/>
      <c r="R1135" s="48"/>
      <c r="S1135" s="48"/>
      <c r="T1135" s="48"/>
    </row>
    <row r="1136" spans="1:20">
      <c r="A1136" s="48"/>
      <c r="B1136" s="48"/>
      <c r="C1136" s="48"/>
      <c r="D1136" s="48"/>
      <c r="E1136" s="48"/>
      <c r="F1136" s="48"/>
      <c r="G1136" s="48"/>
      <c r="H1136" s="48"/>
      <c r="I1136" s="48"/>
      <c r="J1136" s="48"/>
      <c r="K1136" s="48"/>
      <c r="L1136" s="48"/>
      <c r="M1136" s="48"/>
      <c r="N1136" s="48"/>
      <c r="O1136" s="48"/>
      <c r="P1136" s="48"/>
      <c r="Q1136" s="48"/>
      <c r="R1136" s="48"/>
      <c r="S1136" s="48"/>
      <c r="T1136" s="48"/>
    </row>
    <row r="1137" spans="1:20">
      <c r="A1137" s="48"/>
      <c r="B1137" s="48"/>
      <c r="C1137" s="48"/>
      <c r="D1137" s="48"/>
      <c r="E1137" s="48"/>
      <c r="F1137" s="48"/>
      <c r="G1137" s="48"/>
      <c r="H1137" s="48"/>
      <c r="I1137" s="48"/>
      <c r="J1137" s="48"/>
      <c r="K1137" s="48"/>
      <c r="L1137" s="48"/>
      <c r="M1137" s="48"/>
      <c r="N1137" s="48"/>
      <c r="O1137" s="48"/>
      <c r="P1137" s="48"/>
      <c r="Q1137" s="48"/>
      <c r="R1137" s="48"/>
      <c r="S1137" s="48"/>
      <c r="T1137" s="48"/>
    </row>
    <row r="1138" spans="1:20">
      <c r="A1138" s="48"/>
      <c r="B1138" s="48"/>
      <c r="C1138" s="48"/>
      <c r="D1138" s="48"/>
      <c r="E1138" s="48"/>
      <c r="F1138" s="48"/>
      <c r="G1138" s="48"/>
      <c r="H1138" s="48"/>
      <c r="I1138" s="48"/>
      <c r="J1138" s="48"/>
      <c r="K1138" s="48"/>
      <c r="L1138" s="48"/>
      <c r="M1138" s="48"/>
      <c r="N1138" s="48"/>
      <c r="O1138" s="48"/>
      <c r="P1138" s="48"/>
      <c r="Q1138" s="48"/>
      <c r="R1138" s="48"/>
      <c r="S1138" s="48"/>
      <c r="T1138" s="48"/>
    </row>
    <row r="1139" spans="1:20">
      <c r="A1139" s="48"/>
      <c r="B1139" s="48"/>
      <c r="C1139" s="48"/>
      <c r="D1139" s="48"/>
      <c r="E1139" s="48"/>
      <c r="F1139" s="48"/>
      <c r="G1139" s="48"/>
      <c r="H1139" s="48"/>
      <c r="I1139" s="48"/>
      <c r="J1139" s="48"/>
      <c r="K1139" s="48"/>
      <c r="L1139" s="48"/>
      <c r="M1139" s="48"/>
      <c r="N1139" s="48"/>
      <c r="O1139" s="48"/>
      <c r="P1139" s="48"/>
      <c r="Q1139" s="48"/>
      <c r="R1139" s="48"/>
      <c r="S1139" s="48"/>
      <c r="T1139" s="48"/>
    </row>
    <row r="1140" spans="1:20">
      <c r="A1140" s="48"/>
      <c r="B1140" s="48"/>
      <c r="C1140" s="48"/>
      <c r="D1140" s="48"/>
      <c r="E1140" s="48"/>
      <c r="F1140" s="48"/>
      <c r="G1140" s="48"/>
      <c r="H1140" s="48"/>
      <c r="I1140" s="48"/>
      <c r="J1140" s="48"/>
      <c r="K1140" s="48"/>
      <c r="L1140" s="48"/>
      <c r="M1140" s="48"/>
      <c r="N1140" s="48"/>
      <c r="O1140" s="48"/>
      <c r="P1140" s="48"/>
      <c r="Q1140" s="48"/>
      <c r="R1140" s="48"/>
      <c r="S1140" s="48"/>
      <c r="T1140" s="48"/>
    </row>
    <row r="1141" spans="1:20">
      <c r="A1141" s="48"/>
      <c r="B1141" s="48"/>
      <c r="C1141" s="48"/>
      <c r="D1141" s="48"/>
      <c r="E1141" s="48"/>
      <c r="F1141" s="48"/>
      <c r="G1141" s="48"/>
      <c r="H1141" s="48"/>
      <c r="I1141" s="48"/>
      <c r="J1141" s="48"/>
      <c r="K1141" s="48"/>
      <c r="L1141" s="48"/>
      <c r="M1141" s="48"/>
      <c r="N1141" s="48"/>
      <c r="O1141" s="48"/>
      <c r="P1141" s="48"/>
      <c r="Q1141" s="48"/>
      <c r="R1141" s="48"/>
      <c r="S1141" s="48"/>
      <c r="T1141" s="48"/>
    </row>
    <row r="1142" spans="1:20">
      <c r="A1142" s="48"/>
      <c r="B1142" s="48"/>
      <c r="C1142" s="48"/>
      <c r="D1142" s="48"/>
      <c r="E1142" s="48"/>
      <c r="F1142" s="48"/>
      <c r="G1142" s="48"/>
      <c r="H1142" s="48"/>
      <c r="I1142" s="48"/>
      <c r="J1142" s="48"/>
      <c r="K1142" s="48"/>
      <c r="L1142" s="48"/>
      <c r="M1142" s="48"/>
      <c r="N1142" s="48"/>
      <c r="O1142" s="48"/>
      <c r="P1142" s="48"/>
      <c r="Q1142" s="48"/>
      <c r="R1142" s="48"/>
      <c r="S1142" s="48"/>
      <c r="T1142" s="48"/>
    </row>
    <row r="1143" spans="1:20">
      <c r="A1143" s="48"/>
      <c r="B1143" s="48"/>
      <c r="C1143" s="48"/>
      <c r="D1143" s="48"/>
      <c r="E1143" s="48"/>
      <c r="F1143" s="48"/>
      <c r="G1143" s="48"/>
      <c r="H1143" s="48"/>
      <c r="I1143" s="48"/>
      <c r="J1143" s="48"/>
      <c r="K1143" s="48"/>
      <c r="L1143" s="48"/>
      <c r="M1143" s="48"/>
      <c r="N1143" s="48"/>
      <c r="O1143" s="48"/>
      <c r="P1143" s="48"/>
      <c r="Q1143" s="48"/>
      <c r="R1143" s="48"/>
      <c r="S1143" s="48"/>
      <c r="T1143" s="48"/>
    </row>
    <row r="1144" spans="1:20">
      <c r="A1144" s="48"/>
      <c r="B1144" s="48"/>
      <c r="C1144" s="48"/>
      <c r="D1144" s="48"/>
      <c r="E1144" s="48"/>
      <c r="F1144" s="48"/>
      <c r="G1144" s="48"/>
      <c r="H1144" s="48"/>
      <c r="I1144" s="48"/>
      <c r="J1144" s="48"/>
      <c r="K1144" s="48"/>
      <c r="L1144" s="48"/>
      <c r="M1144" s="48"/>
      <c r="N1144" s="48"/>
      <c r="O1144" s="48"/>
      <c r="P1144" s="48"/>
      <c r="Q1144" s="48"/>
      <c r="R1144" s="48"/>
      <c r="S1144" s="48"/>
      <c r="T1144" s="48"/>
    </row>
    <row r="1145" spans="1:20">
      <c r="A1145" s="48"/>
      <c r="B1145" s="48"/>
      <c r="C1145" s="48"/>
      <c r="D1145" s="48"/>
      <c r="E1145" s="48"/>
      <c r="F1145" s="48"/>
      <c r="G1145" s="48"/>
      <c r="H1145" s="48"/>
      <c r="I1145" s="48"/>
      <c r="J1145" s="48"/>
      <c r="K1145" s="48"/>
      <c r="L1145" s="48"/>
      <c r="M1145" s="48"/>
      <c r="N1145" s="48"/>
      <c r="O1145" s="48"/>
      <c r="P1145" s="48"/>
      <c r="Q1145" s="48"/>
      <c r="R1145" s="48"/>
      <c r="S1145" s="48"/>
      <c r="T1145" s="48"/>
    </row>
    <row r="1146" spans="1:20">
      <c r="A1146" s="48"/>
      <c r="B1146" s="48"/>
      <c r="C1146" s="48"/>
      <c r="D1146" s="48"/>
      <c r="E1146" s="48"/>
      <c r="F1146" s="48"/>
      <c r="G1146" s="48"/>
      <c r="H1146" s="48"/>
      <c r="I1146" s="48"/>
      <c r="J1146" s="48"/>
      <c r="K1146" s="48"/>
      <c r="L1146" s="48"/>
      <c r="M1146" s="48"/>
      <c r="N1146" s="48"/>
      <c r="O1146" s="48"/>
      <c r="P1146" s="48"/>
      <c r="Q1146" s="48"/>
      <c r="R1146" s="48"/>
      <c r="S1146" s="48"/>
      <c r="T1146" s="48"/>
    </row>
    <row r="1147" spans="1:20">
      <c r="A1147" s="48"/>
      <c r="B1147" s="48"/>
      <c r="C1147" s="48"/>
      <c r="D1147" s="48"/>
      <c r="E1147" s="48"/>
      <c r="F1147" s="48"/>
      <c r="G1147" s="48"/>
      <c r="H1147" s="48"/>
      <c r="I1147" s="48"/>
      <c r="J1147" s="48"/>
      <c r="K1147" s="48"/>
      <c r="L1147" s="48"/>
      <c r="M1147" s="48"/>
      <c r="N1147" s="48"/>
      <c r="O1147" s="48"/>
      <c r="P1147" s="48"/>
      <c r="Q1147" s="48"/>
      <c r="R1147" s="48"/>
      <c r="S1147" s="48"/>
      <c r="T1147" s="48"/>
    </row>
    <row r="1148" spans="1:20">
      <c r="A1148" s="48"/>
      <c r="B1148" s="48"/>
      <c r="C1148" s="48"/>
      <c r="D1148" s="48"/>
      <c r="E1148" s="48"/>
      <c r="F1148" s="48"/>
      <c r="G1148" s="48"/>
      <c r="H1148" s="48"/>
      <c r="I1148" s="48"/>
      <c r="J1148" s="48"/>
      <c r="K1148" s="48"/>
      <c r="L1148" s="48"/>
      <c r="M1148" s="48"/>
      <c r="N1148" s="48"/>
      <c r="O1148" s="48"/>
      <c r="P1148" s="48"/>
      <c r="Q1148" s="48"/>
      <c r="R1148" s="48"/>
      <c r="S1148" s="48"/>
      <c r="T1148" s="48"/>
    </row>
    <row r="1149" spans="1:20">
      <c r="A1149" s="48"/>
      <c r="B1149" s="48"/>
      <c r="C1149" s="48"/>
      <c r="D1149" s="48"/>
      <c r="E1149" s="48"/>
      <c r="F1149" s="48"/>
      <c r="G1149" s="48"/>
      <c r="H1149" s="48"/>
      <c r="I1149" s="48"/>
      <c r="J1149" s="48"/>
      <c r="K1149" s="48"/>
      <c r="L1149" s="48"/>
      <c r="M1149" s="48"/>
      <c r="N1149" s="48"/>
      <c r="O1149" s="48"/>
      <c r="P1149" s="48"/>
      <c r="Q1149" s="48"/>
      <c r="R1149" s="48"/>
      <c r="S1149" s="48"/>
      <c r="T1149" s="48"/>
    </row>
    <row r="1150" spans="1:20">
      <c r="A1150" s="48"/>
      <c r="B1150" s="48"/>
      <c r="C1150" s="48"/>
      <c r="D1150" s="48"/>
      <c r="E1150" s="48"/>
      <c r="F1150" s="48"/>
      <c r="G1150" s="48"/>
      <c r="H1150" s="48"/>
      <c r="I1150" s="48"/>
      <c r="J1150" s="48"/>
      <c r="K1150" s="48"/>
      <c r="L1150" s="48"/>
      <c r="M1150" s="48"/>
      <c r="N1150" s="48"/>
      <c r="O1150" s="48"/>
      <c r="P1150" s="48"/>
      <c r="Q1150" s="48"/>
      <c r="R1150" s="48"/>
      <c r="S1150" s="48"/>
      <c r="T1150" s="48"/>
    </row>
    <row r="1151" spans="1:20">
      <c r="A1151" s="48"/>
      <c r="B1151" s="48"/>
      <c r="C1151" s="48"/>
      <c r="D1151" s="48"/>
      <c r="E1151" s="48"/>
      <c r="F1151" s="48"/>
      <c r="G1151" s="48"/>
      <c r="H1151" s="48"/>
      <c r="I1151" s="48"/>
      <c r="J1151" s="48"/>
      <c r="K1151" s="48"/>
      <c r="L1151" s="48"/>
      <c r="M1151" s="48"/>
      <c r="N1151" s="48"/>
      <c r="O1151" s="48"/>
      <c r="P1151" s="48"/>
      <c r="Q1151" s="48"/>
      <c r="R1151" s="48"/>
      <c r="S1151" s="48"/>
      <c r="T1151" s="48"/>
    </row>
    <row r="1152" spans="1:20">
      <c r="A1152" s="48"/>
      <c r="B1152" s="48"/>
      <c r="C1152" s="48"/>
      <c r="D1152" s="48"/>
      <c r="E1152" s="48"/>
      <c r="F1152" s="48"/>
      <c r="G1152" s="48"/>
      <c r="H1152" s="48"/>
      <c r="I1152" s="48"/>
      <c r="J1152" s="48"/>
      <c r="K1152" s="48"/>
      <c r="L1152" s="48"/>
      <c r="M1152" s="48"/>
      <c r="N1152" s="48"/>
      <c r="O1152" s="48"/>
      <c r="P1152" s="48"/>
      <c r="Q1152" s="48"/>
      <c r="R1152" s="48"/>
      <c r="S1152" s="48"/>
      <c r="T1152" s="48"/>
    </row>
    <row r="1153" spans="1:20">
      <c r="A1153" s="48"/>
      <c r="B1153" s="48"/>
      <c r="C1153" s="48"/>
      <c r="D1153" s="48"/>
      <c r="E1153" s="48"/>
      <c r="F1153" s="48"/>
      <c r="G1153" s="48"/>
      <c r="H1153" s="48"/>
      <c r="I1153" s="48"/>
      <c r="J1153" s="48"/>
      <c r="K1153" s="48"/>
      <c r="L1153" s="48"/>
      <c r="M1153" s="48"/>
      <c r="N1153" s="48"/>
      <c r="O1153" s="48"/>
      <c r="P1153" s="48"/>
      <c r="Q1153" s="48"/>
      <c r="R1153" s="48"/>
      <c r="S1153" s="48"/>
      <c r="T1153" s="48"/>
    </row>
    <row r="1154" spans="1:20">
      <c r="A1154" s="48"/>
      <c r="B1154" s="48"/>
      <c r="C1154" s="48"/>
      <c r="D1154" s="48"/>
      <c r="E1154" s="48"/>
      <c r="F1154" s="48"/>
      <c r="G1154" s="48"/>
      <c r="H1154" s="48"/>
      <c r="I1154" s="48"/>
      <c r="J1154" s="48"/>
      <c r="K1154" s="48"/>
      <c r="L1154" s="48"/>
      <c r="M1154" s="48"/>
      <c r="N1154" s="48"/>
      <c r="O1154" s="48"/>
      <c r="P1154" s="48"/>
      <c r="Q1154" s="48"/>
      <c r="R1154" s="48"/>
      <c r="S1154" s="48"/>
      <c r="T1154" s="48"/>
    </row>
    <row r="1155" spans="1:20">
      <c r="A1155" s="48"/>
      <c r="B1155" s="48"/>
      <c r="C1155" s="48"/>
      <c r="D1155" s="48"/>
      <c r="E1155" s="48"/>
      <c r="F1155" s="48"/>
      <c r="G1155" s="48"/>
      <c r="H1155" s="48"/>
      <c r="I1155" s="48"/>
      <c r="J1155" s="48"/>
      <c r="K1155" s="48"/>
      <c r="L1155" s="48"/>
      <c r="M1155" s="48"/>
      <c r="N1155" s="48"/>
      <c r="O1155" s="48"/>
      <c r="P1155" s="48"/>
      <c r="Q1155" s="48"/>
      <c r="R1155" s="48"/>
      <c r="S1155" s="48"/>
      <c r="T1155" s="48"/>
    </row>
    <row r="1156" spans="1:20">
      <c r="A1156" s="48"/>
      <c r="B1156" s="48"/>
      <c r="C1156" s="48"/>
      <c r="D1156" s="48"/>
      <c r="E1156" s="48"/>
      <c r="F1156" s="48"/>
      <c r="G1156" s="48"/>
      <c r="H1156" s="48"/>
      <c r="I1156" s="48"/>
      <c r="J1156" s="48"/>
      <c r="K1156" s="48"/>
      <c r="L1156" s="48"/>
      <c r="M1156" s="48"/>
      <c r="N1156" s="48"/>
      <c r="O1156" s="48"/>
      <c r="P1156" s="48"/>
      <c r="Q1156" s="48"/>
      <c r="R1156" s="48"/>
      <c r="S1156" s="48"/>
      <c r="T1156" s="48"/>
    </row>
    <row r="1157" spans="1:20">
      <c r="A1157" s="48"/>
      <c r="B1157" s="48"/>
      <c r="C1157" s="48"/>
      <c r="D1157" s="48"/>
      <c r="E1157" s="48"/>
      <c r="F1157" s="48"/>
      <c r="G1157" s="48"/>
      <c r="H1157" s="48"/>
      <c r="I1157" s="48"/>
      <c r="J1157" s="48"/>
      <c r="K1157" s="48"/>
      <c r="L1157" s="48"/>
      <c r="M1157" s="48"/>
      <c r="N1157" s="48"/>
      <c r="O1157" s="48"/>
      <c r="P1157" s="48"/>
      <c r="Q1157" s="48"/>
      <c r="R1157" s="48"/>
      <c r="S1157" s="48"/>
      <c r="T1157" s="48"/>
    </row>
    <row r="1158" spans="1:20">
      <c r="A1158" s="48"/>
      <c r="B1158" s="48"/>
      <c r="C1158" s="48"/>
      <c r="D1158" s="48"/>
      <c r="E1158" s="48"/>
      <c r="F1158" s="48"/>
      <c r="G1158" s="48"/>
      <c r="H1158" s="48"/>
      <c r="I1158" s="48"/>
      <c r="J1158" s="48"/>
      <c r="K1158" s="48"/>
      <c r="L1158" s="48"/>
      <c r="M1158" s="48"/>
      <c r="N1158" s="48"/>
      <c r="O1158" s="48"/>
      <c r="P1158" s="48"/>
      <c r="Q1158" s="48"/>
      <c r="R1158" s="48"/>
      <c r="S1158" s="48"/>
      <c r="T1158" s="48"/>
    </row>
    <row r="1159" spans="1:20">
      <c r="A1159" s="48"/>
      <c r="B1159" s="48"/>
      <c r="C1159" s="48"/>
      <c r="D1159" s="48"/>
      <c r="E1159" s="48"/>
      <c r="F1159" s="48"/>
      <c r="G1159" s="48"/>
      <c r="H1159" s="48"/>
      <c r="I1159" s="48"/>
      <c r="J1159" s="48"/>
      <c r="K1159" s="48"/>
      <c r="L1159" s="48"/>
      <c r="M1159" s="48"/>
      <c r="N1159" s="48"/>
      <c r="O1159" s="48"/>
      <c r="P1159" s="48"/>
      <c r="Q1159" s="48"/>
      <c r="R1159" s="48"/>
      <c r="S1159" s="48"/>
      <c r="T1159" s="48"/>
    </row>
    <row r="1160" spans="1:20">
      <c r="A1160" s="48"/>
      <c r="B1160" s="48"/>
      <c r="C1160" s="48"/>
      <c r="D1160" s="48"/>
      <c r="E1160" s="48"/>
      <c r="F1160" s="48"/>
      <c r="G1160" s="48"/>
      <c r="H1160" s="48"/>
      <c r="I1160" s="48"/>
      <c r="J1160" s="48"/>
      <c r="K1160" s="48"/>
      <c r="L1160" s="48"/>
      <c r="M1160" s="48"/>
      <c r="N1160" s="48"/>
      <c r="O1160" s="48"/>
      <c r="P1160" s="48"/>
      <c r="Q1160" s="48"/>
      <c r="R1160" s="48"/>
      <c r="S1160" s="48"/>
      <c r="T1160" s="48"/>
    </row>
    <row r="1161" spans="1:20">
      <c r="A1161" s="48"/>
      <c r="B1161" s="48"/>
      <c r="C1161" s="48"/>
      <c r="D1161" s="48"/>
      <c r="E1161" s="48"/>
      <c r="F1161" s="48"/>
      <c r="G1161" s="48"/>
      <c r="H1161" s="48"/>
      <c r="I1161" s="48"/>
      <c r="J1161" s="48"/>
      <c r="K1161" s="48"/>
      <c r="L1161" s="48"/>
      <c r="M1161" s="48"/>
      <c r="N1161" s="48"/>
      <c r="O1161" s="48"/>
      <c r="P1161" s="48"/>
      <c r="Q1161" s="48"/>
      <c r="R1161" s="48"/>
      <c r="S1161" s="48"/>
      <c r="T1161" s="48"/>
    </row>
    <row r="1162" spans="1:20">
      <c r="A1162" s="48"/>
      <c r="B1162" s="48"/>
      <c r="C1162" s="48"/>
      <c r="D1162" s="48"/>
      <c r="E1162" s="48"/>
      <c r="F1162" s="48"/>
      <c r="G1162" s="48"/>
      <c r="H1162" s="48"/>
      <c r="I1162" s="48"/>
      <c r="J1162" s="48"/>
      <c r="K1162" s="48"/>
      <c r="L1162" s="48"/>
      <c r="M1162" s="48"/>
      <c r="N1162" s="48"/>
      <c r="O1162" s="48"/>
      <c r="P1162" s="48"/>
      <c r="Q1162" s="48"/>
      <c r="R1162" s="48"/>
      <c r="S1162" s="48"/>
      <c r="T1162" s="48"/>
    </row>
    <row r="1163" spans="1:20">
      <c r="A1163" s="48"/>
      <c r="B1163" s="48"/>
      <c r="C1163" s="48"/>
      <c r="D1163" s="48"/>
      <c r="E1163" s="48"/>
      <c r="F1163" s="48"/>
      <c r="G1163" s="48"/>
      <c r="H1163" s="48"/>
      <c r="I1163" s="48"/>
      <c r="J1163" s="48"/>
      <c r="K1163" s="48"/>
      <c r="L1163" s="48"/>
      <c r="M1163" s="48"/>
      <c r="N1163" s="48"/>
      <c r="O1163" s="48"/>
      <c r="P1163" s="48"/>
      <c r="Q1163" s="48"/>
      <c r="R1163" s="48"/>
      <c r="S1163" s="48"/>
      <c r="T1163" s="48"/>
    </row>
    <row r="1164" spans="1:20">
      <c r="A1164" s="48"/>
      <c r="B1164" s="48"/>
      <c r="C1164" s="48"/>
      <c r="D1164" s="48"/>
      <c r="E1164" s="48"/>
      <c r="F1164" s="48"/>
      <c r="G1164" s="48"/>
      <c r="H1164" s="48"/>
      <c r="I1164" s="48"/>
      <c r="J1164" s="48"/>
      <c r="K1164" s="48"/>
      <c r="L1164" s="48"/>
      <c r="M1164" s="48"/>
      <c r="N1164" s="48"/>
      <c r="O1164" s="48"/>
      <c r="P1164" s="48"/>
      <c r="Q1164" s="48"/>
      <c r="R1164" s="48"/>
      <c r="S1164" s="48"/>
      <c r="T1164" s="48"/>
    </row>
    <row r="1165" spans="1:20">
      <c r="A1165" s="48"/>
      <c r="B1165" s="48"/>
      <c r="C1165" s="48"/>
      <c r="D1165" s="48"/>
      <c r="E1165" s="48"/>
      <c r="F1165" s="48"/>
      <c r="G1165" s="48"/>
      <c r="H1165" s="48"/>
      <c r="I1165" s="48"/>
      <c r="J1165" s="48"/>
      <c r="K1165" s="48"/>
      <c r="L1165" s="48"/>
      <c r="M1165" s="48"/>
      <c r="N1165" s="48"/>
      <c r="O1165" s="48"/>
      <c r="P1165" s="48"/>
      <c r="Q1165" s="48"/>
      <c r="R1165" s="48"/>
      <c r="S1165" s="48"/>
      <c r="T1165" s="48"/>
    </row>
    <row r="1166" spans="1:20">
      <c r="A1166" s="48"/>
      <c r="B1166" s="48"/>
      <c r="C1166" s="48"/>
      <c r="D1166" s="48"/>
      <c r="E1166" s="48"/>
      <c r="F1166" s="48"/>
      <c r="G1166" s="48"/>
      <c r="H1166" s="48"/>
      <c r="I1166" s="48"/>
      <c r="J1166" s="48"/>
      <c r="K1166" s="48"/>
      <c r="L1166" s="48"/>
      <c r="M1166" s="48"/>
      <c r="N1166" s="48"/>
      <c r="O1166" s="48"/>
      <c r="P1166" s="48"/>
      <c r="Q1166" s="48"/>
      <c r="R1166" s="48"/>
      <c r="S1166" s="48"/>
      <c r="T1166" s="48"/>
    </row>
    <row r="1167" spans="1:20">
      <c r="A1167" s="48"/>
      <c r="B1167" s="48"/>
      <c r="C1167" s="48"/>
      <c r="D1167" s="48"/>
      <c r="E1167" s="48"/>
      <c r="F1167" s="48"/>
      <c r="G1167" s="48"/>
      <c r="H1167" s="48"/>
      <c r="I1167" s="48"/>
      <c r="J1167" s="48"/>
      <c r="K1167" s="48"/>
      <c r="L1167" s="48"/>
      <c r="M1167" s="48"/>
      <c r="N1167" s="48"/>
      <c r="O1167" s="48"/>
      <c r="P1167" s="48"/>
      <c r="Q1167" s="48"/>
      <c r="R1167" s="48"/>
      <c r="S1167" s="48"/>
      <c r="T1167" s="48"/>
    </row>
    <row r="1168" spans="1:20">
      <c r="A1168" s="48"/>
      <c r="B1168" s="48"/>
      <c r="C1168" s="48"/>
      <c r="D1168" s="48"/>
      <c r="E1168" s="48"/>
      <c r="F1168" s="48"/>
      <c r="G1168" s="48"/>
      <c r="H1168" s="48"/>
      <c r="I1168" s="48"/>
      <c r="J1168" s="48"/>
      <c r="K1168" s="48"/>
      <c r="L1168" s="48"/>
      <c r="M1168" s="48"/>
      <c r="N1168" s="48"/>
      <c r="O1168" s="48"/>
      <c r="P1168" s="48"/>
      <c r="Q1168" s="48"/>
      <c r="R1168" s="48"/>
      <c r="S1168" s="48"/>
      <c r="T1168" s="48"/>
    </row>
    <row r="1169" spans="1:20">
      <c r="A1169" s="48"/>
      <c r="B1169" s="48"/>
      <c r="C1169" s="48"/>
      <c r="D1169" s="48"/>
      <c r="E1169" s="48"/>
      <c r="F1169" s="48"/>
      <c r="G1169" s="48"/>
      <c r="H1169" s="48"/>
      <c r="I1169" s="48"/>
      <c r="J1169" s="48"/>
      <c r="K1169" s="48"/>
      <c r="L1169" s="48"/>
      <c r="M1169" s="48"/>
      <c r="N1169" s="48"/>
      <c r="O1169" s="48"/>
      <c r="P1169" s="48"/>
      <c r="Q1169" s="48"/>
      <c r="R1169" s="48"/>
      <c r="S1169" s="48"/>
      <c r="T1169" s="48"/>
    </row>
    <row r="1170" spans="1:20">
      <c r="A1170" s="48"/>
      <c r="B1170" s="48"/>
      <c r="C1170" s="48"/>
      <c r="D1170" s="48"/>
      <c r="E1170" s="48"/>
      <c r="F1170" s="48"/>
      <c r="G1170" s="48"/>
      <c r="H1170" s="48"/>
      <c r="I1170" s="48"/>
      <c r="J1170" s="48"/>
      <c r="K1170" s="48"/>
      <c r="L1170" s="48"/>
      <c r="M1170" s="48"/>
      <c r="N1170" s="48"/>
      <c r="O1170" s="48"/>
      <c r="P1170" s="48"/>
      <c r="Q1170" s="48"/>
      <c r="R1170" s="48"/>
      <c r="S1170" s="48"/>
      <c r="T1170" s="48"/>
    </row>
    <row r="1171" spans="1:20">
      <c r="A1171" s="48"/>
      <c r="B1171" s="48"/>
      <c r="C1171" s="48"/>
      <c r="D1171" s="48"/>
      <c r="E1171" s="48"/>
      <c r="F1171" s="48"/>
      <c r="G1171" s="48"/>
      <c r="H1171" s="48"/>
      <c r="I1171" s="48"/>
      <c r="J1171" s="48"/>
      <c r="K1171" s="48"/>
      <c r="L1171" s="48"/>
      <c r="M1171" s="48"/>
      <c r="N1171" s="48"/>
      <c r="O1171" s="48"/>
      <c r="P1171" s="48"/>
      <c r="Q1171" s="48"/>
      <c r="R1171" s="48"/>
      <c r="S1171" s="48"/>
      <c r="T1171" s="48"/>
    </row>
    <row r="1172" spans="1:20">
      <c r="A1172" s="48"/>
      <c r="B1172" s="48"/>
      <c r="C1172" s="48"/>
      <c r="D1172" s="48"/>
      <c r="E1172" s="48"/>
      <c r="F1172" s="48"/>
      <c r="G1172" s="48"/>
      <c r="H1172" s="48"/>
      <c r="I1172" s="48"/>
      <c r="J1172" s="48"/>
      <c r="K1172" s="48"/>
      <c r="L1172" s="48"/>
      <c r="M1172" s="48"/>
      <c r="N1172" s="48"/>
      <c r="O1172" s="48"/>
      <c r="P1172" s="48"/>
      <c r="Q1172" s="48"/>
      <c r="R1172" s="48"/>
      <c r="S1172" s="48"/>
      <c r="T1172" s="48"/>
    </row>
    <row r="1173" spans="1:20">
      <c r="A1173" s="48"/>
      <c r="B1173" s="48"/>
      <c r="C1173" s="48"/>
      <c r="D1173" s="48"/>
      <c r="E1173" s="48"/>
      <c r="F1173" s="48"/>
      <c r="G1173" s="48"/>
      <c r="H1173" s="48"/>
      <c r="I1173" s="48"/>
      <c r="J1173" s="48"/>
      <c r="K1173" s="48"/>
      <c r="L1173" s="48"/>
      <c r="M1173" s="48"/>
      <c r="N1173" s="48"/>
      <c r="O1173" s="48"/>
      <c r="P1173" s="48"/>
      <c r="Q1173" s="48"/>
      <c r="R1173" s="48"/>
      <c r="S1173" s="48"/>
      <c r="T1173" s="48"/>
    </row>
    <row r="1174" spans="1:20">
      <c r="A1174" s="48"/>
      <c r="B1174" s="48"/>
      <c r="C1174" s="48"/>
      <c r="D1174" s="48"/>
      <c r="E1174" s="48"/>
      <c r="F1174" s="48"/>
      <c r="G1174" s="48"/>
      <c r="H1174" s="48"/>
      <c r="I1174" s="48"/>
      <c r="J1174" s="48"/>
      <c r="K1174" s="48"/>
      <c r="L1174" s="48"/>
      <c r="M1174" s="48"/>
      <c r="N1174" s="48"/>
      <c r="O1174" s="48"/>
      <c r="P1174" s="48"/>
      <c r="Q1174" s="48"/>
      <c r="R1174" s="48"/>
      <c r="S1174" s="48"/>
      <c r="T1174" s="48"/>
    </row>
    <row r="1175" spans="1:20">
      <c r="A1175" s="48"/>
      <c r="B1175" s="48"/>
      <c r="C1175" s="48"/>
      <c r="D1175" s="48"/>
      <c r="E1175" s="48"/>
      <c r="F1175" s="48"/>
      <c r="G1175" s="48"/>
      <c r="H1175" s="48"/>
      <c r="I1175" s="48"/>
      <c r="J1175" s="48"/>
      <c r="K1175" s="48"/>
      <c r="L1175" s="48"/>
      <c r="M1175" s="48"/>
      <c r="N1175" s="48"/>
      <c r="O1175" s="48"/>
      <c r="P1175" s="48"/>
      <c r="Q1175" s="48"/>
      <c r="R1175" s="48"/>
      <c r="S1175" s="48"/>
      <c r="T1175" s="48"/>
    </row>
    <row r="1176" spans="1:20">
      <c r="A1176" s="48"/>
      <c r="B1176" s="48"/>
      <c r="C1176" s="48"/>
      <c r="D1176" s="48"/>
      <c r="E1176" s="48"/>
      <c r="F1176" s="48"/>
      <c r="G1176" s="48"/>
      <c r="H1176" s="48"/>
      <c r="I1176" s="48"/>
      <c r="J1176" s="48"/>
      <c r="K1176" s="48"/>
      <c r="L1176" s="48"/>
      <c r="M1176" s="48"/>
      <c r="N1176" s="48"/>
      <c r="O1176" s="48"/>
      <c r="P1176" s="48"/>
      <c r="Q1176" s="48"/>
      <c r="R1176" s="48"/>
      <c r="S1176" s="48"/>
      <c r="T1176" s="48"/>
    </row>
    <row r="1177" spans="1:20">
      <c r="A1177" s="48"/>
      <c r="B1177" s="48"/>
      <c r="C1177" s="48"/>
      <c r="D1177" s="48"/>
      <c r="E1177" s="48"/>
      <c r="F1177" s="48"/>
      <c r="G1177" s="48"/>
      <c r="H1177" s="48"/>
      <c r="I1177" s="48"/>
      <c r="J1177" s="48"/>
      <c r="K1177" s="48"/>
      <c r="L1177" s="48"/>
      <c r="M1177" s="48"/>
      <c r="N1177" s="48"/>
      <c r="O1177" s="48"/>
      <c r="P1177" s="48"/>
      <c r="Q1177" s="48"/>
      <c r="R1177" s="48"/>
      <c r="S1177" s="48"/>
      <c r="T1177" s="48"/>
    </row>
    <row r="1178" spans="1:20">
      <c r="A1178" s="48"/>
      <c r="B1178" s="48"/>
      <c r="C1178" s="48"/>
      <c r="D1178" s="48"/>
      <c r="E1178" s="48"/>
      <c r="F1178" s="48"/>
      <c r="G1178" s="48"/>
      <c r="H1178" s="48"/>
      <c r="I1178" s="48"/>
      <c r="J1178" s="48"/>
      <c r="K1178" s="48"/>
      <c r="L1178" s="48"/>
      <c r="M1178" s="48"/>
      <c r="N1178" s="48"/>
      <c r="O1178" s="48"/>
      <c r="P1178" s="48"/>
      <c r="Q1178" s="48"/>
      <c r="R1178" s="48"/>
      <c r="S1178" s="48"/>
      <c r="T1178" s="48"/>
    </row>
    <row r="1179" spans="1:20">
      <c r="A1179" s="48"/>
      <c r="B1179" s="48"/>
      <c r="C1179" s="48"/>
      <c r="D1179" s="48"/>
      <c r="E1179" s="48"/>
      <c r="F1179" s="48"/>
      <c r="G1179" s="48"/>
      <c r="H1179" s="48"/>
      <c r="I1179" s="48"/>
      <c r="J1179" s="48"/>
      <c r="K1179" s="48"/>
      <c r="L1179" s="48"/>
      <c r="M1179" s="48"/>
      <c r="N1179" s="48"/>
      <c r="O1179" s="48"/>
      <c r="P1179" s="48"/>
      <c r="Q1179" s="48"/>
      <c r="R1179" s="48"/>
      <c r="S1179" s="48"/>
      <c r="T1179" s="48"/>
    </row>
    <row r="1180" spans="1:20">
      <c r="A1180" s="48"/>
      <c r="B1180" s="48"/>
      <c r="C1180" s="48"/>
      <c r="D1180" s="48"/>
      <c r="E1180" s="48"/>
      <c r="F1180" s="48"/>
      <c r="G1180" s="48"/>
      <c r="H1180" s="48"/>
      <c r="I1180" s="48"/>
      <c r="J1180" s="48"/>
      <c r="K1180" s="48"/>
      <c r="L1180" s="48"/>
      <c r="M1180" s="48"/>
      <c r="N1180" s="48"/>
      <c r="O1180" s="48"/>
      <c r="P1180" s="48"/>
      <c r="Q1180" s="48"/>
      <c r="R1180" s="48"/>
      <c r="S1180" s="48"/>
      <c r="T1180" s="48"/>
    </row>
    <row r="1181" spans="1:20">
      <c r="A1181" s="48"/>
      <c r="B1181" s="48"/>
      <c r="C1181" s="48"/>
      <c r="D1181" s="48"/>
      <c r="E1181" s="48"/>
      <c r="F1181" s="48"/>
      <c r="G1181" s="48"/>
      <c r="H1181" s="48"/>
      <c r="I1181" s="48"/>
      <c r="J1181" s="48"/>
      <c r="K1181" s="48"/>
      <c r="L1181" s="48"/>
      <c r="M1181" s="48"/>
      <c r="N1181" s="48"/>
      <c r="O1181" s="48"/>
      <c r="P1181" s="48"/>
      <c r="Q1181" s="48"/>
      <c r="R1181" s="48"/>
      <c r="S1181" s="48"/>
      <c r="T1181" s="48"/>
    </row>
    <row r="1182" spans="1:20">
      <c r="A1182" s="48"/>
      <c r="B1182" s="48"/>
      <c r="C1182" s="48"/>
      <c r="D1182" s="48"/>
      <c r="E1182" s="48"/>
      <c r="F1182" s="48"/>
      <c r="G1182" s="48"/>
      <c r="H1182" s="48"/>
      <c r="I1182" s="48"/>
      <c r="J1182" s="48"/>
      <c r="K1182" s="48"/>
      <c r="L1182" s="48"/>
      <c r="M1182" s="48"/>
      <c r="N1182" s="48"/>
      <c r="O1182" s="48"/>
      <c r="P1182" s="48"/>
      <c r="Q1182" s="48"/>
      <c r="R1182" s="48"/>
      <c r="S1182" s="48"/>
      <c r="T1182" s="48"/>
    </row>
    <row r="1183" spans="1:20">
      <c r="A1183" s="48"/>
      <c r="B1183" s="48"/>
      <c r="C1183" s="48"/>
      <c r="D1183" s="48"/>
      <c r="E1183" s="48"/>
      <c r="F1183" s="48"/>
      <c r="G1183" s="48"/>
      <c r="H1183" s="48"/>
      <c r="I1183" s="48"/>
      <c r="J1183" s="48"/>
      <c r="K1183" s="48"/>
      <c r="L1183" s="48"/>
      <c r="M1183" s="48"/>
      <c r="N1183" s="48"/>
      <c r="O1183" s="48"/>
      <c r="P1183" s="48"/>
      <c r="Q1183" s="48"/>
      <c r="R1183" s="48"/>
      <c r="S1183" s="48"/>
      <c r="T1183" s="48"/>
    </row>
    <row r="1184" spans="1:20">
      <c r="A1184" s="48"/>
      <c r="B1184" s="48"/>
      <c r="C1184" s="48"/>
      <c r="D1184" s="48"/>
      <c r="E1184" s="48"/>
      <c r="F1184" s="48"/>
      <c r="G1184" s="48"/>
      <c r="H1184" s="48"/>
      <c r="I1184" s="48"/>
      <c r="J1184" s="48"/>
      <c r="K1184" s="48"/>
      <c r="L1184" s="48"/>
      <c r="M1184" s="48"/>
      <c r="N1184" s="48"/>
      <c r="O1184" s="48"/>
      <c r="P1184" s="48"/>
      <c r="Q1184" s="48"/>
      <c r="R1184" s="48"/>
      <c r="S1184" s="48"/>
      <c r="T1184" s="48"/>
    </row>
    <row r="1185" spans="1:20">
      <c r="A1185" s="48"/>
      <c r="B1185" s="48"/>
      <c r="C1185" s="48"/>
      <c r="D1185" s="48"/>
      <c r="E1185" s="48"/>
      <c r="F1185" s="48"/>
      <c r="G1185" s="48"/>
      <c r="H1185" s="48"/>
      <c r="I1185" s="48"/>
      <c r="J1185" s="48"/>
      <c r="K1185" s="48"/>
      <c r="L1185" s="48"/>
      <c r="M1185" s="48"/>
      <c r="N1185" s="48"/>
      <c r="O1185" s="48"/>
      <c r="P1185" s="48"/>
      <c r="Q1185" s="48"/>
      <c r="R1185" s="48"/>
      <c r="S1185" s="48"/>
      <c r="T1185" s="48"/>
    </row>
    <row r="1186" spans="1:20">
      <c r="A1186" s="48"/>
      <c r="B1186" s="48"/>
      <c r="C1186" s="48"/>
      <c r="D1186" s="48"/>
      <c r="E1186" s="48"/>
      <c r="F1186" s="48"/>
      <c r="G1186" s="48"/>
      <c r="H1186" s="48"/>
      <c r="I1186" s="48"/>
      <c r="J1186" s="48"/>
      <c r="K1186" s="48"/>
      <c r="L1186" s="48"/>
      <c r="M1186" s="48"/>
      <c r="N1186" s="48"/>
      <c r="O1186" s="48"/>
      <c r="P1186" s="48"/>
      <c r="Q1186" s="48"/>
      <c r="R1186" s="48"/>
      <c r="S1186" s="48"/>
      <c r="T1186" s="48"/>
    </row>
    <row r="1187" spans="1:20">
      <c r="A1187" s="48"/>
      <c r="B1187" s="48"/>
      <c r="C1187" s="48"/>
      <c r="D1187" s="48"/>
      <c r="E1187" s="48"/>
      <c r="F1187" s="48"/>
      <c r="G1187" s="48"/>
      <c r="H1187" s="48"/>
      <c r="I1187" s="48"/>
      <c r="J1187" s="48"/>
      <c r="K1187" s="48"/>
      <c r="L1187" s="48"/>
      <c r="M1187" s="48"/>
      <c r="N1187" s="48"/>
      <c r="O1187" s="48"/>
      <c r="P1187" s="48"/>
      <c r="Q1187" s="48"/>
      <c r="R1187" s="48"/>
      <c r="S1187" s="48"/>
      <c r="T1187" s="48"/>
    </row>
    <row r="1188" spans="1:20">
      <c r="A1188" s="48"/>
      <c r="B1188" s="48"/>
      <c r="C1188" s="48"/>
      <c r="D1188" s="48"/>
      <c r="E1188" s="48"/>
      <c r="F1188" s="48"/>
      <c r="G1188" s="48"/>
      <c r="H1188" s="48"/>
      <c r="I1188" s="48"/>
      <c r="J1188" s="48"/>
      <c r="K1188" s="48"/>
      <c r="L1188" s="48"/>
      <c r="M1188" s="48"/>
      <c r="N1188" s="48"/>
      <c r="O1188" s="48"/>
      <c r="P1188" s="48"/>
      <c r="Q1188" s="48"/>
      <c r="R1188" s="48"/>
      <c r="S1188" s="48"/>
      <c r="T1188" s="48"/>
    </row>
    <row r="1189" spans="1:20">
      <c r="A1189" s="48"/>
      <c r="B1189" s="48"/>
      <c r="C1189" s="48"/>
      <c r="D1189" s="48"/>
      <c r="E1189" s="48"/>
      <c r="F1189" s="48"/>
      <c r="G1189" s="48"/>
      <c r="H1189" s="48"/>
      <c r="I1189" s="48"/>
      <c r="J1189" s="48"/>
      <c r="K1189" s="48"/>
      <c r="L1189" s="48"/>
      <c r="M1189" s="48"/>
      <c r="N1189" s="48"/>
      <c r="O1189" s="48"/>
      <c r="P1189" s="48"/>
      <c r="Q1189" s="48"/>
      <c r="R1189" s="48"/>
      <c r="S1189" s="48"/>
      <c r="T1189" s="48"/>
    </row>
    <row r="1190" spans="1:20">
      <c r="A1190" s="48"/>
      <c r="B1190" s="48"/>
      <c r="C1190" s="48"/>
      <c r="D1190" s="48"/>
      <c r="E1190" s="48"/>
      <c r="F1190" s="48"/>
      <c r="G1190" s="48"/>
      <c r="H1190" s="48"/>
      <c r="I1190" s="48"/>
      <c r="J1190" s="48"/>
      <c r="K1190" s="48"/>
      <c r="L1190" s="48"/>
      <c r="M1190" s="48"/>
      <c r="N1190" s="48"/>
      <c r="O1190" s="48"/>
      <c r="P1190" s="48"/>
      <c r="Q1190" s="48"/>
      <c r="R1190" s="48"/>
      <c r="S1190" s="48"/>
      <c r="T1190" s="48"/>
    </row>
    <row r="1191" spans="1:20">
      <c r="A1191" s="48"/>
      <c r="B1191" s="48"/>
      <c r="C1191" s="48"/>
      <c r="D1191" s="48"/>
      <c r="E1191" s="48"/>
      <c r="F1191" s="48"/>
      <c r="G1191" s="48"/>
      <c r="H1191" s="48"/>
      <c r="I1191" s="48"/>
      <c r="J1191" s="48"/>
      <c r="K1191" s="48"/>
      <c r="L1191" s="48"/>
      <c r="M1191" s="48"/>
      <c r="N1191" s="48"/>
      <c r="O1191" s="48"/>
      <c r="P1191" s="48"/>
      <c r="Q1191" s="48"/>
      <c r="R1191" s="48"/>
      <c r="S1191" s="48"/>
      <c r="T1191" s="48"/>
    </row>
    <row r="1192" spans="1:20">
      <c r="A1192" s="48"/>
      <c r="B1192" s="48"/>
      <c r="C1192" s="48"/>
      <c r="D1192" s="48"/>
      <c r="E1192" s="48"/>
      <c r="F1192" s="48"/>
      <c r="G1192" s="48"/>
      <c r="H1192" s="48"/>
      <c r="I1192" s="48"/>
      <c r="J1192" s="48"/>
      <c r="K1192" s="48"/>
      <c r="L1192" s="48"/>
      <c r="M1192" s="48"/>
      <c r="N1192" s="48"/>
      <c r="O1192" s="48"/>
      <c r="P1192" s="48"/>
      <c r="Q1192" s="48"/>
      <c r="R1192" s="48"/>
      <c r="S1192" s="48"/>
      <c r="T1192" s="48"/>
    </row>
    <row r="1193" spans="1:20">
      <c r="A1193" s="48"/>
      <c r="B1193" s="48"/>
      <c r="C1193" s="48"/>
      <c r="D1193" s="48"/>
      <c r="E1193" s="48"/>
      <c r="F1193" s="48"/>
      <c r="G1193" s="48"/>
      <c r="H1193" s="48"/>
      <c r="I1193" s="48"/>
      <c r="J1193" s="48"/>
      <c r="K1193" s="48"/>
      <c r="L1193" s="48"/>
      <c r="M1193" s="48"/>
      <c r="N1193" s="48"/>
      <c r="O1193" s="48"/>
      <c r="P1193" s="48"/>
      <c r="Q1193" s="48"/>
      <c r="R1193" s="48"/>
      <c r="S1193" s="48"/>
      <c r="T1193" s="48"/>
    </row>
    <row r="1194" spans="1:20">
      <c r="A1194" s="48"/>
      <c r="B1194" s="48"/>
      <c r="C1194" s="48"/>
      <c r="D1194" s="48"/>
      <c r="E1194" s="48"/>
      <c r="F1194" s="48"/>
      <c r="G1194" s="48"/>
      <c r="H1194" s="48"/>
      <c r="I1194" s="48"/>
      <c r="J1194" s="48"/>
      <c r="K1194" s="48"/>
      <c r="L1194" s="48"/>
      <c r="M1194" s="48"/>
      <c r="N1194" s="48"/>
      <c r="O1194" s="48"/>
      <c r="P1194" s="48"/>
      <c r="Q1194" s="48"/>
      <c r="R1194" s="48"/>
      <c r="S1194" s="48"/>
      <c r="T1194" s="48"/>
    </row>
    <row r="1195" spans="1:20">
      <c r="A1195" s="48"/>
      <c r="B1195" s="48"/>
      <c r="C1195" s="48"/>
      <c r="D1195" s="48"/>
      <c r="E1195" s="48"/>
      <c r="F1195" s="48"/>
      <c r="G1195" s="48"/>
      <c r="H1195" s="48"/>
      <c r="I1195" s="48"/>
      <c r="J1195" s="48"/>
      <c r="K1195" s="48"/>
      <c r="L1195" s="48"/>
      <c r="M1195" s="48"/>
      <c r="N1195" s="48"/>
      <c r="O1195" s="48"/>
      <c r="P1195" s="48"/>
      <c r="Q1195" s="48"/>
      <c r="R1195" s="48"/>
      <c r="S1195" s="48"/>
      <c r="T1195" s="48"/>
    </row>
    <row r="1196" spans="1:20">
      <c r="A1196" s="48"/>
      <c r="B1196" s="48"/>
      <c r="C1196" s="48"/>
      <c r="D1196" s="48"/>
      <c r="E1196" s="48"/>
      <c r="F1196" s="48"/>
      <c r="G1196" s="48"/>
      <c r="H1196" s="48"/>
      <c r="I1196" s="48"/>
      <c r="J1196" s="48"/>
      <c r="K1196" s="48"/>
      <c r="L1196" s="48"/>
      <c r="M1196" s="48"/>
      <c r="N1196" s="48"/>
      <c r="O1196" s="48"/>
      <c r="P1196" s="48"/>
      <c r="Q1196" s="48"/>
      <c r="R1196" s="48"/>
      <c r="S1196" s="48"/>
      <c r="T1196" s="48"/>
    </row>
    <row r="1197" spans="1:20">
      <c r="A1197" s="48"/>
      <c r="B1197" s="48"/>
      <c r="C1197" s="48"/>
      <c r="D1197" s="48"/>
      <c r="E1197" s="48"/>
      <c r="F1197" s="48"/>
      <c r="G1197" s="48"/>
      <c r="H1197" s="48"/>
      <c r="I1197" s="48"/>
      <c r="J1197" s="48"/>
      <c r="K1197" s="48"/>
      <c r="L1197" s="48"/>
      <c r="M1197" s="48"/>
      <c r="N1197" s="48"/>
      <c r="O1197" s="48"/>
      <c r="P1197" s="48"/>
      <c r="Q1197" s="48"/>
      <c r="R1197" s="48"/>
      <c r="S1197" s="48"/>
      <c r="T1197" s="48"/>
    </row>
    <row r="1198" spans="1:20">
      <c r="A1198" s="48"/>
      <c r="B1198" s="48"/>
      <c r="C1198" s="48"/>
      <c r="D1198" s="48"/>
      <c r="E1198" s="48"/>
      <c r="F1198" s="48"/>
      <c r="G1198" s="48"/>
      <c r="H1198" s="48"/>
      <c r="I1198" s="48"/>
      <c r="J1198" s="48"/>
      <c r="K1198" s="48"/>
      <c r="L1198" s="48"/>
      <c r="M1198" s="48"/>
      <c r="N1198" s="48"/>
      <c r="O1198" s="48"/>
      <c r="P1198" s="48"/>
      <c r="Q1198" s="48"/>
      <c r="R1198" s="48"/>
      <c r="S1198" s="48"/>
      <c r="T1198" s="48"/>
    </row>
    <row r="1199" spans="1:20">
      <c r="A1199" s="48"/>
      <c r="B1199" s="48"/>
      <c r="C1199" s="48"/>
      <c r="D1199" s="48"/>
      <c r="E1199" s="48"/>
      <c r="F1199" s="48"/>
      <c r="G1199" s="48"/>
      <c r="H1199" s="48"/>
      <c r="I1199" s="48"/>
      <c r="J1199" s="48"/>
      <c r="K1199" s="48"/>
      <c r="L1199" s="48"/>
      <c r="M1199" s="48"/>
      <c r="N1199" s="48"/>
      <c r="O1199" s="48"/>
      <c r="P1199" s="48"/>
      <c r="Q1199" s="48"/>
      <c r="R1199" s="48"/>
      <c r="S1199" s="48"/>
      <c r="T1199" s="48"/>
    </row>
    <row r="1200" spans="1:20">
      <c r="A1200" s="48"/>
      <c r="B1200" s="48"/>
      <c r="C1200" s="48"/>
      <c r="D1200" s="48"/>
      <c r="E1200" s="48"/>
      <c r="F1200" s="48"/>
      <c r="G1200" s="48"/>
      <c r="H1200" s="48"/>
      <c r="I1200" s="48"/>
      <c r="J1200" s="48"/>
      <c r="K1200" s="48"/>
      <c r="L1200" s="48"/>
      <c r="M1200" s="48"/>
      <c r="N1200" s="48"/>
      <c r="O1200" s="48"/>
      <c r="P1200" s="48"/>
      <c r="Q1200" s="48"/>
      <c r="R1200" s="48"/>
      <c r="S1200" s="48"/>
      <c r="T1200" s="48"/>
    </row>
    <row r="1201" spans="1:20">
      <c r="A1201" s="48"/>
      <c r="B1201" s="48"/>
      <c r="C1201" s="48"/>
      <c r="D1201" s="48"/>
      <c r="E1201" s="48"/>
      <c r="F1201" s="48"/>
      <c r="G1201" s="48"/>
      <c r="H1201" s="48"/>
      <c r="I1201" s="48"/>
      <c r="J1201" s="48"/>
      <c r="K1201" s="48"/>
      <c r="L1201" s="48"/>
      <c r="M1201" s="48"/>
      <c r="N1201" s="48"/>
      <c r="O1201" s="48"/>
      <c r="P1201" s="48"/>
      <c r="Q1201" s="48"/>
      <c r="R1201" s="48"/>
      <c r="S1201" s="48"/>
      <c r="T1201" s="48"/>
    </row>
    <row r="1202" spans="1:20">
      <c r="A1202" s="48"/>
      <c r="B1202" s="48"/>
      <c r="C1202" s="48"/>
      <c r="D1202" s="48"/>
      <c r="E1202" s="48"/>
      <c r="F1202" s="48"/>
      <c r="G1202" s="48"/>
      <c r="H1202" s="48"/>
      <c r="I1202" s="48"/>
      <c r="J1202" s="48"/>
      <c r="K1202" s="48"/>
      <c r="L1202" s="48"/>
      <c r="M1202" s="48"/>
      <c r="N1202" s="48"/>
      <c r="O1202" s="48"/>
      <c r="P1202" s="48"/>
      <c r="Q1202" s="48"/>
      <c r="R1202" s="48"/>
      <c r="S1202" s="48"/>
      <c r="T1202" s="48"/>
    </row>
    <row r="1203" spans="1:20">
      <c r="A1203" s="48"/>
      <c r="B1203" s="48"/>
      <c r="C1203" s="48"/>
      <c r="D1203" s="48"/>
      <c r="E1203" s="48"/>
      <c r="F1203" s="48"/>
      <c r="G1203" s="48"/>
      <c r="H1203" s="48"/>
      <c r="I1203" s="48"/>
      <c r="J1203" s="48"/>
      <c r="K1203" s="48"/>
      <c r="L1203" s="48"/>
      <c r="M1203" s="48"/>
      <c r="N1203" s="48"/>
      <c r="O1203" s="48"/>
      <c r="P1203" s="48"/>
      <c r="Q1203" s="48"/>
      <c r="R1203" s="48"/>
      <c r="S1203" s="48"/>
      <c r="T1203" s="48"/>
    </row>
    <row r="1204" spans="1:20">
      <c r="A1204" s="48"/>
      <c r="B1204" s="48"/>
      <c r="C1204" s="48"/>
      <c r="D1204" s="48"/>
      <c r="E1204" s="48"/>
      <c r="F1204" s="48"/>
      <c r="G1204" s="48"/>
      <c r="H1204" s="48"/>
      <c r="I1204" s="48"/>
      <c r="J1204" s="48"/>
      <c r="K1204" s="48"/>
      <c r="L1204" s="48"/>
      <c r="M1204" s="48"/>
      <c r="N1204" s="48"/>
      <c r="O1204" s="48"/>
      <c r="P1204" s="48"/>
      <c r="Q1204" s="48"/>
      <c r="R1204" s="48"/>
      <c r="S1204" s="48"/>
      <c r="T1204" s="48"/>
    </row>
    <row r="1205" spans="1:20">
      <c r="A1205" s="48"/>
      <c r="B1205" s="48"/>
      <c r="C1205" s="48"/>
      <c r="D1205" s="48"/>
      <c r="E1205" s="48"/>
      <c r="F1205" s="48"/>
      <c r="G1205" s="48"/>
      <c r="H1205" s="48"/>
      <c r="I1205" s="48"/>
      <c r="J1205" s="48"/>
      <c r="K1205" s="48"/>
      <c r="L1205" s="48"/>
      <c r="M1205" s="48"/>
      <c r="N1205" s="48"/>
      <c r="O1205" s="48"/>
      <c r="P1205" s="48"/>
      <c r="Q1205" s="48"/>
      <c r="R1205" s="48"/>
      <c r="S1205" s="48"/>
      <c r="T1205" s="48"/>
    </row>
    <row r="1206" spans="1:20">
      <c r="A1206" s="48"/>
      <c r="B1206" s="48"/>
      <c r="C1206" s="48"/>
      <c r="D1206" s="48"/>
      <c r="E1206" s="48"/>
      <c r="F1206" s="48"/>
      <c r="G1206" s="48"/>
      <c r="H1206" s="48"/>
      <c r="I1206" s="48"/>
      <c r="J1206" s="48"/>
      <c r="K1206" s="48"/>
      <c r="L1206" s="48"/>
      <c r="M1206" s="48"/>
      <c r="N1206" s="48"/>
      <c r="O1206" s="48"/>
      <c r="P1206" s="48"/>
      <c r="Q1206" s="48"/>
      <c r="R1206" s="48"/>
      <c r="S1206" s="48"/>
      <c r="T1206" s="48"/>
    </row>
    <row r="1207" spans="1:20">
      <c r="A1207" s="48"/>
      <c r="B1207" s="48"/>
      <c r="C1207" s="48"/>
      <c r="D1207" s="48"/>
      <c r="E1207" s="48"/>
      <c r="F1207" s="48"/>
      <c r="G1207" s="48"/>
      <c r="H1207" s="48"/>
      <c r="I1207" s="48"/>
      <c r="J1207" s="48"/>
      <c r="K1207" s="48"/>
      <c r="L1207" s="48"/>
      <c r="M1207" s="48"/>
      <c r="N1207" s="48"/>
      <c r="O1207" s="48"/>
      <c r="P1207" s="48"/>
      <c r="Q1207" s="48"/>
      <c r="R1207" s="48"/>
      <c r="S1207" s="48"/>
      <c r="T1207" s="48"/>
    </row>
    <row r="1208" spans="1:20">
      <c r="A1208" s="48"/>
      <c r="B1208" s="48"/>
      <c r="C1208" s="48"/>
      <c r="D1208" s="48"/>
      <c r="E1208" s="48"/>
      <c r="F1208" s="48"/>
      <c r="G1208" s="48"/>
      <c r="H1208" s="48"/>
      <c r="I1208" s="48"/>
      <c r="J1208" s="48"/>
      <c r="K1208" s="48"/>
      <c r="L1208" s="48"/>
      <c r="M1208" s="48"/>
      <c r="N1208" s="48"/>
      <c r="O1208" s="48"/>
      <c r="P1208" s="48"/>
      <c r="Q1208" s="48"/>
      <c r="R1208" s="48"/>
      <c r="S1208" s="48"/>
      <c r="T1208" s="48"/>
    </row>
    <row r="1209" spans="1:20">
      <c r="A1209" s="48"/>
      <c r="B1209" s="48"/>
      <c r="C1209" s="48"/>
      <c r="D1209" s="48"/>
      <c r="E1209" s="48"/>
      <c r="F1209" s="48"/>
      <c r="G1209" s="48"/>
      <c r="H1209" s="48"/>
      <c r="I1209" s="48"/>
      <c r="J1209" s="48"/>
      <c r="K1209" s="48"/>
      <c r="L1209" s="48"/>
      <c r="M1209" s="48"/>
      <c r="N1209" s="48"/>
      <c r="O1209" s="48"/>
      <c r="P1209" s="48"/>
      <c r="Q1209" s="48"/>
      <c r="R1209" s="48"/>
      <c r="S1209" s="48"/>
      <c r="T1209" s="48"/>
    </row>
    <row r="1210" spans="1:20">
      <c r="A1210" s="48"/>
      <c r="B1210" s="48"/>
      <c r="C1210" s="48"/>
      <c r="D1210" s="48"/>
      <c r="E1210" s="48"/>
      <c r="F1210" s="48"/>
      <c r="G1210" s="48"/>
      <c r="H1210" s="48"/>
      <c r="I1210" s="48"/>
      <c r="J1210" s="48"/>
      <c r="K1210" s="48"/>
      <c r="L1210" s="48"/>
      <c r="M1210" s="48"/>
      <c r="N1210" s="48"/>
      <c r="O1210" s="48"/>
      <c r="P1210" s="48"/>
      <c r="Q1210" s="48"/>
      <c r="R1210" s="48"/>
      <c r="S1210" s="48"/>
      <c r="T1210" s="48"/>
    </row>
    <row r="1211" spans="1:20">
      <c r="A1211" s="48"/>
      <c r="B1211" s="48"/>
      <c r="C1211" s="48"/>
      <c r="D1211" s="48"/>
      <c r="E1211" s="48"/>
      <c r="F1211" s="48"/>
      <c r="G1211" s="48"/>
      <c r="H1211" s="48"/>
      <c r="I1211" s="48"/>
      <c r="J1211" s="48"/>
      <c r="K1211" s="48"/>
      <c r="L1211" s="48"/>
      <c r="M1211" s="48"/>
      <c r="N1211" s="48"/>
      <c r="O1211" s="48"/>
      <c r="P1211" s="48"/>
      <c r="Q1211" s="48"/>
      <c r="R1211" s="48"/>
      <c r="S1211" s="48"/>
      <c r="T1211" s="48"/>
    </row>
    <row r="1212" spans="1:20">
      <c r="A1212" s="48"/>
      <c r="B1212" s="48"/>
      <c r="C1212" s="48"/>
      <c r="D1212" s="48"/>
      <c r="E1212" s="48"/>
      <c r="F1212" s="48"/>
      <c r="G1212" s="48"/>
      <c r="H1212" s="48"/>
      <c r="I1212" s="48"/>
      <c r="J1212" s="48"/>
      <c r="K1212" s="48"/>
      <c r="L1212" s="48"/>
      <c r="M1212" s="48"/>
      <c r="N1212" s="48"/>
      <c r="O1212" s="48"/>
      <c r="P1212" s="48"/>
      <c r="Q1212" s="48"/>
      <c r="R1212" s="48"/>
      <c r="S1212" s="48"/>
      <c r="T1212" s="48"/>
    </row>
    <row r="1213" spans="1:20">
      <c r="A1213" s="48"/>
      <c r="B1213" s="48"/>
      <c r="C1213" s="48"/>
      <c r="D1213" s="48"/>
      <c r="E1213" s="48"/>
      <c r="F1213" s="48"/>
      <c r="G1213" s="48"/>
      <c r="H1213" s="48"/>
      <c r="I1213" s="48"/>
      <c r="J1213" s="48"/>
      <c r="K1213" s="48"/>
      <c r="L1213" s="48"/>
      <c r="M1213" s="48"/>
      <c r="N1213" s="48"/>
      <c r="O1213" s="48"/>
      <c r="P1213" s="48"/>
      <c r="Q1213" s="48"/>
      <c r="R1213" s="48"/>
      <c r="S1213" s="48"/>
      <c r="T1213" s="48"/>
    </row>
    <row r="1214" spans="1:20">
      <c r="A1214" s="48"/>
      <c r="B1214" s="48"/>
      <c r="C1214" s="48"/>
      <c r="D1214" s="48"/>
      <c r="E1214" s="48"/>
      <c r="F1214" s="48"/>
      <c r="G1214" s="48"/>
      <c r="H1214" s="48"/>
      <c r="I1214" s="48"/>
      <c r="J1214" s="48"/>
      <c r="K1214" s="48"/>
      <c r="L1214" s="48"/>
      <c r="M1214" s="48"/>
      <c r="N1214" s="48"/>
      <c r="O1214" s="48"/>
      <c r="P1214" s="48"/>
      <c r="Q1214" s="48"/>
      <c r="R1214" s="48"/>
      <c r="S1214" s="48"/>
      <c r="T1214" s="48"/>
    </row>
    <row r="1215" spans="1:20">
      <c r="A1215" s="48"/>
      <c r="B1215" s="48"/>
      <c r="C1215" s="48"/>
      <c r="D1215" s="48"/>
      <c r="E1215" s="48"/>
      <c r="F1215" s="48"/>
      <c r="G1215" s="48"/>
      <c r="H1215" s="48"/>
      <c r="I1215" s="48"/>
      <c r="J1215" s="48"/>
      <c r="K1215" s="48"/>
      <c r="L1215" s="48"/>
      <c r="M1215" s="48"/>
      <c r="N1215" s="48"/>
      <c r="O1215" s="48"/>
      <c r="P1215" s="48"/>
      <c r="Q1215" s="48"/>
      <c r="R1215" s="48"/>
      <c r="S1215" s="48"/>
      <c r="T1215" s="48"/>
    </row>
    <row r="1216" spans="1:20">
      <c r="A1216" s="48"/>
      <c r="B1216" s="48"/>
      <c r="C1216" s="48"/>
      <c r="D1216" s="48"/>
      <c r="E1216" s="48"/>
      <c r="F1216" s="48"/>
      <c r="G1216" s="48"/>
      <c r="H1216" s="48"/>
      <c r="I1216" s="48"/>
      <c r="J1216" s="48"/>
      <c r="K1216" s="48"/>
      <c r="L1216" s="48"/>
      <c r="M1216" s="48"/>
      <c r="N1216" s="48"/>
      <c r="O1216" s="48"/>
      <c r="P1216" s="48"/>
      <c r="Q1216" s="48"/>
      <c r="R1216" s="48"/>
      <c r="S1216" s="48"/>
      <c r="T1216" s="48"/>
    </row>
    <row r="1217" spans="1:20">
      <c r="A1217" s="48"/>
      <c r="B1217" s="48"/>
      <c r="C1217" s="48"/>
      <c r="D1217" s="48"/>
      <c r="E1217" s="48"/>
      <c r="F1217" s="48"/>
      <c r="G1217" s="48"/>
      <c r="H1217" s="48"/>
      <c r="I1217" s="48"/>
      <c r="J1217" s="48"/>
      <c r="K1217" s="48"/>
      <c r="L1217" s="48"/>
      <c r="M1217" s="48"/>
      <c r="N1217" s="48"/>
      <c r="O1217" s="48"/>
      <c r="P1217" s="48"/>
      <c r="Q1217" s="48"/>
      <c r="R1217" s="48"/>
      <c r="S1217" s="48"/>
      <c r="T1217" s="48"/>
    </row>
    <row r="1218" spans="1:20">
      <c r="A1218" s="48"/>
      <c r="B1218" s="48"/>
      <c r="C1218" s="48"/>
      <c r="D1218" s="48"/>
      <c r="E1218" s="48"/>
      <c r="F1218" s="48"/>
      <c r="G1218" s="48"/>
      <c r="H1218" s="48"/>
      <c r="I1218" s="48"/>
      <c r="J1218" s="48"/>
      <c r="K1218" s="48"/>
      <c r="L1218" s="48"/>
      <c r="M1218" s="48"/>
      <c r="N1218" s="48"/>
      <c r="O1218" s="48"/>
      <c r="P1218" s="48"/>
      <c r="Q1218" s="48"/>
      <c r="R1218" s="48"/>
      <c r="S1218" s="48"/>
      <c r="T1218" s="48"/>
    </row>
    <row r="1219" spans="1:20">
      <c r="A1219" s="48"/>
      <c r="B1219" s="48"/>
      <c r="C1219" s="48"/>
      <c r="D1219" s="48"/>
      <c r="E1219" s="48"/>
      <c r="F1219" s="48"/>
      <c r="G1219" s="48"/>
      <c r="H1219" s="48"/>
      <c r="I1219" s="48"/>
      <c r="J1219" s="48"/>
      <c r="K1219" s="48"/>
      <c r="L1219" s="48"/>
      <c r="M1219" s="48"/>
      <c r="N1219" s="48"/>
      <c r="O1219" s="48"/>
      <c r="P1219" s="48"/>
      <c r="Q1219" s="48"/>
      <c r="R1219" s="48"/>
      <c r="S1219" s="48"/>
      <c r="T1219" s="48"/>
    </row>
    <row r="1220" spans="1:20">
      <c r="A1220" s="48"/>
      <c r="B1220" s="48"/>
      <c r="C1220" s="48"/>
      <c r="D1220" s="48"/>
      <c r="E1220" s="48"/>
      <c r="F1220" s="48"/>
      <c r="G1220" s="48"/>
      <c r="H1220" s="48"/>
      <c r="I1220" s="48"/>
      <c r="J1220" s="48"/>
      <c r="K1220" s="48"/>
      <c r="L1220" s="48"/>
      <c r="M1220" s="48"/>
      <c r="N1220" s="48"/>
      <c r="O1220" s="48"/>
      <c r="P1220" s="48"/>
      <c r="Q1220" s="48"/>
      <c r="R1220" s="48"/>
      <c r="S1220" s="48"/>
      <c r="T1220" s="48"/>
    </row>
    <row r="1221" spans="1:20">
      <c r="A1221" s="48"/>
      <c r="B1221" s="48"/>
      <c r="C1221" s="48"/>
      <c r="D1221" s="48"/>
      <c r="E1221" s="48"/>
      <c r="F1221" s="48"/>
      <c r="G1221" s="48"/>
      <c r="H1221" s="48"/>
      <c r="I1221" s="48"/>
      <c r="J1221" s="48"/>
      <c r="K1221" s="48"/>
      <c r="L1221" s="48"/>
      <c r="M1221" s="48"/>
      <c r="N1221" s="48"/>
      <c r="O1221" s="48"/>
      <c r="P1221" s="48"/>
      <c r="Q1221" s="48"/>
      <c r="R1221" s="48"/>
      <c r="S1221" s="48"/>
      <c r="T1221" s="48"/>
    </row>
    <row r="1222" spans="1:20">
      <c r="A1222" s="48"/>
      <c r="B1222" s="48"/>
      <c r="C1222" s="48"/>
      <c r="D1222" s="48"/>
      <c r="E1222" s="48"/>
      <c r="F1222" s="48"/>
      <c r="G1222" s="48"/>
      <c r="H1222" s="48"/>
      <c r="I1222" s="48"/>
      <c r="J1222" s="48"/>
      <c r="K1222" s="48"/>
      <c r="L1222" s="48"/>
      <c r="M1222" s="48"/>
      <c r="N1222" s="48"/>
      <c r="O1222" s="48"/>
      <c r="P1222" s="48"/>
      <c r="Q1222" s="48"/>
      <c r="R1222" s="48"/>
      <c r="S1222" s="48"/>
      <c r="T1222" s="48"/>
    </row>
    <row r="1223" spans="1:20">
      <c r="A1223" s="48"/>
      <c r="B1223" s="48"/>
      <c r="C1223" s="48"/>
      <c r="D1223" s="48"/>
      <c r="E1223" s="48"/>
      <c r="F1223" s="48"/>
      <c r="G1223" s="48"/>
      <c r="H1223" s="48"/>
      <c r="I1223" s="48"/>
      <c r="J1223" s="48"/>
      <c r="K1223" s="48"/>
      <c r="L1223" s="48"/>
      <c r="M1223" s="48"/>
      <c r="N1223" s="48"/>
      <c r="O1223" s="48"/>
      <c r="P1223" s="48"/>
      <c r="Q1223" s="48"/>
      <c r="R1223" s="48"/>
      <c r="S1223" s="48"/>
      <c r="T1223" s="48"/>
    </row>
    <row r="1224" spans="1:20">
      <c r="A1224" s="48"/>
      <c r="B1224" s="48"/>
      <c r="C1224" s="48"/>
      <c r="D1224" s="48"/>
      <c r="E1224" s="48"/>
      <c r="F1224" s="48"/>
      <c r="G1224" s="48"/>
      <c r="H1224" s="48"/>
      <c r="I1224" s="48"/>
      <c r="J1224" s="48"/>
      <c r="K1224" s="48"/>
      <c r="L1224" s="48"/>
      <c r="M1224" s="48"/>
      <c r="N1224" s="48"/>
      <c r="O1224" s="48"/>
      <c r="P1224" s="48"/>
      <c r="Q1224" s="48"/>
      <c r="R1224" s="48"/>
      <c r="S1224" s="48"/>
      <c r="T1224" s="48"/>
    </row>
    <row r="1225" spans="1:20">
      <c r="A1225" s="48"/>
      <c r="B1225" s="48"/>
      <c r="C1225" s="48"/>
      <c r="D1225" s="48"/>
      <c r="E1225" s="48"/>
      <c r="F1225" s="48"/>
      <c r="G1225" s="48"/>
      <c r="H1225" s="48"/>
      <c r="I1225" s="48"/>
      <c r="J1225" s="48"/>
      <c r="K1225" s="48"/>
      <c r="L1225" s="48"/>
      <c r="M1225" s="48"/>
      <c r="N1225" s="48"/>
      <c r="O1225" s="48"/>
      <c r="P1225" s="48"/>
      <c r="Q1225" s="48"/>
      <c r="R1225" s="48"/>
      <c r="S1225" s="48"/>
      <c r="T1225" s="48"/>
    </row>
    <row r="1226" spans="1:20">
      <c r="A1226" s="48"/>
      <c r="B1226" s="48"/>
      <c r="C1226" s="48"/>
      <c r="D1226" s="48"/>
      <c r="E1226" s="48"/>
      <c r="F1226" s="48"/>
      <c r="G1226" s="48"/>
      <c r="H1226" s="48"/>
      <c r="I1226" s="48"/>
      <c r="J1226" s="48"/>
      <c r="K1226" s="48"/>
      <c r="L1226" s="48"/>
      <c r="M1226" s="48"/>
      <c r="N1226" s="48"/>
      <c r="O1226" s="48"/>
      <c r="P1226" s="48"/>
      <c r="Q1226" s="48"/>
      <c r="R1226" s="48"/>
      <c r="S1226" s="48"/>
      <c r="T1226" s="48"/>
    </row>
    <row r="1227" spans="1:20">
      <c r="A1227" s="48"/>
      <c r="B1227" s="48"/>
      <c r="C1227" s="48"/>
      <c r="D1227" s="48"/>
      <c r="E1227" s="48"/>
      <c r="F1227" s="48"/>
      <c r="G1227" s="48"/>
      <c r="H1227" s="48"/>
      <c r="I1227" s="48"/>
      <c r="J1227" s="48"/>
      <c r="K1227" s="48"/>
      <c r="L1227" s="48"/>
      <c r="M1227" s="48"/>
      <c r="N1227" s="48"/>
      <c r="O1227" s="48"/>
      <c r="P1227" s="48"/>
      <c r="Q1227" s="48"/>
      <c r="R1227" s="48"/>
      <c r="S1227" s="48"/>
      <c r="T1227" s="48"/>
    </row>
    <row r="1228" spans="1:20">
      <c r="A1228" s="48"/>
      <c r="B1228" s="48"/>
      <c r="C1228" s="48"/>
      <c r="D1228" s="48"/>
      <c r="E1228" s="48"/>
      <c r="F1228" s="48"/>
      <c r="G1228" s="48"/>
      <c r="H1228" s="48"/>
      <c r="I1228" s="48"/>
      <c r="J1228" s="48"/>
      <c r="K1228" s="48"/>
      <c r="L1228" s="48"/>
      <c r="M1228" s="48"/>
      <c r="N1228" s="48"/>
      <c r="O1228" s="48"/>
      <c r="P1228" s="48"/>
      <c r="Q1228" s="48"/>
      <c r="R1228" s="48"/>
      <c r="S1228" s="48"/>
      <c r="T1228" s="48"/>
    </row>
    <row r="1229" spans="1:20">
      <c r="A1229" s="48"/>
      <c r="B1229" s="48"/>
      <c r="C1229" s="48"/>
      <c r="D1229" s="48"/>
      <c r="E1229" s="48"/>
      <c r="F1229" s="48"/>
      <c r="G1229" s="48"/>
      <c r="H1229" s="48"/>
      <c r="I1229" s="48"/>
      <c r="J1229" s="48"/>
      <c r="K1229" s="48"/>
      <c r="L1229" s="48"/>
      <c r="M1229" s="48"/>
      <c r="N1229" s="48"/>
      <c r="O1229" s="48"/>
      <c r="P1229" s="48"/>
      <c r="Q1229" s="48"/>
      <c r="R1229" s="48"/>
      <c r="S1229" s="48"/>
      <c r="T1229" s="48"/>
    </row>
    <row r="1230" spans="1:20">
      <c r="A1230" s="48"/>
      <c r="B1230" s="48"/>
      <c r="C1230" s="48"/>
      <c r="D1230" s="48"/>
      <c r="E1230" s="48"/>
      <c r="F1230" s="48"/>
      <c r="G1230" s="48"/>
      <c r="H1230" s="48"/>
      <c r="I1230" s="48"/>
      <c r="J1230" s="48"/>
      <c r="K1230" s="48"/>
      <c r="L1230" s="48"/>
      <c r="M1230" s="48"/>
      <c r="N1230" s="48"/>
      <c r="O1230" s="48"/>
      <c r="P1230" s="48"/>
      <c r="Q1230" s="48"/>
      <c r="R1230" s="48"/>
      <c r="S1230" s="48"/>
      <c r="T1230" s="48"/>
    </row>
    <row r="1231" spans="1:20">
      <c r="A1231" s="48"/>
      <c r="B1231" s="48"/>
      <c r="C1231" s="48"/>
      <c r="D1231" s="48"/>
      <c r="E1231" s="48"/>
      <c r="F1231" s="48"/>
      <c r="G1231" s="48"/>
      <c r="H1231" s="48"/>
      <c r="I1231" s="48"/>
      <c r="J1231" s="48"/>
      <c r="K1231" s="48"/>
      <c r="L1231" s="48"/>
      <c r="M1231" s="48"/>
      <c r="N1231" s="48"/>
      <c r="O1231" s="48"/>
      <c r="P1231" s="48"/>
      <c r="Q1231" s="48"/>
      <c r="R1231" s="48"/>
      <c r="S1231" s="48"/>
      <c r="T1231" s="48"/>
    </row>
    <row r="1232" spans="1:20">
      <c r="A1232" s="48"/>
      <c r="B1232" s="48"/>
      <c r="C1232" s="48"/>
      <c r="D1232" s="48"/>
      <c r="E1232" s="48"/>
      <c r="F1232" s="48"/>
      <c r="G1232" s="48"/>
      <c r="H1232" s="48"/>
      <c r="I1232" s="48"/>
      <c r="J1232" s="48"/>
      <c r="K1232" s="48"/>
      <c r="L1232" s="48"/>
      <c r="M1232" s="48"/>
      <c r="N1232" s="48"/>
      <c r="O1232" s="48"/>
      <c r="P1232" s="48"/>
      <c r="Q1232" s="48"/>
      <c r="R1232" s="48"/>
      <c r="S1232" s="48"/>
      <c r="T1232" s="48"/>
    </row>
    <row r="1233" spans="1:20">
      <c r="A1233" s="48"/>
      <c r="B1233" s="48"/>
      <c r="C1233" s="48"/>
      <c r="D1233" s="48"/>
      <c r="E1233" s="48"/>
      <c r="F1233" s="48"/>
      <c r="G1233" s="48"/>
      <c r="H1233" s="48"/>
      <c r="I1233" s="48"/>
      <c r="J1233" s="48"/>
      <c r="K1233" s="48"/>
      <c r="L1233" s="48"/>
      <c r="M1233" s="48"/>
      <c r="N1233" s="48"/>
      <c r="O1233" s="48"/>
      <c r="P1233" s="48"/>
      <c r="Q1233" s="48"/>
      <c r="R1233" s="48"/>
      <c r="S1233" s="48"/>
      <c r="T1233" s="48"/>
    </row>
    <row r="1234" spans="1:20">
      <c r="A1234" s="48"/>
      <c r="B1234" s="48"/>
      <c r="C1234" s="48"/>
      <c r="D1234" s="48"/>
      <c r="E1234" s="48"/>
      <c r="F1234" s="48"/>
      <c r="G1234" s="48"/>
      <c r="H1234" s="48"/>
      <c r="I1234" s="48"/>
      <c r="J1234" s="48"/>
      <c r="K1234" s="48"/>
      <c r="L1234" s="48"/>
      <c r="M1234" s="48"/>
      <c r="N1234" s="48"/>
      <c r="O1234" s="48"/>
      <c r="P1234" s="48"/>
      <c r="Q1234" s="48"/>
      <c r="R1234" s="48"/>
      <c r="S1234" s="48"/>
      <c r="T1234" s="48"/>
    </row>
    <row r="1235" spans="1:20">
      <c r="A1235" s="48"/>
      <c r="B1235" s="48"/>
      <c r="C1235" s="48"/>
      <c r="D1235" s="48"/>
      <c r="E1235" s="48"/>
      <c r="F1235" s="48"/>
      <c r="G1235" s="48"/>
      <c r="H1235" s="48"/>
      <c r="I1235" s="48"/>
      <c r="J1235" s="48"/>
      <c r="K1235" s="48"/>
      <c r="L1235" s="48"/>
      <c r="M1235" s="48"/>
      <c r="N1235" s="48"/>
      <c r="O1235" s="48"/>
      <c r="P1235" s="48"/>
      <c r="Q1235" s="48"/>
      <c r="R1235" s="48"/>
      <c r="S1235" s="48"/>
      <c r="T1235" s="48"/>
    </row>
    <row r="1236" spans="1:20">
      <c r="A1236" s="48"/>
      <c r="B1236" s="48"/>
      <c r="C1236" s="48"/>
      <c r="D1236" s="48"/>
      <c r="E1236" s="48"/>
      <c r="F1236" s="48"/>
      <c r="G1236" s="48"/>
      <c r="H1236" s="48"/>
      <c r="I1236" s="48"/>
      <c r="J1236" s="48"/>
      <c r="K1236" s="48"/>
      <c r="L1236" s="48"/>
      <c r="M1236" s="48"/>
      <c r="N1236" s="48"/>
      <c r="O1236" s="48"/>
      <c r="P1236" s="48"/>
      <c r="Q1236" s="48"/>
      <c r="R1236" s="48"/>
      <c r="S1236" s="48"/>
      <c r="T1236" s="48"/>
    </row>
    <row r="1237" spans="1:20">
      <c r="A1237" s="48"/>
      <c r="B1237" s="48"/>
      <c r="C1237" s="48"/>
      <c r="D1237" s="48"/>
      <c r="E1237" s="48"/>
      <c r="F1237" s="48"/>
      <c r="G1237" s="48"/>
      <c r="H1237" s="48"/>
      <c r="I1237" s="48"/>
      <c r="J1237" s="48"/>
      <c r="K1237" s="48"/>
      <c r="L1237" s="48"/>
      <c r="M1237" s="48"/>
      <c r="N1237" s="48"/>
      <c r="O1237" s="48"/>
      <c r="P1237" s="48"/>
      <c r="Q1237" s="48"/>
      <c r="R1237" s="48"/>
      <c r="S1237" s="48"/>
      <c r="T1237" s="48"/>
    </row>
    <row r="1238" spans="1:20">
      <c r="A1238" s="48"/>
      <c r="B1238" s="48"/>
      <c r="C1238" s="48"/>
      <c r="D1238" s="48"/>
      <c r="E1238" s="48"/>
      <c r="F1238" s="48"/>
      <c r="G1238" s="48"/>
      <c r="H1238" s="48"/>
      <c r="I1238" s="48"/>
      <c r="J1238" s="48"/>
      <c r="K1238" s="48"/>
      <c r="L1238" s="48"/>
      <c r="M1238" s="48"/>
      <c r="N1238" s="48"/>
      <c r="O1238" s="48"/>
      <c r="P1238" s="48"/>
      <c r="Q1238" s="48"/>
      <c r="R1238" s="48"/>
      <c r="S1238" s="48"/>
      <c r="T1238" s="48"/>
    </row>
    <row r="1239" spans="1:20">
      <c r="A1239" s="48"/>
      <c r="B1239" s="48"/>
      <c r="C1239" s="48"/>
      <c r="D1239" s="48"/>
      <c r="E1239" s="48"/>
      <c r="F1239" s="48"/>
      <c r="G1239" s="48"/>
      <c r="H1239" s="48"/>
      <c r="I1239" s="48"/>
      <c r="J1239" s="48"/>
      <c r="K1239" s="48"/>
      <c r="L1239" s="48"/>
      <c r="M1239" s="48"/>
      <c r="N1239" s="48"/>
      <c r="O1239" s="48"/>
      <c r="P1239" s="48"/>
      <c r="Q1239" s="48"/>
      <c r="R1239" s="48"/>
      <c r="S1239" s="48"/>
      <c r="T1239" s="48"/>
    </row>
    <row r="1240" spans="1:20">
      <c r="A1240" s="48"/>
      <c r="B1240" s="48"/>
      <c r="C1240" s="48"/>
      <c r="D1240" s="48"/>
      <c r="E1240" s="48"/>
      <c r="F1240" s="48"/>
      <c r="G1240" s="48"/>
      <c r="H1240" s="48"/>
      <c r="I1240" s="48"/>
      <c r="J1240" s="48"/>
      <c r="K1240" s="48"/>
      <c r="L1240" s="48"/>
      <c r="M1240" s="48"/>
      <c r="N1240" s="48"/>
      <c r="O1240" s="48"/>
      <c r="P1240" s="48"/>
      <c r="Q1240" s="48"/>
      <c r="R1240" s="48"/>
      <c r="S1240" s="48"/>
      <c r="T1240" s="48"/>
    </row>
    <row r="1241" spans="1:20">
      <c r="A1241" s="48"/>
      <c r="B1241" s="48"/>
      <c r="C1241" s="48"/>
      <c r="D1241" s="48"/>
      <c r="E1241" s="48"/>
      <c r="F1241" s="48"/>
      <c r="G1241" s="48"/>
      <c r="H1241" s="48"/>
      <c r="I1241" s="48"/>
      <c r="J1241" s="48"/>
      <c r="K1241" s="48"/>
      <c r="L1241" s="48"/>
      <c r="M1241" s="48"/>
      <c r="N1241" s="48"/>
      <c r="O1241" s="48"/>
      <c r="P1241" s="48"/>
      <c r="Q1241" s="48"/>
      <c r="R1241" s="48"/>
      <c r="S1241" s="48"/>
      <c r="T1241" s="48"/>
    </row>
    <row r="1242" spans="1:20">
      <c r="A1242" s="48"/>
      <c r="B1242" s="48"/>
      <c r="C1242" s="48"/>
      <c r="D1242" s="48"/>
      <c r="E1242" s="48"/>
      <c r="F1242" s="48"/>
      <c r="G1242" s="48"/>
      <c r="H1242" s="48"/>
      <c r="I1242" s="48"/>
      <c r="J1242" s="48"/>
      <c r="K1242" s="48"/>
      <c r="L1242" s="48"/>
      <c r="M1242" s="48"/>
      <c r="N1242" s="48"/>
      <c r="O1242" s="48"/>
      <c r="P1242" s="48"/>
      <c r="Q1242" s="48"/>
      <c r="R1242" s="48"/>
      <c r="S1242" s="48"/>
      <c r="T1242" s="48"/>
    </row>
    <row r="1243" spans="1:20">
      <c r="A1243" s="48"/>
      <c r="B1243" s="48"/>
      <c r="C1243" s="48"/>
      <c r="D1243" s="48"/>
      <c r="E1243" s="48"/>
      <c r="F1243" s="48"/>
      <c r="G1243" s="48"/>
      <c r="H1243" s="48"/>
      <c r="I1243" s="48"/>
      <c r="J1243" s="48"/>
      <c r="K1243" s="48"/>
      <c r="L1243" s="48"/>
      <c r="M1243" s="48"/>
      <c r="N1243" s="48"/>
      <c r="O1243" s="48"/>
      <c r="P1243" s="48"/>
      <c r="Q1243" s="48"/>
      <c r="R1243" s="48"/>
      <c r="S1243" s="48"/>
      <c r="T1243" s="48"/>
    </row>
    <row r="1244" spans="1:20">
      <c r="A1244" s="48"/>
      <c r="B1244" s="48"/>
      <c r="C1244" s="48"/>
      <c r="D1244" s="48"/>
      <c r="E1244" s="48"/>
      <c r="F1244" s="48"/>
      <c r="G1244" s="48"/>
      <c r="H1244" s="48"/>
      <c r="I1244" s="48"/>
      <c r="J1244" s="48"/>
      <c r="K1244" s="48"/>
      <c r="L1244" s="48"/>
      <c r="M1244" s="48"/>
      <c r="N1244" s="48"/>
      <c r="O1244" s="48"/>
      <c r="P1244" s="48"/>
      <c r="Q1244" s="48"/>
      <c r="R1244" s="48"/>
      <c r="S1244" s="48"/>
      <c r="T1244" s="48"/>
    </row>
    <row r="1245" spans="1:20">
      <c r="A1245" s="48"/>
      <c r="B1245" s="48"/>
      <c r="C1245" s="48"/>
      <c r="D1245" s="48"/>
      <c r="E1245" s="48"/>
      <c r="F1245" s="48"/>
      <c r="G1245" s="48"/>
      <c r="H1245" s="48"/>
      <c r="I1245" s="48"/>
      <c r="J1245" s="48"/>
      <c r="K1245" s="48"/>
      <c r="L1245" s="48"/>
      <c r="M1245" s="48"/>
      <c r="N1245" s="48"/>
      <c r="O1245" s="48"/>
      <c r="P1245" s="48"/>
      <c r="Q1245" s="48"/>
      <c r="R1245" s="48"/>
      <c r="S1245" s="48"/>
      <c r="T1245" s="48"/>
    </row>
    <row r="1246" spans="1:20">
      <c r="A1246" s="48"/>
      <c r="B1246" s="48"/>
      <c r="C1246" s="48"/>
      <c r="D1246" s="48"/>
      <c r="E1246" s="48"/>
      <c r="F1246" s="48"/>
      <c r="G1246" s="48"/>
      <c r="H1246" s="48"/>
      <c r="I1246" s="48"/>
      <c r="J1246" s="48"/>
      <c r="K1246" s="48"/>
      <c r="L1246" s="48"/>
      <c r="M1246" s="48"/>
      <c r="N1246" s="48"/>
      <c r="O1246" s="48"/>
      <c r="P1246" s="48"/>
      <c r="Q1246" s="48"/>
      <c r="R1246" s="48"/>
      <c r="S1246" s="48"/>
      <c r="T1246" s="48"/>
    </row>
    <row r="1247" spans="1:20">
      <c r="A1247" s="48"/>
      <c r="B1247" s="48"/>
      <c r="C1247" s="48"/>
      <c r="D1247" s="48"/>
      <c r="E1247" s="48"/>
      <c r="F1247" s="48"/>
      <c r="G1247" s="48"/>
      <c r="H1247" s="48"/>
      <c r="I1247" s="48"/>
      <c r="J1247" s="48"/>
      <c r="K1247" s="48"/>
      <c r="L1247" s="48"/>
      <c r="M1247" s="48"/>
      <c r="N1247" s="48"/>
      <c r="O1247" s="48"/>
      <c r="P1247" s="48"/>
      <c r="Q1247" s="48"/>
      <c r="R1247" s="48"/>
      <c r="S1247" s="48"/>
      <c r="T1247" s="48"/>
    </row>
    <row r="1248" spans="1:20">
      <c r="A1248" s="48"/>
      <c r="B1248" s="48"/>
      <c r="C1248" s="48"/>
      <c r="D1248" s="48"/>
      <c r="E1248" s="48"/>
      <c r="F1248" s="48"/>
      <c r="G1248" s="48"/>
      <c r="H1248" s="48"/>
      <c r="I1248" s="48"/>
      <c r="J1248" s="48"/>
      <c r="K1248" s="48"/>
      <c r="L1248" s="48"/>
      <c r="M1248" s="48"/>
      <c r="N1248" s="48"/>
      <c r="O1248" s="48"/>
      <c r="P1248" s="48"/>
      <c r="Q1248" s="48"/>
      <c r="R1248" s="48"/>
      <c r="S1248" s="48"/>
      <c r="T1248" s="48"/>
    </row>
    <row r="1249" spans="1:20">
      <c r="A1249" s="48"/>
      <c r="B1249" s="48"/>
      <c r="C1249" s="48"/>
      <c r="D1249" s="48"/>
      <c r="E1249" s="48"/>
      <c r="F1249" s="48"/>
      <c r="G1249" s="48"/>
      <c r="H1249" s="48"/>
      <c r="I1249" s="48"/>
      <c r="J1249" s="48"/>
      <c r="K1249" s="48"/>
      <c r="L1249" s="48"/>
      <c r="M1249" s="48"/>
      <c r="N1249" s="48"/>
      <c r="O1249" s="48"/>
      <c r="P1249" s="48"/>
      <c r="Q1249" s="48"/>
      <c r="R1249" s="48"/>
      <c r="S1249" s="48"/>
      <c r="T1249" s="48"/>
    </row>
    <row r="1250" spans="1:20">
      <c r="A1250" s="48"/>
      <c r="B1250" s="48"/>
      <c r="C1250" s="48"/>
      <c r="D1250" s="48"/>
      <c r="E1250" s="48"/>
      <c r="F1250" s="48"/>
      <c r="G1250" s="48"/>
      <c r="H1250" s="48"/>
      <c r="I1250" s="48"/>
      <c r="J1250" s="48"/>
      <c r="K1250" s="48"/>
      <c r="L1250" s="48"/>
      <c r="M1250" s="48"/>
      <c r="N1250" s="48"/>
      <c r="O1250" s="48"/>
      <c r="P1250" s="48"/>
      <c r="Q1250" s="48"/>
      <c r="R1250" s="48"/>
      <c r="S1250" s="48"/>
      <c r="T1250" s="48"/>
    </row>
    <row r="1251" spans="1:20">
      <c r="A1251" s="48"/>
      <c r="B1251" s="48"/>
      <c r="C1251" s="48"/>
      <c r="D1251" s="48"/>
      <c r="E1251" s="48"/>
      <c r="F1251" s="48"/>
      <c r="G1251" s="48"/>
      <c r="H1251" s="48"/>
      <c r="I1251" s="48"/>
      <c r="J1251" s="48"/>
      <c r="K1251" s="48"/>
      <c r="L1251" s="48"/>
      <c r="M1251" s="48"/>
      <c r="N1251" s="48"/>
      <c r="O1251" s="48"/>
      <c r="P1251" s="48"/>
      <c r="Q1251" s="48"/>
      <c r="R1251" s="48"/>
      <c r="S1251" s="48"/>
      <c r="T1251" s="48"/>
    </row>
    <row r="1252" spans="1:20">
      <c r="A1252" s="48"/>
      <c r="B1252" s="48"/>
      <c r="C1252" s="48"/>
      <c r="D1252" s="48"/>
      <c r="E1252" s="48"/>
      <c r="F1252" s="48"/>
      <c r="G1252" s="48"/>
      <c r="H1252" s="48"/>
      <c r="I1252" s="48"/>
      <c r="J1252" s="48"/>
      <c r="K1252" s="48"/>
      <c r="L1252" s="48"/>
      <c r="M1252" s="48"/>
      <c r="N1252" s="48"/>
      <c r="O1252" s="48"/>
      <c r="P1252" s="48"/>
      <c r="Q1252" s="48"/>
      <c r="R1252" s="48"/>
      <c r="S1252" s="48"/>
      <c r="T1252" s="48"/>
    </row>
    <row r="1253" spans="1:20">
      <c r="A1253" s="48"/>
      <c r="B1253" s="48"/>
      <c r="C1253" s="48"/>
      <c r="D1253" s="48"/>
      <c r="E1253" s="48"/>
      <c r="F1253" s="48"/>
      <c r="G1253" s="48"/>
      <c r="H1253" s="48"/>
      <c r="I1253" s="48"/>
      <c r="J1253" s="48"/>
      <c r="K1253" s="48"/>
      <c r="L1253" s="48"/>
      <c r="M1253" s="48"/>
      <c r="N1253" s="48"/>
      <c r="O1253" s="48"/>
      <c r="P1253" s="48"/>
      <c r="Q1253" s="48"/>
      <c r="R1253" s="48"/>
      <c r="S1253" s="48"/>
      <c r="T1253" s="48"/>
    </row>
    <row r="1254" spans="1:20">
      <c r="A1254" s="48"/>
      <c r="B1254" s="48"/>
      <c r="C1254" s="48"/>
      <c r="D1254" s="48"/>
      <c r="E1254" s="48"/>
      <c r="F1254" s="48"/>
      <c r="G1254" s="48"/>
      <c r="H1254" s="48"/>
      <c r="I1254" s="48"/>
      <c r="J1254" s="48"/>
      <c r="K1254" s="48"/>
      <c r="L1254" s="48"/>
      <c r="M1254" s="48"/>
      <c r="N1254" s="48"/>
      <c r="O1254" s="48"/>
      <c r="P1254" s="48"/>
      <c r="Q1254" s="48"/>
      <c r="R1254" s="48"/>
      <c r="S1254" s="48"/>
      <c r="T1254" s="48"/>
    </row>
    <row r="1255" spans="1:20">
      <c r="A1255" s="48"/>
      <c r="B1255" s="48"/>
      <c r="C1255" s="48"/>
      <c r="D1255" s="48"/>
      <c r="E1255" s="48"/>
      <c r="F1255" s="48"/>
      <c r="G1255" s="48"/>
      <c r="H1255" s="48"/>
      <c r="I1255" s="48"/>
      <c r="J1255" s="48"/>
      <c r="K1255" s="48"/>
      <c r="L1255" s="48"/>
      <c r="M1255" s="48"/>
      <c r="N1255" s="48"/>
      <c r="O1255" s="48"/>
      <c r="P1255" s="48"/>
      <c r="Q1255" s="48"/>
      <c r="R1255" s="48"/>
      <c r="S1255" s="48"/>
      <c r="T1255" s="48"/>
    </row>
    <row r="1256" spans="1:20">
      <c r="A1256" s="48"/>
      <c r="B1256" s="48"/>
      <c r="C1256" s="48"/>
      <c r="D1256" s="48"/>
      <c r="E1256" s="48"/>
      <c r="F1256" s="48"/>
      <c r="G1256" s="48"/>
      <c r="H1256" s="48"/>
      <c r="I1256" s="48"/>
      <c r="J1256" s="48"/>
      <c r="K1256" s="48"/>
      <c r="L1256" s="48"/>
      <c r="M1256" s="48"/>
      <c r="N1256" s="48"/>
      <c r="O1256" s="48"/>
      <c r="P1256" s="48"/>
      <c r="Q1256" s="48"/>
      <c r="R1256" s="48"/>
      <c r="S1256" s="48"/>
      <c r="T1256" s="48"/>
    </row>
    <row r="1257" spans="1:20">
      <c r="A1257" s="48"/>
      <c r="B1257" s="48"/>
      <c r="C1257" s="48"/>
      <c r="D1257" s="48"/>
      <c r="E1257" s="48"/>
      <c r="F1257" s="48"/>
      <c r="G1257" s="48"/>
      <c r="H1257" s="48"/>
      <c r="I1257" s="48"/>
      <c r="J1257" s="48"/>
      <c r="K1257" s="48"/>
      <c r="L1257" s="48"/>
      <c r="M1257" s="48"/>
      <c r="N1257" s="48"/>
      <c r="O1257" s="48"/>
      <c r="P1257" s="48"/>
      <c r="Q1257" s="48"/>
      <c r="R1257" s="48"/>
      <c r="S1257" s="48"/>
      <c r="T1257" s="48"/>
    </row>
    <row r="1258" spans="1:20">
      <c r="A1258" s="48"/>
      <c r="B1258" s="48"/>
      <c r="C1258" s="48"/>
      <c r="D1258" s="48"/>
      <c r="E1258" s="48"/>
      <c r="F1258" s="48"/>
      <c r="G1258" s="48"/>
      <c r="H1258" s="48"/>
      <c r="I1258" s="48"/>
      <c r="J1258" s="48"/>
      <c r="K1258" s="48"/>
      <c r="L1258" s="48"/>
      <c r="M1258" s="48"/>
      <c r="N1258" s="48"/>
      <c r="O1258" s="48"/>
      <c r="P1258" s="48"/>
      <c r="Q1258" s="48"/>
      <c r="R1258" s="48"/>
      <c r="S1258" s="48"/>
      <c r="T1258" s="48"/>
    </row>
    <row r="1259" spans="1:20">
      <c r="A1259" s="48"/>
      <c r="B1259" s="48"/>
      <c r="C1259" s="48"/>
      <c r="D1259" s="48"/>
      <c r="E1259" s="48"/>
      <c r="F1259" s="48"/>
      <c r="G1259" s="48"/>
      <c r="H1259" s="48"/>
      <c r="I1259" s="48"/>
      <c r="J1259" s="48"/>
      <c r="K1259" s="48"/>
      <c r="L1259" s="48"/>
      <c r="M1259" s="48"/>
      <c r="N1259" s="48"/>
      <c r="O1259" s="48"/>
      <c r="P1259" s="48"/>
      <c r="Q1259" s="48"/>
      <c r="R1259" s="48"/>
      <c r="S1259" s="48"/>
      <c r="T1259" s="48"/>
    </row>
    <row r="1260" spans="1:20">
      <c r="A1260" s="48"/>
      <c r="B1260" s="48"/>
      <c r="C1260" s="48"/>
      <c r="D1260" s="48"/>
      <c r="E1260" s="48"/>
      <c r="F1260" s="48"/>
      <c r="G1260" s="48"/>
      <c r="H1260" s="48"/>
      <c r="I1260" s="48"/>
      <c r="J1260" s="48"/>
      <c r="K1260" s="48"/>
      <c r="L1260" s="48"/>
      <c r="M1260" s="48"/>
      <c r="N1260" s="48"/>
      <c r="O1260" s="48"/>
      <c r="P1260" s="48"/>
      <c r="Q1260" s="48"/>
      <c r="R1260" s="48"/>
      <c r="S1260" s="48"/>
      <c r="T1260" s="48"/>
    </row>
    <row r="1261" spans="1:20">
      <c r="A1261" s="48"/>
      <c r="B1261" s="48"/>
      <c r="C1261" s="48"/>
      <c r="D1261" s="48"/>
      <c r="E1261" s="48"/>
      <c r="F1261" s="48"/>
      <c r="G1261" s="48"/>
      <c r="H1261" s="48"/>
      <c r="I1261" s="48"/>
      <c r="J1261" s="48"/>
      <c r="K1261" s="48"/>
      <c r="L1261" s="48"/>
      <c r="M1261" s="48"/>
      <c r="N1261" s="48"/>
      <c r="O1261" s="48"/>
      <c r="P1261" s="48"/>
      <c r="Q1261" s="48"/>
      <c r="R1261" s="48"/>
      <c r="S1261" s="48"/>
      <c r="T1261" s="48"/>
    </row>
    <row r="1262" spans="1:20">
      <c r="A1262" s="48"/>
      <c r="B1262" s="48"/>
      <c r="C1262" s="48"/>
      <c r="D1262" s="48"/>
      <c r="E1262" s="48"/>
      <c r="F1262" s="48"/>
      <c r="G1262" s="48"/>
      <c r="H1262" s="48"/>
      <c r="I1262" s="48"/>
      <c r="J1262" s="48"/>
      <c r="K1262" s="48"/>
      <c r="L1262" s="48"/>
      <c r="M1262" s="48"/>
      <c r="N1262" s="48"/>
      <c r="O1262" s="48"/>
      <c r="P1262" s="48"/>
      <c r="Q1262" s="48"/>
      <c r="R1262" s="48"/>
      <c r="S1262" s="48"/>
      <c r="T1262" s="48"/>
    </row>
    <row r="1263" spans="1:20">
      <c r="A1263" s="48"/>
      <c r="B1263" s="48"/>
      <c r="C1263" s="48"/>
      <c r="D1263" s="48"/>
      <c r="E1263" s="48"/>
      <c r="F1263" s="48"/>
      <c r="G1263" s="48"/>
      <c r="H1263" s="48"/>
      <c r="I1263" s="48"/>
      <c r="J1263" s="48"/>
      <c r="K1263" s="48"/>
      <c r="L1263" s="48"/>
      <c r="M1263" s="48"/>
      <c r="N1263" s="48"/>
      <c r="O1263" s="48"/>
      <c r="P1263" s="48"/>
      <c r="Q1263" s="48"/>
      <c r="R1263" s="48"/>
      <c r="S1263" s="48"/>
      <c r="T1263" s="48"/>
    </row>
    <row r="1264" spans="1:20">
      <c r="A1264" s="48"/>
      <c r="B1264" s="48"/>
      <c r="C1264" s="48"/>
      <c r="D1264" s="48"/>
      <c r="E1264" s="48"/>
      <c r="F1264" s="48"/>
      <c r="G1264" s="48"/>
      <c r="H1264" s="48"/>
      <c r="I1264" s="48"/>
      <c r="J1264" s="48"/>
      <c r="K1264" s="48"/>
      <c r="L1264" s="48"/>
      <c r="M1264" s="48"/>
      <c r="N1264" s="48"/>
      <c r="O1264" s="48"/>
      <c r="P1264" s="48"/>
      <c r="Q1264" s="48"/>
      <c r="R1264" s="48"/>
      <c r="S1264" s="48"/>
      <c r="T1264" s="48"/>
    </row>
    <row r="1265" spans="1:20">
      <c r="A1265" s="48"/>
      <c r="B1265" s="48"/>
      <c r="C1265" s="48"/>
      <c r="D1265" s="48"/>
      <c r="E1265" s="48"/>
      <c r="F1265" s="48"/>
      <c r="G1265" s="48"/>
      <c r="H1265" s="48"/>
      <c r="I1265" s="48"/>
      <c r="J1265" s="48"/>
      <c r="K1265" s="48"/>
      <c r="L1265" s="48"/>
      <c r="M1265" s="48"/>
      <c r="N1265" s="48"/>
      <c r="O1265" s="48"/>
      <c r="P1265" s="48"/>
      <c r="Q1265" s="48"/>
      <c r="R1265" s="48"/>
      <c r="S1265" s="48"/>
      <c r="T1265" s="48"/>
    </row>
    <row r="1266" spans="1:20">
      <c r="A1266" s="48"/>
      <c r="B1266" s="48"/>
      <c r="C1266" s="48"/>
      <c r="D1266" s="48"/>
      <c r="E1266" s="48"/>
      <c r="F1266" s="48"/>
      <c r="G1266" s="48"/>
      <c r="H1266" s="48"/>
      <c r="I1266" s="48"/>
      <c r="J1266" s="48"/>
      <c r="K1266" s="48"/>
      <c r="L1266" s="48"/>
      <c r="M1266" s="48"/>
      <c r="N1266" s="48"/>
      <c r="O1266" s="48"/>
      <c r="P1266" s="48"/>
      <c r="Q1266" s="48"/>
      <c r="R1266" s="48"/>
      <c r="S1266" s="48"/>
      <c r="T1266" s="48"/>
    </row>
    <row r="1267" spans="1:20">
      <c r="A1267" s="48"/>
      <c r="B1267" s="48"/>
      <c r="C1267" s="48"/>
      <c r="D1267" s="48"/>
      <c r="E1267" s="48"/>
      <c r="F1267" s="48"/>
      <c r="G1267" s="48"/>
      <c r="H1267" s="48"/>
      <c r="I1267" s="48"/>
      <c r="J1267" s="48"/>
      <c r="K1267" s="48"/>
      <c r="L1267" s="48"/>
      <c r="M1267" s="48"/>
      <c r="N1267" s="48"/>
      <c r="O1267" s="48"/>
      <c r="P1267" s="48"/>
      <c r="Q1267" s="48"/>
      <c r="R1267" s="48"/>
      <c r="S1267" s="48"/>
      <c r="T1267" s="48"/>
    </row>
    <row r="1268" spans="1:20">
      <c r="A1268" s="48"/>
      <c r="B1268" s="48"/>
      <c r="C1268" s="48"/>
      <c r="D1268" s="48"/>
      <c r="E1268" s="48"/>
      <c r="F1268" s="48"/>
      <c r="G1268" s="48"/>
      <c r="H1268" s="48"/>
      <c r="I1268" s="48"/>
      <c r="J1268" s="48"/>
      <c r="K1268" s="48"/>
      <c r="L1268" s="48"/>
      <c r="M1268" s="48"/>
      <c r="N1268" s="48"/>
      <c r="O1268" s="48"/>
      <c r="P1268" s="48"/>
      <c r="Q1268" s="48"/>
      <c r="R1268" s="48"/>
      <c r="S1268" s="48"/>
      <c r="T1268" s="48"/>
    </row>
    <row r="1269" spans="1:20">
      <c r="A1269" s="48"/>
      <c r="B1269" s="48"/>
      <c r="C1269" s="48"/>
      <c r="D1269" s="48"/>
      <c r="E1269" s="48"/>
      <c r="F1269" s="48"/>
      <c r="G1269" s="48"/>
      <c r="H1269" s="48"/>
      <c r="I1269" s="48"/>
      <c r="J1269" s="48"/>
      <c r="K1269" s="48"/>
      <c r="L1269" s="48"/>
      <c r="M1269" s="48"/>
      <c r="N1269" s="48"/>
      <c r="O1269" s="48"/>
      <c r="P1269" s="48"/>
      <c r="Q1269" s="48"/>
      <c r="R1269" s="48"/>
      <c r="S1269" s="48"/>
      <c r="T1269" s="48"/>
    </row>
    <row r="1270" spans="1:20">
      <c r="A1270" s="48"/>
      <c r="B1270" s="48"/>
      <c r="C1270" s="48"/>
      <c r="D1270" s="48"/>
      <c r="E1270" s="48"/>
      <c r="F1270" s="48"/>
      <c r="G1270" s="48"/>
      <c r="H1270" s="48"/>
      <c r="I1270" s="48"/>
      <c r="J1270" s="48"/>
      <c r="K1270" s="48"/>
      <c r="L1270" s="48"/>
      <c r="M1270" s="48"/>
      <c r="N1270" s="48"/>
      <c r="O1270" s="48"/>
      <c r="P1270" s="48"/>
      <c r="Q1270" s="48"/>
      <c r="R1270" s="48"/>
      <c r="S1270" s="48"/>
      <c r="T1270" s="48"/>
    </row>
    <row r="1271" spans="1:20">
      <c r="A1271" s="48"/>
      <c r="B1271" s="48"/>
      <c r="C1271" s="48"/>
      <c r="D1271" s="48"/>
      <c r="E1271" s="48"/>
      <c r="F1271" s="48"/>
      <c r="G1271" s="48"/>
      <c r="H1271" s="48"/>
      <c r="I1271" s="48"/>
      <c r="J1271" s="48"/>
      <c r="K1271" s="48"/>
      <c r="L1271" s="48"/>
      <c r="M1271" s="48"/>
      <c r="N1271" s="48"/>
      <c r="O1271" s="48"/>
      <c r="P1271" s="48"/>
      <c r="Q1271" s="48"/>
      <c r="R1271" s="48"/>
      <c r="S1271" s="48"/>
      <c r="T1271" s="48"/>
    </row>
    <row r="1272" spans="1:20">
      <c r="A1272" s="48"/>
      <c r="B1272" s="48"/>
      <c r="C1272" s="48"/>
      <c r="D1272" s="48"/>
      <c r="E1272" s="48"/>
      <c r="F1272" s="48"/>
      <c r="G1272" s="48"/>
      <c r="H1272" s="48"/>
      <c r="I1272" s="48"/>
      <c r="J1272" s="48"/>
      <c r="K1272" s="48"/>
      <c r="L1272" s="48"/>
      <c r="M1272" s="48"/>
      <c r="N1272" s="48"/>
      <c r="O1272" s="48"/>
      <c r="P1272" s="48"/>
      <c r="Q1272" s="48"/>
      <c r="R1272" s="48"/>
      <c r="S1272" s="48"/>
      <c r="T1272" s="48"/>
    </row>
    <row r="1273" spans="1:20">
      <c r="A1273" s="48"/>
      <c r="B1273" s="48"/>
      <c r="C1273" s="48"/>
      <c r="D1273" s="48"/>
      <c r="E1273" s="48"/>
      <c r="F1273" s="48"/>
      <c r="G1273" s="48"/>
      <c r="H1273" s="48"/>
      <c r="I1273" s="48"/>
      <c r="J1273" s="48"/>
      <c r="K1273" s="48"/>
      <c r="L1273" s="48"/>
      <c r="M1273" s="48"/>
      <c r="N1273" s="48"/>
      <c r="O1273" s="48"/>
      <c r="P1273" s="48"/>
      <c r="Q1273" s="48"/>
      <c r="R1273" s="48"/>
      <c r="S1273" s="48"/>
      <c r="T1273" s="48"/>
    </row>
    <row r="1274" spans="1:20">
      <c r="A1274" s="48"/>
      <c r="B1274" s="48"/>
      <c r="C1274" s="48"/>
      <c r="D1274" s="48"/>
      <c r="E1274" s="48"/>
      <c r="F1274" s="48"/>
      <c r="G1274" s="48"/>
      <c r="H1274" s="48"/>
      <c r="I1274" s="48"/>
      <c r="J1274" s="48"/>
      <c r="K1274" s="48"/>
      <c r="L1274" s="48"/>
      <c r="M1274" s="48"/>
      <c r="N1274" s="48"/>
      <c r="O1274" s="48"/>
      <c r="P1274" s="48"/>
      <c r="Q1274" s="48"/>
      <c r="R1274" s="48"/>
      <c r="S1274" s="48"/>
      <c r="T1274" s="48"/>
    </row>
    <row r="1275" spans="1:20">
      <c r="A1275" s="48"/>
      <c r="B1275" s="48"/>
      <c r="C1275" s="48"/>
      <c r="D1275" s="48"/>
      <c r="E1275" s="48"/>
      <c r="F1275" s="48"/>
      <c r="G1275" s="48"/>
      <c r="H1275" s="48"/>
      <c r="I1275" s="48"/>
      <c r="J1275" s="48"/>
      <c r="K1275" s="48"/>
      <c r="L1275" s="48"/>
      <c r="M1275" s="48"/>
      <c r="N1275" s="48"/>
      <c r="O1275" s="48"/>
      <c r="P1275" s="48"/>
      <c r="Q1275" s="48"/>
      <c r="R1275" s="48"/>
      <c r="S1275" s="48"/>
      <c r="T1275" s="48"/>
    </row>
    <row r="1276" spans="1:20">
      <c r="A1276" s="48"/>
      <c r="B1276" s="48"/>
      <c r="C1276" s="48"/>
      <c r="D1276" s="48"/>
      <c r="E1276" s="48"/>
      <c r="F1276" s="48"/>
      <c r="G1276" s="48"/>
      <c r="H1276" s="48"/>
      <c r="I1276" s="48"/>
      <c r="J1276" s="48"/>
      <c r="K1276" s="48"/>
      <c r="L1276" s="48"/>
      <c r="M1276" s="48"/>
      <c r="N1276" s="48"/>
      <c r="O1276" s="48"/>
      <c r="P1276" s="48"/>
      <c r="Q1276" s="48"/>
      <c r="R1276" s="48"/>
      <c r="S1276" s="48"/>
      <c r="T1276" s="48"/>
    </row>
    <row r="1277" spans="1:20">
      <c r="A1277" s="48"/>
      <c r="B1277" s="48"/>
      <c r="C1277" s="48"/>
      <c r="D1277" s="48"/>
      <c r="E1277" s="48"/>
      <c r="F1277" s="48"/>
      <c r="G1277" s="48"/>
      <c r="H1277" s="48"/>
      <c r="I1277" s="48"/>
      <c r="J1277" s="48"/>
      <c r="K1277" s="48"/>
      <c r="L1277" s="48"/>
      <c r="M1277" s="48"/>
      <c r="N1277" s="48"/>
      <c r="O1277" s="48"/>
      <c r="P1277" s="48"/>
      <c r="Q1277" s="48"/>
      <c r="R1277" s="48"/>
      <c r="S1277" s="48"/>
      <c r="T1277" s="48"/>
    </row>
    <row r="1278" spans="1:20">
      <c r="A1278" s="48"/>
      <c r="B1278" s="48"/>
      <c r="C1278" s="48"/>
      <c r="D1278" s="48"/>
      <c r="E1278" s="48"/>
      <c r="F1278" s="48"/>
      <c r="G1278" s="48"/>
      <c r="H1278" s="48"/>
      <c r="I1278" s="48"/>
      <c r="J1278" s="48"/>
      <c r="K1278" s="48"/>
      <c r="L1278" s="48"/>
      <c r="M1278" s="48"/>
      <c r="N1278" s="48"/>
      <c r="O1278" s="48"/>
      <c r="P1278" s="48"/>
      <c r="Q1278" s="48"/>
      <c r="R1278" s="48"/>
      <c r="S1278" s="48"/>
      <c r="T1278" s="48"/>
    </row>
    <row r="1279" spans="1:20">
      <c r="A1279" s="48"/>
      <c r="B1279" s="48"/>
      <c r="C1279" s="48"/>
      <c r="D1279" s="48"/>
      <c r="E1279" s="48"/>
      <c r="F1279" s="48"/>
      <c r="G1279" s="48"/>
      <c r="H1279" s="48"/>
      <c r="I1279" s="48"/>
      <c r="J1279" s="48"/>
      <c r="K1279" s="48"/>
      <c r="L1279" s="48"/>
      <c r="M1279" s="48"/>
      <c r="N1279" s="48"/>
      <c r="O1279" s="48"/>
      <c r="P1279" s="48"/>
      <c r="Q1279" s="48"/>
      <c r="R1279" s="48"/>
      <c r="S1279" s="48"/>
      <c r="T1279" s="48"/>
    </row>
    <row r="1280" spans="1:20">
      <c r="A1280" s="48"/>
      <c r="B1280" s="48"/>
      <c r="C1280" s="48"/>
      <c r="D1280" s="48"/>
      <c r="E1280" s="48"/>
      <c r="F1280" s="48"/>
      <c r="G1280" s="48"/>
      <c r="H1280" s="48"/>
      <c r="I1280" s="48"/>
      <c r="J1280" s="48"/>
      <c r="K1280" s="48"/>
      <c r="L1280" s="48"/>
      <c r="M1280" s="48"/>
      <c r="N1280" s="48"/>
      <c r="O1280" s="48"/>
      <c r="P1280" s="48"/>
      <c r="Q1280" s="48"/>
      <c r="R1280" s="48"/>
      <c r="S1280" s="48"/>
      <c r="T1280" s="48"/>
    </row>
    <row r="1281" spans="1:20">
      <c r="A1281" s="48"/>
      <c r="B1281" s="48"/>
      <c r="C1281" s="48"/>
      <c r="D1281" s="48"/>
      <c r="E1281" s="48"/>
      <c r="F1281" s="48"/>
      <c r="G1281" s="48"/>
      <c r="H1281" s="48"/>
      <c r="I1281" s="48"/>
      <c r="J1281" s="48"/>
      <c r="K1281" s="48"/>
      <c r="L1281" s="48"/>
      <c r="M1281" s="48"/>
      <c r="N1281" s="48"/>
      <c r="O1281" s="48"/>
      <c r="P1281" s="48"/>
      <c r="Q1281" s="48"/>
      <c r="R1281" s="48"/>
      <c r="S1281" s="48"/>
      <c r="T1281" s="48"/>
    </row>
    <row r="1282" spans="1:20">
      <c r="A1282" s="48"/>
      <c r="B1282" s="48"/>
      <c r="C1282" s="48"/>
      <c r="D1282" s="48"/>
      <c r="E1282" s="48"/>
      <c r="F1282" s="48"/>
      <c r="G1282" s="48"/>
      <c r="H1282" s="48"/>
      <c r="I1282" s="48"/>
      <c r="J1282" s="48"/>
      <c r="K1282" s="48"/>
      <c r="L1282" s="48"/>
      <c r="M1282" s="48"/>
      <c r="N1282" s="48"/>
      <c r="O1282" s="48"/>
      <c r="P1282" s="48"/>
      <c r="Q1282" s="48"/>
      <c r="R1282" s="48"/>
      <c r="S1282" s="48"/>
      <c r="T1282" s="48"/>
    </row>
    <row r="1283" spans="1:20">
      <c r="A1283" s="48"/>
      <c r="B1283" s="48"/>
      <c r="C1283" s="48"/>
      <c r="D1283" s="48"/>
      <c r="E1283" s="48"/>
      <c r="F1283" s="48"/>
      <c r="G1283" s="48"/>
      <c r="H1283" s="48"/>
      <c r="I1283" s="48"/>
      <c r="J1283" s="48"/>
      <c r="K1283" s="48"/>
      <c r="L1283" s="48"/>
      <c r="M1283" s="48"/>
      <c r="N1283" s="48"/>
      <c r="O1283" s="48"/>
      <c r="P1283" s="48"/>
      <c r="Q1283" s="48"/>
      <c r="R1283" s="48"/>
      <c r="S1283" s="48"/>
      <c r="T1283" s="48"/>
    </row>
    <row r="1284" spans="1:20">
      <c r="A1284" s="48"/>
      <c r="B1284" s="48"/>
      <c r="C1284" s="48"/>
      <c r="D1284" s="48"/>
      <c r="E1284" s="48"/>
      <c r="F1284" s="48"/>
      <c r="G1284" s="48"/>
      <c r="H1284" s="48"/>
      <c r="I1284" s="48"/>
      <c r="J1284" s="48"/>
      <c r="K1284" s="48"/>
      <c r="L1284" s="48"/>
      <c r="M1284" s="48"/>
      <c r="N1284" s="48"/>
      <c r="O1284" s="48"/>
      <c r="P1284" s="48"/>
      <c r="Q1284" s="48"/>
      <c r="R1284" s="48"/>
      <c r="S1284" s="48"/>
      <c r="T1284" s="48"/>
    </row>
    <row r="1285" spans="1:20">
      <c r="A1285" s="48"/>
      <c r="B1285" s="48"/>
      <c r="C1285" s="48"/>
      <c r="D1285" s="48"/>
      <c r="E1285" s="48"/>
      <c r="F1285" s="48"/>
      <c r="G1285" s="48"/>
      <c r="H1285" s="48"/>
      <c r="I1285" s="48"/>
      <c r="J1285" s="48"/>
      <c r="K1285" s="48"/>
      <c r="L1285" s="48"/>
      <c r="M1285" s="48"/>
      <c r="N1285" s="48"/>
      <c r="O1285" s="48"/>
      <c r="P1285" s="48"/>
      <c r="Q1285" s="48"/>
      <c r="R1285" s="48"/>
      <c r="S1285" s="48"/>
      <c r="T1285" s="48"/>
    </row>
    <row r="1286" spans="1:20">
      <c r="A1286" s="48"/>
      <c r="B1286" s="48"/>
      <c r="C1286" s="48"/>
      <c r="D1286" s="48"/>
      <c r="E1286" s="48"/>
      <c r="F1286" s="48"/>
      <c r="G1286" s="48"/>
      <c r="H1286" s="48"/>
      <c r="I1286" s="48"/>
      <c r="J1286" s="48"/>
      <c r="K1286" s="48"/>
      <c r="L1286" s="48"/>
      <c r="M1286" s="48"/>
      <c r="N1286" s="48"/>
      <c r="O1286" s="48"/>
      <c r="P1286" s="48"/>
      <c r="Q1286" s="48"/>
      <c r="R1286" s="48"/>
      <c r="S1286" s="48"/>
      <c r="T1286" s="48"/>
    </row>
    <row r="1287" spans="1:20">
      <c r="A1287" s="48"/>
      <c r="B1287" s="48"/>
      <c r="C1287" s="48"/>
      <c r="D1287" s="48"/>
      <c r="E1287" s="48"/>
      <c r="F1287" s="48"/>
      <c r="G1287" s="48"/>
      <c r="H1287" s="48"/>
      <c r="I1287" s="48"/>
      <c r="J1287" s="48"/>
      <c r="K1287" s="48"/>
      <c r="L1287" s="48"/>
      <c r="M1287" s="48"/>
      <c r="N1287" s="48"/>
      <c r="O1287" s="48"/>
      <c r="P1287" s="48"/>
      <c r="Q1287" s="48"/>
      <c r="R1287" s="48"/>
      <c r="S1287" s="48"/>
      <c r="T1287" s="48"/>
    </row>
    <row r="1288" spans="1:20">
      <c r="A1288" s="48"/>
      <c r="B1288" s="48"/>
      <c r="C1288" s="48"/>
      <c r="D1288" s="48"/>
      <c r="E1288" s="48"/>
      <c r="F1288" s="48"/>
      <c r="G1288" s="48"/>
      <c r="H1288" s="48"/>
      <c r="I1288" s="48"/>
      <c r="J1288" s="48"/>
      <c r="K1288" s="48"/>
      <c r="L1288" s="48"/>
      <c r="M1288" s="48"/>
      <c r="N1288" s="48"/>
      <c r="O1288" s="48"/>
      <c r="P1288" s="48"/>
      <c r="Q1288" s="48"/>
      <c r="R1288" s="48"/>
      <c r="S1288" s="48"/>
      <c r="T1288" s="48"/>
    </row>
    <row r="1289" spans="1:20">
      <c r="A1289" s="48"/>
      <c r="B1289" s="48"/>
      <c r="C1289" s="48"/>
      <c r="D1289" s="48"/>
      <c r="E1289" s="48"/>
      <c r="F1289" s="48"/>
      <c r="G1289" s="48"/>
      <c r="H1289" s="48"/>
      <c r="I1289" s="48"/>
      <c r="J1289" s="48"/>
      <c r="K1289" s="48"/>
      <c r="L1289" s="48"/>
      <c r="M1289" s="48"/>
      <c r="N1289" s="48"/>
      <c r="O1289" s="48"/>
      <c r="P1289" s="48"/>
      <c r="Q1289" s="48"/>
      <c r="R1289" s="48"/>
      <c r="S1289" s="48"/>
      <c r="T1289" s="48"/>
    </row>
    <row r="1290" spans="1:20">
      <c r="A1290" s="48"/>
      <c r="B1290" s="48"/>
      <c r="C1290" s="48"/>
      <c r="D1290" s="48"/>
      <c r="E1290" s="48"/>
      <c r="F1290" s="48"/>
      <c r="G1290" s="48"/>
      <c r="H1290" s="48"/>
      <c r="I1290" s="48"/>
      <c r="J1290" s="48"/>
      <c r="K1290" s="48"/>
      <c r="L1290" s="48"/>
      <c r="M1290" s="48"/>
      <c r="N1290" s="48"/>
      <c r="O1290" s="48"/>
      <c r="P1290" s="48"/>
      <c r="Q1290" s="48"/>
      <c r="R1290" s="48"/>
      <c r="S1290" s="48"/>
      <c r="T1290" s="48"/>
    </row>
    <row r="1291" spans="1:20">
      <c r="A1291" s="48"/>
      <c r="B1291" s="48"/>
      <c r="C1291" s="48"/>
      <c r="D1291" s="48"/>
      <c r="E1291" s="48"/>
      <c r="F1291" s="48"/>
      <c r="G1291" s="48"/>
      <c r="H1291" s="48"/>
      <c r="I1291" s="48"/>
      <c r="J1291" s="48"/>
      <c r="K1291" s="48"/>
      <c r="L1291" s="48"/>
      <c r="M1291" s="48"/>
      <c r="N1291" s="48"/>
      <c r="O1291" s="48"/>
      <c r="P1291" s="48"/>
      <c r="Q1291" s="48"/>
      <c r="R1291" s="48"/>
      <c r="S1291" s="48"/>
      <c r="T1291" s="48"/>
    </row>
    <row r="1292" spans="1:20">
      <c r="A1292" s="48"/>
      <c r="B1292" s="48"/>
      <c r="C1292" s="48"/>
      <c r="D1292" s="48"/>
      <c r="E1292" s="48"/>
      <c r="F1292" s="48"/>
      <c r="G1292" s="48"/>
      <c r="H1292" s="48"/>
      <c r="I1292" s="48"/>
      <c r="J1292" s="48"/>
      <c r="K1292" s="48"/>
      <c r="L1292" s="48"/>
      <c r="M1292" s="48"/>
      <c r="N1292" s="48"/>
      <c r="O1292" s="48"/>
      <c r="P1292" s="48"/>
      <c r="Q1292" s="48"/>
      <c r="R1292" s="48"/>
      <c r="S1292" s="48"/>
      <c r="T1292" s="48"/>
    </row>
    <row r="1293" spans="1:20">
      <c r="A1293" s="48"/>
      <c r="B1293" s="48"/>
      <c r="C1293" s="48"/>
      <c r="D1293" s="48"/>
      <c r="E1293" s="48"/>
      <c r="F1293" s="48"/>
      <c r="G1293" s="48"/>
      <c r="H1293" s="48"/>
      <c r="I1293" s="48"/>
      <c r="J1293" s="48"/>
      <c r="K1293" s="48"/>
      <c r="L1293" s="48"/>
      <c r="M1293" s="48"/>
      <c r="N1293" s="48"/>
      <c r="O1293" s="48"/>
      <c r="P1293" s="48"/>
      <c r="Q1293" s="48"/>
      <c r="R1293" s="48"/>
      <c r="S1293" s="48"/>
      <c r="T1293" s="48"/>
    </row>
    <row r="1294" spans="1:20">
      <c r="A1294" s="48"/>
      <c r="B1294" s="48"/>
      <c r="C1294" s="48"/>
      <c r="D1294" s="48"/>
      <c r="E1294" s="48"/>
      <c r="F1294" s="48"/>
      <c r="G1294" s="48"/>
      <c r="H1294" s="48"/>
      <c r="I1294" s="48"/>
      <c r="J1294" s="48"/>
      <c r="K1294" s="48"/>
      <c r="L1294" s="48"/>
      <c r="M1294" s="48"/>
      <c r="N1294" s="48"/>
      <c r="O1294" s="48"/>
      <c r="P1294" s="48"/>
      <c r="Q1294" s="48"/>
      <c r="R1294" s="48"/>
      <c r="S1294" s="48"/>
      <c r="T1294" s="48"/>
    </row>
    <row r="1295" spans="1:20">
      <c r="A1295" s="48"/>
      <c r="B1295" s="48"/>
      <c r="C1295" s="48"/>
      <c r="D1295" s="48"/>
      <c r="E1295" s="48"/>
      <c r="F1295" s="48"/>
      <c r="G1295" s="48"/>
      <c r="H1295" s="48"/>
      <c r="I1295" s="48"/>
      <c r="J1295" s="48"/>
      <c r="K1295" s="48"/>
      <c r="L1295" s="48"/>
      <c r="M1295" s="48"/>
      <c r="N1295" s="48"/>
      <c r="O1295" s="48"/>
      <c r="P1295" s="48"/>
      <c r="Q1295" s="48"/>
      <c r="R1295" s="48"/>
      <c r="S1295" s="48"/>
      <c r="T1295" s="48"/>
    </row>
    <row r="1296" spans="1:20">
      <c r="A1296" s="48"/>
      <c r="B1296" s="48"/>
      <c r="C1296" s="48"/>
      <c r="D1296" s="48"/>
      <c r="E1296" s="48"/>
      <c r="F1296" s="48"/>
      <c r="G1296" s="48"/>
      <c r="H1296" s="48"/>
      <c r="I1296" s="48"/>
      <c r="J1296" s="48"/>
      <c r="K1296" s="48"/>
      <c r="L1296" s="48"/>
      <c r="M1296" s="48"/>
      <c r="N1296" s="48"/>
      <c r="O1296" s="48"/>
      <c r="P1296" s="48"/>
      <c r="Q1296" s="48"/>
      <c r="R1296" s="48"/>
      <c r="S1296" s="48"/>
      <c r="T1296" s="48"/>
    </row>
    <row r="1297" spans="1:20">
      <c r="A1297" s="48"/>
      <c r="B1297" s="48"/>
      <c r="C1297" s="48"/>
      <c r="D1297" s="48"/>
      <c r="E1297" s="48"/>
      <c r="F1297" s="48"/>
      <c r="G1297" s="48"/>
      <c r="H1297" s="48"/>
      <c r="I1297" s="48"/>
      <c r="J1297" s="48"/>
      <c r="K1297" s="48"/>
      <c r="L1297" s="48"/>
      <c r="M1297" s="48"/>
      <c r="N1297" s="48"/>
      <c r="O1297" s="48"/>
      <c r="P1297" s="48"/>
      <c r="Q1297" s="48"/>
      <c r="R1297" s="48"/>
      <c r="S1297" s="48"/>
      <c r="T1297" s="48"/>
    </row>
    <row r="1298" spans="1:20">
      <c r="A1298" s="48"/>
      <c r="B1298" s="48"/>
      <c r="C1298" s="48"/>
      <c r="D1298" s="48"/>
      <c r="E1298" s="48"/>
      <c r="F1298" s="48"/>
      <c r="G1298" s="48"/>
      <c r="H1298" s="48"/>
      <c r="I1298" s="48"/>
      <c r="J1298" s="48"/>
      <c r="K1298" s="48"/>
      <c r="L1298" s="48"/>
      <c r="M1298" s="48"/>
      <c r="N1298" s="48"/>
      <c r="O1298" s="48"/>
      <c r="P1298" s="48"/>
      <c r="Q1298" s="48"/>
      <c r="R1298" s="48"/>
      <c r="S1298" s="48"/>
      <c r="T1298" s="48"/>
    </row>
    <row r="1299" spans="1:20">
      <c r="A1299" s="48"/>
      <c r="B1299" s="48"/>
      <c r="C1299" s="48"/>
      <c r="D1299" s="48"/>
      <c r="E1299" s="48"/>
      <c r="F1299" s="48"/>
      <c r="G1299" s="48"/>
      <c r="H1299" s="48"/>
      <c r="I1299" s="48"/>
      <c r="J1299" s="48"/>
      <c r="K1299" s="48"/>
      <c r="L1299" s="48"/>
      <c r="M1299" s="48"/>
      <c r="N1299" s="48"/>
      <c r="O1299" s="48"/>
      <c r="P1299" s="48"/>
      <c r="Q1299" s="48"/>
      <c r="R1299" s="48"/>
      <c r="S1299" s="48"/>
      <c r="T1299" s="48"/>
    </row>
    <row r="1300" spans="1:20">
      <c r="A1300" s="48"/>
      <c r="B1300" s="48"/>
      <c r="C1300" s="48"/>
      <c r="D1300" s="48"/>
      <c r="E1300" s="48"/>
      <c r="F1300" s="48"/>
      <c r="G1300" s="48"/>
      <c r="H1300" s="48"/>
      <c r="I1300" s="48"/>
      <c r="J1300" s="48"/>
      <c r="K1300" s="48"/>
      <c r="L1300" s="48"/>
      <c r="M1300" s="48"/>
      <c r="N1300" s="48"/>
      <c r="O1300" s="48"/>
      <c r="P1300" s="48"/>
      <c r="Q1300" s="48"/>
      <c r="R1300" s="48"/>
      <c r="S1300" s="48"/>
      <c r="T1300" s="48"/>
    </row>
    <row r="1301" spans="1:20">
      <c r="A1301" s="48"/>
      <c r="B1301" s="48"/>
      <c r="C1301" s="48"/>
      <c r="D1301" s="48"/>
      <c r="E1301" s="48"/>
      <c r="F1301" s="48"/>
      <c r="G1301" s="48"/>
      <c r="H1301" s="48"/>
      <c r="I1301" s="48"/>
      <c r="J1301" s="48"/>
      <c r="K1301" s="48"/>
      <c r="L1301" s="48"/>
      <c r="M1301" s="48"/>
      <c r="N1301" s="48"/>
      <c r="O1301" s="48"/>
      <c r="P1301" s="48"/>
      <c r="Q1301" s="48"/>
      <c r="R1301" s="48"/>
      <c r="S1301" s="48"/>
      <c r="T1301" s="48"/>
    </row>
    <row r="1302" spans="1:20">
      <c r="A1302" s="48"/>
      <c r="B1302" s="48"/>
      <c r="C1302" s="48"/>
      <c r="D1302" s="48"/>
      <c r="E1302" s="48"/>
      <c r="F1302" s="48"/>
      <c r="G1302" s="48"/>
      <c r="H1302" s="48"/>
      <c r="I1302" s="48"/>
      <c r="J1302" s="48"/>
      <c r="K1302" s="48"/>
      <c r="L1302" s="48"/>
      <c r="M1302" s="48"/>
      <c r="N1302" s="48"/>
      <c r="O1302" s="48"/>
      <c r="P1302" s="48"/>
      <c r="Q1302" s="48"/>
      <c r="R1302" s="48"/>
      <c r="S1302" s="48"/>
      <c r="T1302" s="48"/>
    </row>
    <row r="1303" spans="1:20">
      <c r="A1303" s="48"/>
      <c r="B1303" s="48"/>
      <c r="C1303" s="48"/>
      <c r="D1303" s="48"/>
      <c r="E1303" s="48"/>
      <c r="F1303" s="48"/>
      <c r="G1303" s="48"/>
      <c r="H1303" s="48"/>
      <c r="I1303" s="48"/>
      <c r="J1303" s="48"/>
      <c r="K1303" s="48"/>
      <c r="L1303" s="48"/>
      <c r="M1303" s="48"/>
      <c r="N1303" s="48"/>
      <c r="O1303" s="48"/>
      <c r="P1303" s="48"/>
      <c r="Q1303" s="48"/>
      <c r="R1303" s="48"/>
      <c r="S1303" s="48"/>
      <c r="T1303" s="48"/>
    </row>
    <row r="1304" spans="1:20">
      <c r="A1304" s="48"/>
      <c r="B1304" s="48"/>
      <c r="C1304" s="48"/>
      <c r="D1304" s="48"/>
      <c r="E1304" s="48"/>
      <c r="F1304" s="48"/>
      <c r="G1304" s="48"/>
      <c r="H1304" s="48"/>
      <c r="I1304" s="48"/>
      <c r="J1304" s="48"/>
      <c r="K1304" s="48"/>
      <c r="L1304" s="48"/>
      <c r="M1304" s="48"/>
      <c r="N1304" s="48"/>
      <c r="O1304" s="48"/>
      <c r="P1304" s="48"/>
      <c r="Q1304" s="48"/>
      <c r="R1304" s="48"/>
      <c r="S1304" s="48"/>
      <c r="T1304" s="48"/>
    </row>
    <row r="1305" spans="1:20">
      <c r="A1305" s="48"/>
      <c r="B1305" s="48"/>
      <c r="C1305" s="48"/>
      <c r="D1305" s="48"/>
      <c r="E1305" s="48"/>
      <c r="F1305" s="48"/>
      <c r="G1305" s="48"/>
      <c r="H1305" s="48"/>
      <c r="I1305" s="48"/>
      <c r="J1305" s="48"/>
      <c r="K1305" s="48"/>
      <c r="L1305" s="48"/>
      <c r="M1305" s="48"/>
      <c r="N1305" s="48"/>
      <c r="O1305" s="48"/>
      <c r="P1305" s="48"/>
      <c r="Q1305" s="48"/>
      <c r="R1305" s="48"/>
      <c r="S1305" s="48"/>
      <c r="T1305" s="48"/>
    </row>
    <row r="1306" spans="1:20">
      <c r="A1306" s="48"/>
      <c r="B1306" s="48"/>
      <c r="C1306" s="48"/>
      <c r="D1306" s="48"/>
      <c r="E1306" s="48"/>
      <c r="F1306" s="48"/>
      <c r="G1306" s="48"/>
      <c r="H1306" s="48"/>
      <c r="I1306" s="48"/>
      <c r="J1306" s="48"/>
      <c r="K1306" s="48"/>
      <c r="L1306" s="48"/>
      <c r="M1306" s="48"/>
      <c r="N1306" s="48"/>
      <c r="O1306" s="48"/>
      <c r="P1306" s="48"/>
      <c r="Q1306" s="48"/>
      <c r="R1306" s="48"/>
      <c r="S1306" s="48"/>
      <c r="T1306" s="48"/>
    </row>
    <row r="1307" spans="1:20">
      <c r="A1307" s="48"/>
      <c r="B1307" s="48"/>
      <c r="C1307" s="48"/>
      <c r="D1307" s="48"/>
      <c r="E1307" s="48"/>
      <c r="F1307" s="48"/>
      <c r="G1307" s="48"/>
      <c r="H1307" s="48"/>
      <c r="I1307" s="48"/>
      <c r="J1307" s="48"/>
      <c r="K1307" s="48"/>
      <c r="L1307" s="48"/>
      <c r="M1307" s="48"/>
      <c r="N1307" s="48"/>
      <c r="O1307" s="48"/>
      <c r="P1307" s="48"/>
      <c r="Q1307" s="48"/>
      <c r="R1307" s="48"/>
      <c r="S1307" s="48"/>
      <c r="T1307" s="48"/>
    </row>
    <row r="1308" spans="1:20">
      <c r="A1308" s="48"/>
      <c r="B1308" s="48"/>
      <c r="C1308" s="48"/>
      <c r="D1308" s="48"/>
      <c r="E1308" s="48"/>
      <c r="F1308" s="48"/>
      <c r="G1308" s="48"/>
      <c r="H1308" s="48"/>
      <c r="I1308" s="48"/>
      <c r="J1308" s="48"/>
      <c r="K1308" s="48"/>
      <c r="L1308" s="48"/>
      <c r="M1308" s="48"/>
      <c r="N1308" s="48"/>
      <c r="O1308" s="48"/>
      <c r="P1308" s="48"/>
      <c r="Q1308" s="48"/>
      <c r="R1308" s="48"/>
      <c r="S1308" s="48"/>
      <c r="T1308" s="48"/>
    </row>
    <row r="1309" spans="1:20">
      <c r="A1309" s="48"/>
      <c r="B1309" s="48"/>
      <c r="C1309" s="48"/>
      <c r="D1309" s="48"/>
      <c r="E1309" s="48"/>
      <c r="F1309" s="48"/>
      <c r="G1309" s="48"/>
      <c r="H1309" s="48"/>
      <c r="I1309" s="48"/>
      <c r="J1309" s="48"/>
      <c r="K1309" s="48"/>
      <c r="L1309" s="48"/>
      <c r="M1309" s="48"/>
      <c r="N1309" s="48"/>
      <c r="O1309" s="48"/>
      <c r="P1309" s="48"/>
      <c r="Q1309" s="48"/>
      <c r="R1309" s="48"/>
      <c r="S1309" s="48"/>
      <c r="T1309" s="48"/>
    </row>
    <row r="1310" spans="1:20">
      <c r="A1310" s="48"/>
      <c r="B1310" s="48"/>
      <c r="C1310" s="48"/>
      <c r="D1310" s="48"/>
      <c r="E1310" s="48"/>
      <c r="F1310" s="48"/>
      <c r="G1310" s="48"/>
      <c r="H1310" s="48"/>
      <c r="I1310" s="48"/>
      <c r="J1310" s="48"/>
      <c r="K1310" s="48"/>
      <c r="L1310" s="48"/>
      <c r="M1310" s="48"/>
      <c r="N1310" s="48"/>
      <c r="O1310" s="48"/>
      <c r="P1310" s="48"/>
      <c r="Q1310" s="48"/>
      <c r="R1310" s="48"/>
      <c r="S1310" s="48"/>
      <c r="T1310" s="48"/>
    </row>
    <row r="1311" spans="1:20">
      <c r="A1311" s="48"/>
      <c r="B1311" s="48"/>
      <c r="C1311" s="48"/>
      <c r="D1311" s="48"/>
      <c r="E1311" s="48"/>
      <c r="F1311" s="48"/>
      <c r="G1311" s="48"/>
      <c r="H1311" s="48"/>
      <c r="I1311" s="48"/>
      <c r="J1311" s="48"/>
      <c r="K1311" s="48"/>
      <c r="L1311" s="48"/>
      <c r="M1311" s="48"/>
      <c r="N1311" s="48"/>
      <c r="O1311" s="48"/>
      <c r="P1311" s="48"/>
      <c r="Q1311" s="48"/>
      <c r="R1311" s="48"/>
      <c r="S1311" s="48"/>
      <c r="T1311" s="48"/>
    </row>
    <row r="1312" spans="1:20">
      <c r="A1312" s="48"/>
      <c r="B1312" s="48"/>
      <c r="C1312" s="48"/>
      <c r="D1312" s="48"/>
      <c r="E1312" s="48"/>
      <c r="F1312" s="48"/>
      <c r="G1312" s="48"/>
      <c r="H1312" s="48"/>
      <c r="I1312" s="48"/>
      <c r="J1312" s="48"/>
      <c r="K1312" s="48"/>
      <c r="L1312" s="48"/>
      <c r="M1312" s="48"/>
      <c r="N1312" s="48"/>
      <c r="O1312" s="48"/>
      <c r="P1312" s="48"/>
      <c r="Q1312" s="48"/>
      <c r="R1312" s="48"/>
      <c r="S1312" s="48"/>
      <c r="T1312" s="48"/>
    </row>
    <row r="1313" spans="1:20">
      <c r="A1313" s="48"/>
      <c r="B1313" s="48"/>
      <c r="C1313" s="48"/>
      <c r="D1313" s="48"/>
      <c r="E1313" s="48"/>
      <c r="F1313" s="48"/>
      <c r="G1313" s="48"/>
      <c r="H1313" s="48"/>
      <c r="I1313" s="48"/>
      <c r="J1313" s="48"/>
      <c r="K1313" s="48"/>
      <c r="L1313" s="48"/>
      <c r="M1313" s="48"/>
      <c r="N1313" s="48"/>
      <c r="O1313" s="48"/>
      <c r="P1313" s="48"/>
      <c r="Q1313" s="48"/>
      <c r="R1313" s="48"/>
      <c r="S1313" s="48"/>
      <c r="T1313" s="48"/>
    </row>
    <row r="1314" spans="1:20">
      <c r="A1314" s="48"/>
      <c r="B1314" s="48"/>
      <c r="C1314" s="48"/>
      <c r="D1314" s="48"/>
      <c r="E1314" s="48"/>
      <c r="F1314" s="48"/>
      <c r="G1314" s="48"/>
      <c r="H1314" s="48"/>
      <c r="I1314" s="48"/>
      <c r="J1314" s="48"/>
      <c r="K1314" s="48"/>
      <c r="L1314" s="48"/>
      <c r="M1314" s="48"/>
      <c r="N1314" s="48"/>
      <c r="O1314" s="48"/>
      <c r="P1314" s="48"/>
      <c r="Q1314" s="48"/>
      <c r="R1314" s="48"/>
      <c r="S1314" s="48"/>
      <c r="T1314" s="48"/>
    </row>
    <row r="1315" spans="1:20">
      <c r="A1315" s="48"/>
      <c r="B1315" s="48"/>
      <c r="C1315" s="48"/>
      <c r="D1315" s="48"/>
      <c r="E1315" s="48"/>
      <c r="F1315" s="48"/>
      <c r="G1315" s="48"/>
      <c r="H1315" s="48"/>
      <c r="I1315" s="48"/>
      <c r="J1315" s="48"/>
      <c r="K1315" s="48"/>
      <c r="L1315" s="48"/>
      <c r="M1315" s="48"/>
      <c r="N1315" s="48"/>
      <c r="O1315" s="48"/>
      <c r="P1315" s="48"/>
      <c r="Q1315" s="48"/>
      <c r="R1315" s="48"/>
      <c r="S1315" s="48"/>
      <c r="T1315" s="48"/>
    </row>
    <row r="1316" spans="1:20">
      <c r="A1316" s="48"/>
      <c r="B1316" s="48"/>
      <c r="C1316" s="48"/>
      <c r="D1316" s="48"/>
      <c r="E1316" s="48"/>
      <c r="F1316" s="48"/>
      <c r="G1316" s="48"/>
      <c r="H1316" s="48"/>
      <c r="I1316" s="48"/>
      <c r="J1316" s="48"/>
      <c r="K1316" s="48"/>
      <c r="L1316" s="48"/>
      <c r="M1316" s="48"/>
      <c r="N1316" s="48"/>
      <c r="O1316" s="48"/>
      <c r="P1316" s="48"/>
      <c r="Q1316" s="48"/>
      <c r="R1316" s="48"/>
      <c r="S1316" s="48"/>
      <c r="T1316" s="48"/>
    </row>
    <row r="1317" spans="1:20">
      <c r="A1317" s="48"/>
      <c r="B1317" s="48"/>
      <c r="C1317" s="48"/>
      <c r="D1317" s="48"/>
      <c r="E1317" s="48"/>
      <c r="F1317" s="48"/>
      <c r="G1317" s="48"/>
      <c r="H1317" s="48"/>
      <c r="I1317" s="48"/>
      <c r="J1317" s="48"/>
      <c r="K1317" s="48"/>
      <c r="L1317" s="48"/>
      <c r="M1317" s="48"/>
      <c r="N1317" s="48"/>
      <c r="O1317" s="48"/>
      <c r="P1317" s="48"/>
      <c r="Q1317" s="48"/>
      <c r="R1317" s="48"/>
      <c r="S1317" s="48"/>
      <c r="T1317" s="48"/>
    </row>
    <row r="1318" spans="1:20">
      <c r="A1318" s="48"/>
      <c r="B1318" s="48"/>
      <c r="C1318" s="48"/>
      <c r="D1318" s="48"/>
      <c r="E1318" s="48"/>
      <c r="F1318" s="48"/>
      <c r="G1318" s="48"/>
      <c r="H1318" s="48"/>
      <c r="I1318" s="48"/>
      <c r="J1318" s="48"/>
      <c r="K1318" s="48"/>
      <c r="L1318" s="48"/>
      <c r="M1318" s="48"/>
      <c r="N1318" s="48"/>
      <c r="O1318" s="48"/>
      <c r="P1318" s="48"/>
      <c r="Q1318" s="48"/>
      <c r="R1318" s="48"/>
      <c r="S1318" s="48"/>
      <c r="T1318" s="48"/>
    </row>
    <row r="1319" spans="1:20">
      <c r="A1319" s="48"/>
      <c r="B1319" s="48"/>
      <c r="C1319" s="48"/>
      <c r="D1319" s="48"/>
      <c r="E1319" s="48"/>
      <c r="F1319" s="48"/>
      <c r="G1319" s="48"/>
      <c r="H1319" s="48"/>
      <c r="I1319" s="48"/>
      <c r="J1319" s="48"/>
      <c r="K1319" s="48"/>
      <c r="L1319" s="48"/>
      <c r="M1319" s="48"/>
      <c r="N1319" s="48"/>
      <c r="O1319" s="48"/>
      <c r="P1319" s="48"/>
      <c r="Q1319" s="48"/>
      <c r="R1319" s="48"/>
      <c r="S1319" s="48"/>
      <c r="T1319" s="48"/>
    </row>
    <row r="1320" spans="1:20">
      <c r="A1320" s="48"/>
      <c r="B1320" s="48"/>
      <c r="C1320" s="48"/>
      <c r="D1320" s="48"/>
      <c r="E1320" s="48"/>
      <c r="F1320" s="48"/>
      <c r="G1320" s="48"/>
      <c r="H1320" s="48"/>
      <c r="I1320" s="48"/>
      <c r="J1320" s="48"/>
      <c r="K1320" s="48"/>
      <c r="L1320" s="48"/>
      <c r="M1320" s="48"/>
      <c r="N1320" s="48"/>
      <c r="O1320" s="48"/>
      <c r="P1320" s="48"/>
      <c r="Q1320" s="48"/>
      <c r="R1320" s="48"/>
      <c r="S1320" s="48"/>
      <c r="T1320" s="48"/>
    </row>
    <row r="1321" spans="1:20">
      <c r="A1321" s="48"/>
      <c r="B1321" s="48"/>
      <c r="C1321" s="48"/>
      <c r="D1321" s="48"/>
      <c r="E1321" s="48"/>
      <c r="F1321" s="48"/>
      <c r="G1321" s="48"/>
      <c r="H1321" s="48"/>
      <c r="I1321" s="48"/>
      <c r="J1321" s="48"/>
      <c r="K1321" s="48"/>
      <c r="L1321" s="48"/>
      <c r="M1321" s="48"/>
      <c r="N1321" s="48"/>
      <c r="O1321" s="48"/>
      <c r="P1321" s="48"/>
      <c r="Q1321" s="48"/>
      <c r="R1321" s="48"/>
      <c r="S1321" s="48"/>
      <c r="T1321" s="48"/>
    </row>
    <row r="1322" spans="1:20">
      <c r="A1322" s="48"/>
      <c r="B1322" s="48"/>
      <c r="C1322" s="48"/>
      <c r="D1322" s="48"/>
      <c r="E1322" s="48"/>
      <c r="F1322" s="48"/>
      <c r="G1322" s="48"/>
      <c r="H1322" s="48"/>
      <c r="I1322" s="48"/>
      <c r="J1322" s="48"/>
      <c r="K1322" s="48"/>
      <c r="L1322" s="48"/>
      <c r="M1322" s="48"/>
      <c r="N1322" s="48"/>
      <c r="O1322" s="48"/>
      <c r="P1322" s="48"/>
      <c r="Q1322" s="48"/>
      <c r="R1322" s="48"/>
      <c r="S1322" s="48"/>
      <c r="T1322" s="48"/>
    </row>
    <row r="1323" spans="1:20">
      <c r="A1323" s="48"/>
      <c r="B1323" s="48"/>
      <c r="C1323" s="48"/>
      <c r="D1323" s="48"/>
      <c r="E1323" s="48"/>
      <c r="F1323" s="48"/>
      <c r="G1323" s="48"/>
      <c r="H1323" s="48"/>
      <c r="I1323" s="48"/>
      <c r="J1323" s="48"/>
      <c r="K1323" s="48"/>
      <c r="L1323" s="48"/>
      <c r="M1323" s="48"/>
      <c r="N1323" s="48"/>
      <c r="O1323" s="48"/>
      <c r="P1323" s="48"/>
      <c r="Q1323" s="48"/>
      <c r="R1323" s="48"/>
      <c r="S1323" s="48"/>
      <c r="T1323" s="48"/>
    </row>
    <row r="1324" spans="1:20">
      <c r="A1324" s="48"/>
      <c r="B1324" s="48"/>
      <c r="C1324" s="48"/>
      <c r="D1324" s="48"/>
      <c r="E1324" s="48"/>
      <c r="F1324" s="48"/>
      <c r="G1324" s="48"/>
      <c r="H1324" s="48"/>
      <c r="I1324" s="48"/>
      <c r="J1324" s="48"/>
      <c r="K1324" s="48"/>
      <c r="L1324" s="48"/>
      <c r="M1324" s="48"/>
      <c r="N1324" s="48"/>
      <c r="O1324" s="48"/>
      <c r="P1324" s="48"/>
      <c r="Q1324" s="48"/>
      <c r="R1324" s="48"/>
      <c r="S1324" s="48"/>
      <c r="T1324" s="48"/>
    </row>
    <row r="1325" spans="1:20">
      <c r="A1325" s="48"/>
      <c r="B1325" s="48"/>
      <c r="C1325" s="48"/>
      <c r="D1325" s="48"/>
      <c r="E1325" s="48"/>
      <c r="F1325" s="48"/>
      <c r="G1325" s="48"/>
      <c r="H1325" s="48"/>
      <c r="I1325" s="48"/>
      <c r="J1325" s="48"/>
      <c r="K1325" s="48"/>
      <c r="L1325" s="48"/>
      <c r="M1325" s="48"/>
      <c r="N1325" s="48"/>
      <c r="O1325" s="48"/>
      <c r="P1325" s="48"/>
      <c r="Q1325" s="48"/>
      <c r="R1325" s="48"/>
      <c r="S1325" s="48"/>
      <c r="T1325" s="48"/>
    </row>
    <row r="1326" spans="1:20">
      <c r="A1326" s="48"/>
      <c r="B1326" s="48"/>
      <c r="C1326" s="48"/>
      <c r="D1326" s="48"/>
      <c r="E1326" s="48"/>
      <c r="F1326" s="48"/>
      <c r="G1326" s="48"/>
      <c r="H1326" s="48"/>
      <c r="I1326" s="48"/>
      <c r="J1326" s="48"/>
      <c r="K1326" s="48"/>
      <c r="L1326" s="48"/>
      <c r="M1326" s="48"/>
      <c r="N1326" s="48"/>
      <c r="O1326" s="48"/>
      <c r="P1326" s="48"/>
      <c r="Q1326" s="48"/>
      <c r="R1326" s="48"/>
      <c r="S1326" s="48"/>
      <c r="T1326" s="48"/>
    </row>
    <row r="1327" spans="1:20">
      <c r="A1327" s="48"/>
      <c r="B1327" s="48"/>
      <c r="C1327" s="48"/>
      <c r="D1327" s="48"/>
      <c r="E1327" s="48"/>
      <c r="F1327" s="48"/>
      <c r="G1327" s="48"/>
      <c r="H1327" s="48"/>
      <c r="I1327" s="48"/>
      <c r="J1327" s="48"/>
      <c r="K1327" s="48"/>
      <c r="L1327" s="48"/>
      <c r="M1327" s="48"/>
      <c r="N1327" s="48"/>
      <c r="O1327" s="48"/>
      <c r="P1327" s="48"/>
      <c r="Q1327" s="48"/>
      <c r="R1327" s="48"/>
      <c r="S1327" s="48"/>
      <c r="T1327" s="48"/>
    </row>
    <row r="1328" spans="1:20">
      <c r="A1328" s="48"/>
      <c r="B1328" s="48"/>
      <c r="C1328" s="48"/>
      <c r="D1328" s="48"/>
      <c r="E1328" s="48"/>
      <c r="F1328" s="48"/>
      <c r="G1328" s="48"/>
      <c r="H1328" s="48"/>
      <c r="I1328" s="48"/>
      <c r="J1328" s="48"/>
      <c r="K1328" s="48"/>
      <c r="L1328" s="48"/>
      <c r="M1328" s="48"/>
      <c r="N1328" s="48"/>
      <c r="O1328" s="48"/>
      <c r="P1328" s="48"/>
      <c r="Q1328" s="48"/>
      <c r="R1328" s="48"/>
      <c r="S1328" s="48"/>
      <c r="T1328" s="48"/>
    </row>
    <row r="1329" spans="1:20">
      <c r="A1329" s="48"/>
      <c r="B1329" s="48"/>
      <c r="C1329" s="48"/>
      <c r="D1329" s="48"/>
      <c r="E1329" s="48"/>
      <c r="F1329" s="48"/>
      <c r="G1329" s="48"/>
      <c r="H1329" s="48"/>
      <c r="I1329" s="48"/>
      <c r="J1329" s="48"/>
      <c r="K1329" s="48"/>
      <c r="L1329" s="48"/>
      <c r="M1329" s="48"/>
      <c r="N1329" s="48"/>
      <c r="O1329" s="48"/>
      <c r="P1329" s="48"/>
      <c r="Q1329" s="48"/>
      <c r="R1329" s="48"/>
      <c r="S1329" s="48"/>
      <c r="T1329" s="48"/>
    </row>
    <row r="1330" spans="1:20">
      <c r="A1330" s="48"/>
      <c r="B1330" s="48"/>
      <c r="C1330" s="48"/>
      <c r="D1330" s="48"/>
      <c r="E1330" s="48"/>
      <c r="F1330" s="48"/>
      <c r="G1330" s="48"/>
      <c r="H1330" s="48"/>
      <c r="I1330" s="48"/>
      <c r="J1330" s="48"/>
      <c r="K1330" s="48"/>
      <c r="L1330" s="48"/>
      <c r="M1330" s="48"/>
      <c r="N1330" s="48"/>
      <c r="O1330" s="48"/>
      <c r="P1330" s="48"/>
      <c r="Q1330" s="48"/>
      <c r="R1330" s="48"/>
      <c r="S1330" s="48"/>
      <c r="T1330" s="48"/>
    </row>
    <row r="1331" spans="1:20">
      <c r="A1331" s="48"/>
      <c r="B1331" s="48"/>
      <c r="C1331" s="48"/>
      <c r="D1331" s="48"/>
      <c r="E1331" s="48"/>
      <c r="F1331" s="48"/>
      <c r="G1331" s="48"/>
      <c r="H1331" s="48"/>
      <c r="I1331" s="48"/>
      <c r="J1331" s="48"/>
      <c r="K1331" s="48"/>
      <c r="L1331" s="48"/>
      <c r="M1331" s="48"/>
      <c r="N1331" s="48"/>
      <c r="O1331" s="48"/>
      <c r="P1331" s="48"/>
      <c r="Q1331" s="48"/>
      <c r="R1331" s="48"/>
      <c r="S1331" s="48"/>
      <c r="T1331" s="48"/>
    </row>
    <row r="1332" spans="1:20">
      <c r="A1332" s="48"/>
      <c r="B1332" s="48"/>
      <c r="C1332" s="48"/>
      <c r="D1332" s="48"/>
      <c r="E1332" s="48"/>
      <c r="F1332" s="48"/>
      <c r="G1332" s="48"/>
      <c r="H1332" s="48"/>
      <c r="I1332" s="48"/>
      <c r="J1332" s="48"/>
      <c r="K1332" s="48"/>
      <c r="L1332" s="48"/>
      <c r="M1332" s="48"/>
      <c r="N1332" s="48"/>
      <c r="O1332" s="48"/>
      <c r="P1332" s="48"/>
      <c r="Q1332" s="48"/>
      <c r="R1332" s="48"/>
      <c r="S1332" s="48"/>
      <c r="T1332" s="48"/>
    </row>
    <row r="1333" spans="1:20">
      <c r="A1333" s="48"/>
      <c r="B1333" s="48"/>
      <c r="C1333" s="48"/>
      <c r="D1333" s="48"/>
      <c r="E1333" s="48"/>
      <c r="F1333" s="48"/>
      <c r="G1333" s="48"/>
      <c r="H1333" s="48"/>
      <c r="I1333" s="48"/>
      <c r="J1333" s="48"/>
      <c r="K1333" s="48"/>
      <c r="L1333" s="48"/>
      <c r="M1333" s="48"/>
      <c r="N1333" s="48"/>
      <c r="O1333" s="48"/>
      <c r="P1333" s="48"/>
      <c r="Q1333" s="48"/>
      <c r="R1333" s="48"/>
      <c r="S1333" s="48"/>
      <c r="T1333" s="48"/>
    </row>
    <row r="1334" spans="1:20">
      <c r="A1334" s="48"/>
      <c r="B1334" s="48"/>
      <c r="C1334" s="48"/>
      <c r="D1334" s="48"/>
      <c r="E1334" s="48"/>
      <c r="F1334" s="48"/>
      <c r="G1334" s="48"/>
      <c r="H1334" s="48"/>
      <c r="I1334" s="48"/>
      <c r="J1334" s="48"/>
      <c r="K1334" s="48"/>
      <c r="L1334" s="48"/>
      <c r="M1334" s="48"/>
      <c r="N1334" s="48"/>
      <c r="O1334" s="48"/>
      <c r="P1334" s="48"/>
      <c r="Q1334" s="48"/>
      <c r="R1334" s="48"/>
      <c r="S1334" s="48"/>
      <c r="T1334" s="48"/>
    </row>
    <row r="1335" spans="1:20">
      <c r="A1335" s="48"/>
      <c r="B1335" s="48"/>
      <c r="C1335" s="48"/>
      <c r="D1335" s="48"/>
      <c r="E1335" s="48"/>
      <c r="F1335" s="48"/>
      <c r="G1335" s="48"/>
      <c r="H1335" s="48"/>
      <c r="I1335" s="48"/>
      <c r="J1335" s="48"/>
      <c r="K1335" s="48"/>
      <c r="L1335" s="48"/>
      <c r="M1335" s="48"/>
      <c r="N1335" s="48"/>
      <c r="O1335" s="48"/>
      <c r="P1335" s="48"/>
      <c r="Q1335" s="48"/>
      <c r="R1335" s="48"/>
      <c r="S1335" s="48"/>
      <c r="T1335" s="48"/>
    </row>
    <row r="1336" spans="1:20">
      <c r="A1336" s="48"/>
      <c r="B1336" s="48"/>
      <c r="C1336" s="48"/>
      <c r="D1336" s="48"/>
      <c r="E1336" s="48"/>
      <c r="F1336" s="48"/>
      <c r="G1336" s="48"/>
      <c r="H1336" s="48"/>
      <c r="I1336" s="48"/>
      <c r="J1336" s="48"/>
      <c r="K1336" s="48"/>
      <c r="L1336" s="48"/>
      <c r="M1336" s="48"/>
      <c r="N1336" s="48"/>
      <c r="O1336" s="48"/>
      <c r="P1336" s="48"/>
      <c r="Q1336" s="48"/>
      <c r="R1336" s="48"/>
      <c r="S1336" s="48"/>
      <c r="T1336" s="48"/>
    </row>
    <row r="1337" spans="1:20">
      <c r="A1337" s="48"/>
      <c r="B1337" s="48"/>
      <c r="C1337" s="48"/>
      <c r="D1337" s="48"/>
      <c r="E1337" s="48"/>
      <c r="F1337" s="48"/>
      <c r="G1337" s="48"/>
      <c r="H1337" s="48"/>
      <c r="I1337" s="48"/>
      <c r="J1337" s="48"/>
      <c r="K1337" s="48"/>
      <c r="L1337" s="48"/>
      <c r="M1337" s="48"/>
      <c r="N1337" s="48"/>
      <c r="O1337" s="48"/>
      <c r="P1337" s="48"/>
      <c r="Q1337" s="48"/>
      <c r="R1337" s="48"/>
      <c r="S1337" s="48"/>
      <c r="T1337" s="48"/>
    </row>
    <row r="1338" spans="1:20">
      <c r="A1338" s="48"/>
      <c r="B1338" s="48"/>
      <c r="C1338" s="48"/>
      <c r="D1338" s="48"/>
      <c r="E1338" s="48"/>
      <c r="F1338" s="48"/>
      <c r="G1338" s="48"/>
      <c r="H1338" s="48"/>
      <c r="I1338" s="48"/>
      <c r="J1338" s="48"/>
      <c r="K1338" s="48"/>
      <c r="L1338" s="48"/>
      <c r="M1338" s="48"/>
      <c r="N1338" s="48"/>
      <c r="O1338" s="48"/>
      <c r="P1338" s="48"/>
      <c r="Q1338" s="48"/>
      <c r="R1338" s="48"/>
      <c r="S1338" s="48"/>
      <c r="T1338" s="48"/>
    </row>
    <row r="1339" spans="1:20">
      <c r="A1339" s="48"/>
      <c r="B1339" s="48"/>
      <c r="C1339" s="48"/>
      <c r="D1339" s="48"/>
      <c r="E1339" s="48"/>
      <c r="F1339" s="48"/>
      <c r="G1339" s="48"/>
      <c r="H1339" s="48"/>
      <c r="I1339" s="48"/>
      <c r="J1339" s="48"/>
      <c r="K1339" s="48"/>
      <c r="L1339" s="48"/>
      <c r="M1339" s="48"/>
      <c r="N1339" s="48"/>
      <c r="O1339" s="48"/>
      <c r="P1339" s="48"/>
      <c r="Q1339" s="48"/>
      <c r="R1339" s="48"/>
      <c r="S1339" s="48"/>
      <c r="T1339" s="48"/>
    </row>
    <row r="1340" spans="1:20">
      <c r="A1340" s="48"/>
      <c r="B1340" s="48"/>
      <c r="C1340" s="48"/>
      <c r="D1340" s="48"/>
      <c r="E1340" s="48"/>
      <c r="F1340" s="48"/>
      <c r="G1340" s="48"/>
      <c r="H1340" s="48"/>
      <c r="I1340" s="48"/>
      <c r="J1340" s="48"/>
      <c r="K1340" s="48"/>
      <c r="L1340" s="48"/>
      <c r="M1340" s="48"/>
      <c r="N1340" s="48"/>
      <c r="O1340" s="48"/>
      <c r="P1340" s="48"/>
      <c r="Q1340" s="48"/>
      <c r="R1340" s="48"/>
      <c r="S1340" s="48"/>
      <c r="T1340" s="48"/>
    </row>
    <row r="1341" spans="1:20">
      <c r="A1341" s="48"/>
      <c r="B1341" s="48"/>
      <c r="C1341" s="48"/>
      <c r="D1341" s="48"/>
      <c r="E1341" s="48"/>
      <c r="F1341" s="48"/>
      <c r="G1341" s="48"/>
      <c r="H1341" s="48"/>
      <c r="I1341" s="48"/>
      <c r="J1341" s="48"/>
      <c r="K1341" s="48"/>
      <c r="L1341" s="48"/>
      <c r="M1341" s="48"/>
      <c r="N1341" s="48"/>
      <c r="O1341" s="48"/>
      <c r="P1341" s="48"/>
      <c r="Q1341" s="48"/>
      <c r="R1341" s="48"/>
      <c r="S1341" s="48"/>
      <c r="T1341" s="48"/>
    </row>
    <row r="1342" spans="1:20">
      <c r="A1342" s="48"/>
      <c r="B1342" s="48"/>
      <c r="C1342" s="48"/>
      <c r="D1342" s="48"/>
      <c r="E1342" s="48"/>
      <c r="F1342" s="48"/>
      <c r="G1342" s="48"/>
      <c r="H1342" s="48"/>
      <c r="I1342" s="48"/>
      <c r="J1342" s="48"/>
      <c r="K1342" s="48"/>
      <c r="L1342" s="48"/>
      <c r="M1342" s="48"/>
      <c r="N1342" s="48"/>
      <c r="O1342" s="48"/>
      <c r="P1342" s="48"/>
      <c r="Q1342" s="48"/>
      <c r="R1342" s="48"/>
      <c r="S1342" s="48"/>
      <c r="T1342" s="48"/>
    </row>
    <row r="1343" spans="1:20">
      <c r="A1343" s="48"/>
      <c r="B1343" s="48"/>
      <c r="C1343" s="48"/>
      <c r="D1343" s="48"/>
      <c r="E1343" s="48"/>
      <c r="F1343" s="48"/>
      <c r="G1343" s="48"/>
      <c r="H1343" s="48"/>
      <c r="I1343" s="48"/>
      <c r="J1343" s="48"/>
      <c r="K1343" s="48"/>
      <c r="L1343" s="48"/>
      <c r="M1343" s="48"/>
      <c r="N1343" s="48"/>
      <c r="O1343" s="48"/>
      <c r="P1343" s="48"/>
      <c r="Q1343" s="48"/>
      <c r="R1343" s="48"/>
      <c r="S1343" s="48"/>
      <c r="T1343" s="48"/>
    </row>
    <row r="1344" spans="1:20">
      <c r="A1344" s="48"/>
      <c r="B1344" s="48"/>
      <c r="C1344" s="48"/>
      <c r="D1344" s="48"/>
      <c r="E1344" s="48"/>
      <c r="F1344" s="48"/>
      <c r="G1344" s="48"/>
      <c r="H1344" s="48"/>
      <c r="I1344" s="48"/>
      <c r="J1344" s="48"/>
      <c r="K1344" s="48"/>
      <c r="L1344" s="48"/>
      <c r="M1344" s="48"/>
      <c r="N1344" s="48"/>
      <c r="O1344" s="48"/>
      <c r="P1344" s="48"/>
      <c r="Q1344" s="48"/>
      <c r="R1344" s="48"/>
      <c r="S1344" s="48"/>
      <c r="T1344" s="48"/>
    </row>
    <row r="1345" spans="1:20">
      <c r="A1345" s="48"/>
      <c r="B1345" s="48"/>
      <c r="C1345" s="48"/>
      <c r="D1345" s="48"/>
      <c r="E1345" s="48"/>
      <c r="F1345" s="48"/>
      <c r="G1345" s="48"/>
      <c r="H1345" s="48"/>
      <c r="I1345" s="48"/>
      <c r="J1345" s="48"/>
      <c r="K1345" s="48"/>
      <c r="L1345" s="48"/>
      <c r="M1345" s="48"/>
      <c r="N1345" s="48"/>
      <c r="O1345" s="48"/>
      <c r="P1345" s="48"/>
      <c r="Q1345" s="48"/>
      <c r="R1345" s="48"/>
      <c r="S1345" s="48"/>
      <c r="T1345" s="48"/>
    </row>
    <row r="1346" spans="1:20">
      <c r="A1346" s="48"/>
      <c r="B1346" s="48"/>
      <c r="C1346" s="48"/>
      <c r="D1346" s="48"/>
      <c r="E1346" s="48"/>
      <c r="F1346" s="48"/>
      <c r="G1346" s="48"/>
      <c r="H1346" s="48"/>
      <c r="I1346" s="48"/>
      <c r="J1346" s="48"/>
      <c r="K1346" s="48"/>
      <c r="L1346" s="48"/>
      <c r="M1346" s="48"/>
      <c r="N1346" s="48"/>
      <c r="O1346" s="48"/>
      <c r="P1346" s="48"/>
      <c r="Q1346" s="48"/>
      <c r="R1346" s="48"/>
      <c r="S1346" s="48"/>
      <c r="T1346" s="48"/>
    </row>
    <row r="1347" spans="1:20">
      <c r="A1347" s="48"/>
      <c r="B1347" s="48"/>
      <c r="C1347" s="48"/>
      <c r="D1347" s="48"/>
      <c r="E1347" s="48"/>
      <c r="F1347" s="48"/>
      <c r="G1347" s="48"/>
      <c r="H1347" s="48"/>
      <c r="I1347" s="48"/>
      <c r="J1347" s="48"/>
      <c r="K1347" s="48"/>
      <c r="L1347" s="48"/>
      <c r="M1347" s="48"/>
      <c r="N1347" s="48"/>
      <c r="O1347" s="48"/>
      <c r="P1347" s="48"/>
      <c r="Q1347" s="48"/>
      <c r="R1347" s="48"/>
      <c r="S1347" s="48"/>
      <c r="T1347" s="48"/>
    </row>
    <row r="1348" spans="1:20">
      <c r="A1348" s="48"/>
      <c r="B1348" s="48"/>
      <c r="C1348" s="48"/>
      <c r="D1348" s="48"/>
      <c r="E1348" s="48"/>
      <c r="F1348" s="48"/>
      <c r="G1348" s="48"/>
      <c r="H1348" s="48"/>
      <c r="I1348" s="48"/>
      <c r="J1348" s="48"/>
      <c r="K1348" s="48"/>
      <c r="L1348" s="48"/>
      <c r="M1348" s="48"/>
      <c r="N1348" s="48"/>
      <c r="O1348" s="48"/>
      <c r="P1348" s="48"/>
      <c r="Q1348" s="48"/>
      <c r="R1348" s="48"/>
      <c r="S1348" s="48"/>
      <c r="T1348" s="48"/>
    </row>
    <row r="1349" spans="1:20">
      <c r="A1349" s="48"/>
      <c r="B1349" s="48"/>
      <c r="C1349" s="48"/>
      <c r="D1349" s="48"/>
      <c r="E1349" s="48"/>
      <c r="F1349" s="48"/>
      <c r="G1349" s="48"/>
      <c r="H1349" s="48"/>
      <c r="I1349" s="48"/>
      <c r="J1349" s="48"/>
      <c r="K1349" s="48"/>
      <c r="L1349" s="48"/>
      <c r="M1349" s="48"/>
      <c r="N1349" s="48"/>
      <c r="O1349" s="48"/>
      <c r="P1349" s="48"/>
      <c r="Q1349" s="48"/>
      <c r="R1349" s="48"/>
      <c r="S1349" s="48"/>
      <c r="T1349" s="48"/>
    </row>
    <row r="1350" spans="1:20">
      <c r="A1350" s="48"/>
      <c r="B1350" s="48"/>
      <c r="C1350" s="48"/>
      <c r="D1350" s="48"/>
      <c r="E1350" s="48"/>
      <c r="F1350" s="48"/>
      <c r="G1350" s="48"/>
      <c r="H1350" s="48"/>
      <c r="I1350" s="48"/>
      <c r="J1350" s="48"/>
      <c r="K1350" s="48"/>
      <c r="L1350" s="48"/>
      <c r="M1350" s="48"/>
      <c r="N1350" s="48"/>
      <c r="O1350" s="48"/>
      <c r="P1350" s="48"/>
      <c r="Q1350" s="48"/>
      <c r="R1350" s="48"/>
      <c r="S1350" s="48"/>
      <c r="T1350" s="48"/>
    </row>
    <row r="1351" spans="1:20">
      <c r="A1351" s="48"/>
      <c r="B1351" s="48"/>
      <c r="C1351" s="48"/>
      <c r="D1351" s="48"/>
      <c r="E1351" s="48"/>
      <c r="F1351" s="48"/>
      <c r="G1351" s="48"/>
      <c r="H1351" s="48"/>
      <c r="I1351" s="48"/>
      <c r="J1351" s="48"/>
      <c r="K1351" s="48"/>
      <c r="L1351" s="48"/>
      <c r="M1351" s="48"/>
      <c r="N1351" s="48"/>
      <c r="O1351" s="48"/>
      <c r="P1351" s="48"/>
      <c r="Q1351" s="48"/>
      <c r="R1351" s="48"/>
      <c r="S1351" s="48"/>
      <c r="T1351" s="48"/>
    </row>
    <row r="1352" spans="1:20">
      <c r="A1352" s="48"/>
      <c r="B1352" s="48"/>
      <c r="C1352" s="48"/>
      <c r="D1352" s="48"/>
      <c r="E1352" s="48"/>
      <c r="F1352" s="48"/>
      <c r="G1352" s="48"/>
      <c r="H1352" s="48"/>
      <c r="I1352" s="48"/>
      <c r="J1352" s="48"/>
      <c r="K1352" s="48"/>
      <c r="L1352" s="48"/>
      <c r="M1352" s="48"/>
      <c r="N1352" s="48"/>
      <c r="O1352" s="48"/>
      <c r="P1352" s="48"/>
      <c r="Q1352" s="48"/>
      <c r="R1352" s="48"/>
      <c r="S1352" s="48"/>
      <c r="T1352" s="48"/>
    </row>
    <row r="1353" spans="1:20">
      <c r="A1353" s="48"/>
      <c r="B1353" s="48"/>
      <c r="C1353" s="48"/>
      <c r="D1353" s="48"/>
      <c r="E1353" s="48"/>
      <c r="F1353" s="48"/>
      <c r="G1353" s="48"/>
      <c r="H1353" s="48"/>
      <c r="I1353" s="48"/>
      <c r="J1353" s="48"/>
      <c r="K1353" s="48"/>
      <c r="L1353" s="48"/>
      <c r="M1353" s="48"/>
      <c r="N1353" s="48"/>
      <c r="O1353" s="48"/>
      <c r="P1353" s="48"/>
      <c r="Q1353" s="48"/>
      <c r="R1353" s="48"/>
      <c r="S1353" s="48"/>
      <c r="T1353" s="48"/>
    </row>
    <row r="1354" spans="1:20">
      <c r="A1354" s="48"/>
      <c r="B1354" s="48"/>
      <c r="C1354" s="48"/>
      <c r="D1354" s="48"/>
      <c r="E1354" s="48"/>
      <c r="F1354" s="48"/>
      <c r="G1354" s="48"/>
      <c r="H1354" s="48"/>
      <c r="I1354" s="48"/>
      <c r="J1354" s="48"/>
      <c r="K1354" s="48"/>
      <c r="L1354" s="48"/>
      <c r="M1354" s="48"/>
      <c r="N1354" s="48"/>
      <c r="O1354" s="48"/>
      <c r="P1354" s="48"/>
      <c r="Q1354" s="48"/>
      <c r="R1354" s="48"/>
      <c r="S1354" s="48"/>
      <c r="T1354" s="48"/>
    </row>
    <row r="1355" spans="1:20">
      <c r="A1355" s="48"/>
      <c r="B1355" s="48"/>
      <c r="C1355" s="48"/>
      <c r="D1355" s="48"/>
      <c r="E1355" s="48"/>
      <c r="F1355" s="48"/>
      <c r="G1355" s="48"/>
      <c r="H1355" s="48"/>
      <c r="I1355" s="48"/>
      <c r="J1355" s="48"/>
      <c r="K1355" s="48"/>
      <c r="L1355" s="48"/>
      <c r="M1355" s="48"/>
      <c r="N1355" s="48"/>
      <c r="O1355" s="48"/>
      <c r="P1355" s="48"/>
      <c r="Q1355" s="48"/>
      <c r="R1355" s="48"/>
      <c r="S1355" s="48"/>
      <c r="T1355" s="48"/>
    </row>
    <row r="1356" spans="1:20">
      <c r="A1356" s="48"/>
      <c r="B1356" s="48"/>
      <c r="C1356" s="48"/>
      <c r="D1356" s="48"/>
      <c r="E1356" s="48"/>
      <c r="F1356" s="48"/>
      <c r="G1356" s="48"/>
      <c r="H1356" s="48"/>
      <c r="I1356" s="48"/>
      <c r="J1356" s="48"/>
      <c r="K1356" s="48"/>
      <c r="L1356" s="48"/>
      <c r="M1356" s="48"/>
      <c r="N1356" s="48"/>
      <c r="O1356" s="48"/>
      <c r="P1356" s="48"/>
      <c r="Q1356" s="48"/>
      <c r="R1356" s="48"/>
      <c r="S1356" s="48"/>
      <c r="T1356" s="48"/>
    </row>
    <row r="1357" spans="1:20">
      <c r="A1357" s="48"/>
      <c r="B1357" s="48"/>
      <c r="C1357" s="48"/>
      <c r="D1357" s="48"/>
      <c r="E1357" s="48"/>
      <c r="F1357" s="48"/>
      <c r="G1357" s="48"/>
      <c r="H1357" s="48"/>
      <c r="I1357" s="48"/>
      <c r="J1357" s="48"/>
      <c r="K1357" s="48"/>
      <c r="L1357" s="48"/>
      <c r="M1357" s="48"/>
      <c r="N1357" s="48"/>
      <c r="O1357" s="48"/>
      <c r="P1357" s="48"/>
      <c r="Q1357" s="48"/>
      <c r="R1357" s="48"/>
      <c r="S1357" s="48"/>
      <c r="T1357" s="48"/>
    </row>
    <row r="1358" spans="1:20">
      <c r="A1358" s="48"/>
      <c r="B1358" s="48"/>
      <c r="C1358" s="48"/>
      <c r="D1358" s="48"/>
      <c r="E1358" s="48"/>
      <c r="F1358" s="48"/>
      <c r="G1358" s="48"/>
      <c r="H1358" s="48"/>
      <c r="I1358" s="48"/>
      <c r="J1358" s="48"/>
      <c r="K1358" s="48"/>
      <c r="L1358" s="48"/>
      <c r="M1358" s="48"/>
      <c r="N1358" s="48"/>
      <c r="O1358" s="48"/>
      <c r="P1358" s="48"/>
      <c r="Q1358" s="48"/>
      <c r="R1358" s="48"/>
      <c r="S1358" s="48"/>
      <c r="T1358" s="48"/>
    </row>
    <row r="1359" spans="1:20">
      <c r="A1359" s="48"/>
      <c r="B1359" s="48"/>
      <c r="C1359" s="48"/>
      <c r="D1359" s="48"/>
      <c r="E1359" s="48"/>
      <c r="F1359" s="48"/>
      <c r="G1359" s="48"/>
      <c r="H1359" s="48"/>
      <c r="I1359" s="48"/>
      <c r="J1359" s="48"/>
      <c r="K1359" s="48"/>
      <c r="L1359" s="48"/>
      <c r="M1359" s="48"/>
      <c r="N1359" s="48"/>
      <c r="O1359" s="48"/>
      <c r="P1359" s="48"/>
      <c r="Q1359" s="48"/>
      <c r="R1359" s="48"/>
      <c r="S1359" s="48"/>
      <c r="T1359" s="48"/>
    </row>
    <row r="1360" spans="1:20">
      <c r="A1360" s="48"/>
      <c r="B1360" s="48"/>
      <c r="C1360" s="48"/>
      <c r="D1360" s="48"/>
      <c r="E1360" s="48"/>
      <c r="F1360" s="48"/>
      <c r="G1360" s="48"/>
      <c r="H1360" s="48"/>
      <c r="I1360" s="48"/>
      <c r="J1360" s="48"/>
      <c r="K1360" s="48"/>
      <c r="L1360" s="48"/>
      <c r="M1360" s="48"/>
      <c r="N1360" s="48"/>
      <c r="O1360" s="48"/>
      <c r="P1360" s="48"/>
      <c r="Q1360" s="48"/>
      <c r="R1360" s="48"/>
      <c r="S1360" s="48"/>
      <c r="T1360" s="48"/>
    </row>
    <row r="1361" spans="1:20">
      <c r="A1361" s="48"/>
      <c r="B1361" s="48"/>
      <c r="C1361" s="48"/>
      <c r="D1361" s="48"/>
      <c r="E1361" s="48"/>
      <c r="F1361" s="48"/>
      <c r="G1361" s="48"/>
      <c r="H1361" s="48"/>
      <c r="I1361" s="48"/>
      <c r="J1361" s="48"/>
      <c r="K1361" s="48"/>
      <c r="L1361" s="48"/>
      <c r="M1361" s="48"/>
      <c r="N1361" s="48"/>
      <c r="O1361" s="48"/>
      <c r="P1361" s="48"/>
      <c r="Q1361" s="48"/>
      <c r="R1361" s="48"/>
      <c r="S1361" s="48"/>
      <c r="T1361" s="48"/>
    </row>
    <row r="1362" spans="1:20">
      <c r="A1362" s="48"/>
      <c r="B1362" s="48"/>
      <c r="C1362" s="48"/>
      <c r="D1362" s="48"/>
      <c r="E1362" s="48"/>
      <c r="F1362" s="48"/>
      <c r="G1362" s="48"/>
      <c r="H1362" s="48"/>
      <c r="I1362" s="48"/>
      <c r="J1362" s="48"/>
      <c r="K1362" s="48"/>
      <c r="L1362" s="48"/>
      <c r="M1362" s="48"/>
      <c r="N1362" s="48"/>
      <c r="O1362" s="48"/>
      <c r="P1362" s="48"/>
      <c r="Q1362" s="48"/>
      <c r="R1362" s="48"/>
      <c r="S1362" s="48"/>
      <c r="T1362" s="48"/>
    </row>
    <row r="1363" spans="1:20">
      <c r="A1363" s="48"/>
      <c r="B1363" s="48"/>
      <c r="C1363" s="48"/>
      <c r="D1363" s="48"/>
      <c r="E1363" s="48"/>
      <c r="F1363" s="48"/>
      <c r="G1363" s="48"/>
      <c r="H1363" s="48"/>
      <c r="I1363" s="48"/>
      <c r="J1363" s="48"/>
      <c r="K1363" s="48"/>
      <c r="L1363" s="48"/>
      <c r="M1363" s="48"/>
      <c r="N1363" s="48"/>
      <c r="O1363" s="48"/>
      <c r="P1363" s="48"/>
      <c r="Q1363" s="48"/>
      <c r="R1363" s="48"/>
      <c r="S1363" s="48"/>
      <c r="T1363" s="48"/>
    </row>
    <row r="1364" spans="1:20">
      <c r="A1364" s="48"/>
      <c r="B1364" s="48"/>
      <c r="C1364" s="48"/>
      <c r="D1364" s="48"/>
      <c r="E1364" s="48"/>
      <c r="F1364" s="48"/>
      <c r="G1364" s="48"/>
      <c r="H1364" s="48"/>
      <c r="I1364" s="48"/>
      <c r="J1364" s="48"/>
      <c r="K1364" s="48"/>
      <c r="L1364" s="48"/>
      <c r="M1364" s="48"/>
      <c r="N1364" s="48"/>
      <c r="O1364" s="48"/>
      <c r="P1364" s="48"/>
      <c r="Q1364" s="48"/>
      <c r="R1364" s="48"/>
      <c r="S1364" s="48"/>
      <c r="T1364" s="48"/>
    </row>
    <row r="1365" spans="1:20">
      <c r="A1365" s="48"/>
      <c r="B1365" s="48"/>
      <c r="C1365" s="48"/>
      <c r="D1365" s="48"/>
      <c r="E1365" s="48"/>
      <c r="F1365" s="48"/>
      <c r="G1365" s="48"/>
      <c r="H1365" s="48"/>
      <c r="I1365" s="48"/>
      <c r="J1365" s="48"/>
      <c r="K1365" s="48"/>
      <c r="L1365" s="48"/>
      <c r="M1365" s="48"/>
      <c r="N1365" s="48"/>
      <c r="O1365" s="48"/>
      <c r="P1365" s="48"/>
      <c r="Q1365" s="48"/>
      <c r="R1365" s="48"/>
      <c r="S1365" s="48"/>
      <c r="T1365" s="48"/>
    </row>
    <row r="1366" spans="1:20">
      <c r="A1366" s="48"/>
      <c r="B1366" s="48"/>
      <c r="C1366" s="48"/>
      <c r="D1366" s="48"/>
      <c r="E1366" s="48"/>
      <c r="F1366" s="48"/>
      <c r="G1366" s="48"/>
      <c r="H1366" s="48"/>
      <c r="I1366" s="48"/>
      <c r="J1366" s="48"/>
      <c r="K1366" s="48"/>
      <c r="L1366" s="48"/>
      <c r="M1366" s="48"/>
      <c r="N1366" s="48"/>
      <c r="O1366" s="48"/>
      <c r="P1366" s="48"/>
      <c r="Q1366" s="48"/>
      <c r="R1366" s="48"/>
      <c r="S1366" s="48"/>
      <c r="T1366" s="48"/>
    </row>
    <row r="1367" spans="1:20">
      <c r="A1367" s="48"/>
      <c r="B1367" s="48"/>
      <c r="C1367" s="48"/>
      <c r="D1367" s="48"/>
      <c r="E1367" s="48"/>
      <c r="F1367" s="48"/>
      <c r="G1367" s="48"/>
      <c r="H1367" s="48"/>
      <c r="I1367" s="48"/>
      <c r="J1367" s="48"/>
      <c r="K1367" s="48"/>
      <c r="L1367" s="48"/>
      <c r="M1367" s="48"/>
      <c r="N1367" s="48"/>
      <c r="O1367" s="48"/>
      <c r="P1367" s="48"/>
      <c r="Q1367" s="48"/>
      <c r="R1367" s="48"/>
      <c r="S1367" s="48"/>
      <c r="T1367" s="48"/>
    </row>
    <row r="1368" spans="1:20">
      <c r="A1368" s="48"/>
      <c r="B1368" s="48"/>
      <c r="C1368" s="48"/>
      <c r="D1368" s="48"/>
      <c r="E1368" s="48"/>
      <c r="F1368" s="48"/>
      <c r="G1368" s="48"/>
      <c r="H1368" s="48"/>
      <c r="I1368" s="48"/>
      <c r="J1368" s="48"/>
      <c r="K1368" s="48"/>
      <c r="L1368" s="48"/>
      <c r="M1368" s="48"/>
      <c r="N1368" s="48"/>
      <c r="O1368" s="48"/>
      <c r="P1368" s="48"/>
      <c r="Q1368" s="48"/>
      <c r="R1368" s="48"/>
      <c r="S1368" s="48"/>
      <c r="T1368" s="48"/>
    </row>
    <row r="1369" spans="1:20">
      <c r="A1369" s="48"/>
      <c r="B1369" s="48"/>
      <c r="C1369" s="48"/>
      <c r="D1369" s="48"/>
      <c r="E1369" s="48"/>
      <c r="F1369" s="48"/>
      <c r="G1369" s="48"/>
      <c r="H1369" s="48"/>
      <c r="I1369" s="48"/>
      <c r="J1369" s="48"/>
      <c r="K1369" s="48"/>
      <c r="L1369" s="48"/>
      <c r="M1369" s="48"/>
      <c r="N1369" s="48"/>
      <c r="O1369" s="48"/>
      <c r="P1369" s="48"/>
      <c r="Q1369" s="48"/>
      <c r="R1369" s="48"/>
      <c r="S1369" s="48"/>
      <c r="T1369" s="48"/>
    </row>
    <row r="1370" spans="1:20">
      <c r="A1370" s="48"/>
      <c r="B1370" s="48"/>
      <c r="C1370" s="48"/>
      <c r="D1370" s="48"/>
      <c r="E1370" s="48"/>
      <c r="F1370" s="48"/>
      <c r="G1370" s="48"/>
      <c r="H1370" s="48"/>
      <c r="I1370" s="48"/>
      <c r="J1370" s="48"/>
      <c r="K1370" s="48"/>
      <c r="L1370" s="48"/>
      <c r="M1370" s="48"/>
      <c r="N1370" s="48"/>
      <c r="O1370" s="48"/>
      <c r="P1370" s="48"/>
      <c r="Q1370" s="48"/>
      <c r="R1370" s="48"/>
      <c r="S1370" s="48"/>
      <c r="T1370" s="48"/>
    </row>
    <row r="1371" spans="1:20">
      <c r="A1371" s="48"/>
      <c r="B1371" s="48"/>
      <c r="C1371" s="48"/>
      <c r="D1371" s="48"/>
      <c r="E1371" s="48"/>
      <c r="F1371" s="48"/>
      <c r="G1371" s="48"/>
      <c r="H1371" s="48"/>
      <c r="I1371" s="48"/>
      <c r="J1371" s="48"/>
      <c r="K1371" s="48"/>
      <c r="L1371" s="48"/>
      <c r="M1371" s="48"/>
      <c r="N1371" s="48"/>
      <c r="O1371" s="48"/>
      <c r="P1371" s="48"/>
      <c r="Q1371" s="48"/>
      <c r="R1371" s="48"/>
      <c r="S1371" s="48"/>
      <c r="T1371" s="48"/>
    </row>
    <row r="1372" spans="1:20">
      <c r="A1372" s="48"/>
      <c r="B1372" s="48"/>
      <c r="C1372" s="48"/>
      <c r="D1372" s="48"/>
      <c r="E1372" s="48"/>
      <c r="F1372" s="48"/>
      <c r="G1372" s="48"/>
      <c r="H1372" s="48"/>
      <c r="I1372" s="48"/>
      <c r="J1372" s="48"/>
      <c r="K1372" s="48"/>
      <c r="L1372" s="48"/>
      <c r="M1372" s="48"/>
      <c r="N1372" s="48"/>
      <c r="O1372" s="48"/>
      <c r="P1372" s="48"/>
      <c r="Q1372" s="48"/>
      <c r="R1372" s="48"/>
      <c r="S1372" s="48"/>
      <c r="T1372" s="48"/>
    </row>
    <row r="1373" spans="1:20">
      <c r="A1373" s="48"/>
      <c r="B1373" s="48"/>
      <c r="C1373" s="48"/>
      <c r="D1373" s="48"/>
      <c r="E1373" s="48"/>
      <c r="F1373" s="48"/>
      <c r="G1373" s="48"/>
      <c r="H1373" s="48"/>
      <c r="I1373" s="48"/>
      <c r="J1373" s="48"/>
      <c r="K1373" s="48"/>
      <c r="L1373" s="48"/>
      <c r="M1373" s="48"/>
      <c r="N1373" s="48"/>
      <c r="O1373" s="48"/>
      <c r="P1373" s="48"/>
      <c r="Q1373" s="48"/>
      <c r="R1373" s="48"/>
      <c r="S1373" s="48"/>
      <c r="T1373" s="48"/>
    </row>
    <row r="1374" spans="1:20">
      <c r="A1374" s="48"/>
      <c r="B1374" s="48"/>
      <c r="C1374" s="48"/>
      <c r="D1374" s="48"/>
      <c r="E1374" s="48"/>
      <c r="F1374" s="48"/>
      <c r="G1374" s="48"/>
      <c r="H1374" s="48"/>
      <c r="I1374" s="48"/>
      <c r="J1374" s="48"/>
      <c r="K1374" s="48"/>
      <c r="L1374" s="48"/>
      <c r="M1374" s="48"/>
      <c r="N1374" s="48"/>
      <c r="O1374" s="48"/>
      <c r="P1374" s="48"/>
      <c r="Q1374" s="48"/>
      <c r="R1374" s="48"/>
      <c r="S1374" s="48"/>
      <c r="T1374" s="48"/>
    </row>
    <row r="1375" spans="1:20">
      <c r="A1375" s="48"/>
      <c r="B1375" s="48"/>
      <c r="C1375" s="48"/>
      <c r="D1375" s="48"/>
      <c r="E1375" s="48"/>
      <c r="F1375" s="48"/>
      <c r="G1375" s="48"/>
      <c r="H1375" s="48"/>
      <c r="I1375" s="48"/>
      <c r="J1375" s="48"/>
      <c r="K1375" s="48"/>
      <c r="L1375" s="48"/>
      <c r="M1375" s="48"/>
      <c r="N1375" s="48"/>
      <c r="O1375" s="48"/>
      <c r="P1375" s="48"/>
      <c r="Q1375" s="48"/>
      <c r="R1375" s="48"/>
      <c r="S1375" s="48"/>
      <c r="T1375" s="48"/>
    </row>
    <row r="1376" spans="1:20">
      <c r="A1376" s="48"/>
      <c r="B1376" s="48"/>
      <c r="C1376" s="48"/>
      <c r="D1376" s="48"/>
      <c r="E1376" s="48"/>
      <c r="F1376" s="48"/>
      <c r="G1376" s="48"/>
      <c r="H1376" s="48"/>
      <c r="I1376" s="48"/>
      <c r="J1376" s="48"/>
      <c r="K1376" s="48"/>
      <c r="L1376" s="48"/>
      <c r="M1376" s="48"/>
      <c r="N1376" s="48"/>
      <c r="O1376" s="48"/>
      <c r="P1376" s="48"/>
      <c r="Q1376" s="48"/>
      <c r="R1376" s="48"/>
      <c r="S1376" s="48"/>
      <c r="T1376" s="48"/>
    </row>
    <row r="1377" spans="1:20">
      <c r="A1377" s="48"/>
      <c r="B1377" s="48"/>
      <c r="C1377" s="48"/>
      <c r="D1377" s="48"/>
      <c r="E1377" s="48"/>
      <c r="F1377" s="48"/>
      <c r="G1377" s="48"/>
      <c r="H1377" s="48"/>
      <c r="I1377" s="48"/>
      <c r="J1377" s="48"/>
      <c r="K1377" s="48"/>
      <c r="L1377" s="48"/>
      <c r="M1377" s="48"/>
      <c r="N1377" s="48"/>
      <c r="O1377" s="48"/>
      <c r="P1377" s="48"/>
      <c r="Q1377" s="48"/>
      <c r="R1377" s="48"/>
      <c r="S1377" s="48"/>
      <c r="T1377" s="48"/>
    </row>
    <row r="1378" spans="1:20">
      <c r="A1378" s="48"/>
      <c r="B1378" s="48"/>
      <c r="C1378" s="48"/>
      <c r="D1378" s="48"/>
      <c r="E1378" s="48"/>
      <c r="F1378" s="48"/>
      <c r="G1378" s="48"/>
      <c r="H1378" s="48"/>
      <c r="I1378" s="48"/>
      <c r="J1378" s="48"/>
      <c r="K1378" s="48"/>
      <c r="L1378" s="48"/>
      <c r="M1378" s="48"/>
      <c r="N1378" s="48"/>
      <c r="O1378" s="48"/>
      <c r="P1378" s="48"/>
      <c r="Q1378" s="48"/>
      <c r="R1378" s="48"/>
      <c r="S1378" s="48"/>
      <c r="T1378" s="48"/>
    </row>
    <row r="1379" spans="1:20">
      <c r="A1379" s="48"/>
      <c r="B1379" s="48"/>
      <c r="C1379" s="48"/>
      <c r="D1379" s="48"/>
      <c r="E1379" s="48"/>
      <c r="F1379" s="48"/>
      <c r="G1379" s="48"/>
      <c r="H1379" s="48"/>
      <c r="I1379" s="48"/>
      <c r="J1379" s="48"/>
      <c r="K1379" s="48"/>
      <c r="L1379" s="48"/>
      <c r="M1379" s="48"/>
      <c r="N1379" s="48"/>
      <c r="O1379" s="48"/>
      <c r="P1379" s="48"/>
      <c r="Q1379" s="48"/>
      <c r="R1379" s="48"/>
      <c r="S1379" s="48"/>
      <c r="T1379" s="48"/>
    </row>
    <row r="1380" spans="1:20">
      <c r="A1380" s="48"/>
      <c r="B1380" s="48"/>
      <c r="C1380" s="48"/>
      <c r="D1380" s="48"/>
      <c r="E1380" s="48"/>
      <c r="F1380" s="48"/>
      <c r="G1380" s="48"/>
      <c r="H1380" s="48"/>
      <c r="I1380" s="48"/>
      <c r="J1380" s="48"/>
      <c r="K1380" s="48"/>
      <c r="L1380" s="48"/>
      <c r="M1380" s="48"/>
      <c r="N1380" s="48"/>
      <c r="O1380" s="48"/>
      <c r="P1380" s="48"/>
      <c r="Q1380" s="48"/>
      <c r="R1380" s="48"/>
      <c r="S1380" s="48"/>
      <c r="T1380" s="48"/>
    </row>
    <row r="1381" spans="1:20">
      <c r="A1381" s="48"/>
      <c r="B1381" s="48"/>
      <c r="C1381" s="48"/>
      <c r="D1381" s="48"/>
      <c r="E1381" s="48"/>
      <c r="F1381" s="48"/>
      <c r="G1381" s="48"/>
      <c r="H1381" s="48"/>
      <c r="I1381" s="48"/>
      <c r="J1381" s="48"/>
      <c r="K1381" s="48"/>
      <c r="L1381" s="48"/>
      <c r="M1381" s="48"/>
      <c r="N1381" s="48"/>
      <c r="O1381" s="48"/>
      <c r="P1381" s="48"/>
      <c r="Q1381" s="48"/>
      <c r="R1381" s="48"/>
      <c r="S1381" s="48"/>
      <c r="T1381" s="48"/>
    </row>
    <row r="1382" spans="1:20">
      <c r="A1382" s="48"/>
      <c r="B1382" s="48"/>
      <c r="C1382" s="48"/>
      <c r="D1382" s="48"/>
      <c r="E1382" s="48"/>
      <c r="F1382" s="48"/>
      <c r="G1382" s="48"/>
      <c r="H1382" s="48"/>
      <c r="I1382" s="48"/>
      <c r="J1382" s="48"/>
      <c r="K1382" s="48"/>
      <c r="L1382" s="48"/>
      <c r="M1382" s="48"/>
      <c r="N1382" s="48"/>
      <c r="O1382" s="48"/>
      <c r="P1382" s="48"/>
      <c r="Q1382" s="48"/>
      <c r="R1382" s="48"/>
      <c r="S1382" s="48"/>
      <c r="T1382" s="48"/>
    </row>
    <row r="1383" spans="1:20">
      <c r="A1383" s="48"/>
      <c r="B1383" s="48"/>
      <c r="C1383" s="48"/>
      <c r="D1383" s="48"/>
      <c r="E1383" s="48"/>
      <c r="F1383" s="48"/>
      <c r="G1383" s="48"/>
      <c r="H1383" s="48"/>
      <c r="I1383" s="48"/>
      <c r="J1383" s="48"/>
      <c r="K1383" s="48"/>
      <c r="L1383" s="48"/>
      <c r="M1383" s="48"/>
      <c r="N1383" s="48"/>
      <c r="O1383" s="48"/>
      <c r="P1383" s="48"/>
      <c r="Q1383" s="48"/>
      <c r="R1383" s="48"/>
      <c r="S1383" s="48"/>
      <c r="T1383" s="48"/>
    </row>
    <row r="1384" spans="1:20">
      <c r="A1384" s="48"/>
      <c r="B1384" s="48"/>
      <c r="C1384" s="48"/>
      <c r="D1384" s="48"/>
      <c r="E1384" s="48"/>
      <c r="F1384" s="48"/>
      <c r="G1384" s="48"/>
      <c r="H1384" s="48"/>
      <c r="I1384" s="48"/>
      <c r="J1384" s="48"/>
      <c r="K1384" s="48"/>
      <c r="L1384" s="48"/>
      <c r="M1384" s="48"/>
      <c r="N1384" s="48"/>
      <c r="O1384" s="48"/>
      <c r="P1384" s="48"/>
      <c r="Q1384" s="48"/>
      <c r="R1384" s="48"/>
      <c r="S1384" s="48"/>
      <c r="T1384" s="48"/>
    </row>
    <row r="1385" spans="1:20">
      <c r="A1385" s="48"/>
      <c r="B1385" s="48"/>
      <c r="C1385" s="48"/>
      <c r="D1385" s="48"/>
      <c r="E1385" s="48"/>
      <c r="F1385" s="48"/>
      <c r="G1385" s="48"/>
      <c r="H1385" s="48"/>
      <c r="I1385" s="48"/>
      <c r="J1385" s="48"/>
      <c r="K1385" s="48"/>
      <c r="L1385" s="48"/>
      <c r="M1385" s="48"/>
      <c r="N1385" s="48"/>
      <c r="O1385" s="48"/>
      <c r="P1385" s="48"/>
      <c r="Q1385" s="48"/>
      <c r="R1385" s="48"/>
      <c r="S1385" s="48"/>
      <c r="T1385" s="48"/>
    </row>
    <row r="1386" spans="1:20">
      <c r="A1386" s="48"/>
      <c r="B1386" s="48"/>
      <c r="C1386" s="48"/>
      <c r="D1386" s="48"/>
      <c r="E1386" s="48"/>
      <c r="F1386" s="48"/>
      <c r="G1386" s="48"/>
      <c r="H1386" s="48"/>
      <c r="I1386" s="48"/>
      <c r="J1386" s="48"/>
      <c r="K1386" s="48"/>
      <c r="L1386" s="48"/>
      <c r="M1386" s="48"/>
      <c r="N1386" s="48"/>
      <c r="O1386" s="48"/>
      <c r="P1386" s="48"/>
      <c r="Q1386" s="48"/>
      <c r="R1386" s="48"/>
      <c r="S1386" s="48"/>
      <c r="T1386" s="48"/>
    </row>
    <row r="1387" spans="1:20">
      <c r="A1387" s="48"/>
      <c r="B1387" s="48"/>
      <c r="C1387" s="48"/>
      <c r="D1387" s="48"/>
      <c r="E1387" s="48"/>
      <c r="F1387" s="48"/>
      <c r="G1387" s="48"/>
      <c r="H1387" s="48"/>
      <c r="I1387" s="48"/>
      <c r="J1387" s="48"/>
      <c r="K1387" s="48"/>
      <c r="L1387" s="48"/>
      <c r="M1387" s="48"/>
      <c r="N1387" s="48"/>
      <c r="O1387" s="48"/>
      <c r="P1387" s="48"/>
      <c r="Q1387" s="48"/>
      <c r="R1387" s="48"/>
      <c r="S1387" s="48"/>
      <c r="T1387" s="48"/>
    </row>
    <row r="1388" spans="1:20">
      <c r="A1388" s="48"/>
      <c r="B1388" s="48"/>
      <c r="C1388" s="48"/>
      <c r="D1388" s="48"/>
      <c r="E1388" s="48"/>
      <c r="F1388" s="48"/>
      <c r="G1388" s="48"/>
      <c r="H1388" s="48"/>
      <c r="I1388" s="48"/>
      <c r="J1388" s="48"/>
      <c r="K1388" s="48"/>
      <c r="L1388" s="48"/>
      <c r="M1388" s="48"/>
      <c r="N1388" s="48"/>
      <c r="O1388" s="48"/>
      <c r="P1388" s="48"/>
      <c r="Q1388" s="48"/>
      <c r="R1388" s="48"/>
      <c r="S1388" s="48"/>
      <c r="T1388" s="48"/>
    </row>
    <row r="1389" spans="1:20">
      <c r="A1389" s="48"/>
      <c r="B1389" s="48"/>
      <c r="C1389" s="48"/>
      <c r="D1389" s="48"/>
      <c r="E1389" s="48"/>
      <c r="F1389" s="48"/>
      <c r="G1389" s="48"/>
      <c r="H1389" s="48"/>
      <c r="I1389" s="48"/>
      <c r="J1389" s="48"/>
      <c r="K1389" s="48"/>
      <c r="L1389" s="48"/>
      <c r="M1389" s="48"/>
      <c r="N1389" s="48"/>
      <c r="O1389" s="48"/>
      <c r="P1389" s="48"/>
      <c r="Q1389" s="48"/>
      <c r="R1389" s="48"/>
      <c r="S1389" s="48"/>
      <c r="T1389" s="48"/>
    </row>
    <row r="1390" spans="1:20">
      <c r="A1390" s="48"/>
      <c r="B1390" s="48"/>
      <c r="C1390" s="48"/>
      <c r="D1390" s="48"/>
      <c r="E1390" s="48"/>
      <c r="F1390" s="48"/>
      <c r="G1390" s="48"/>
      <c r="H1390" s="48"/>
      <c r="I1390" s="48"/>
      <c r="J1390" s="48"/>
      <c r="K1390" s="48"/>
      <c r="L1390" s="48"/>
      <c r="M1390" s="48"/>
      <c r="N1390" s="48"/>
      <c r="O1390" s="48"/>
      <c r="P1390" s="48"/>
      <c r="Q1390" s="48"/>
      <c r="R1390" s="48"/>
      <c r="S1390" s="48"/>
      <c r="T1390" s="48"/>
    </row>
    <row r="1391" spans="1:20">
      <c r="A1391" s="48"/>
      <c r="B1391" s="48"/>
      <c r="C1391" s="48"/>
      <c r="D1391" s="48"/>
      <c r="E1391" s="48"/>
      <c r="F1391" s="48"/>
      <c r="G1391" s="48"/>
      <c r="H1391" s="48"/>
      <c r="I1391" s="48"/>
      <c r="J1391" s="48"/>
      <c r="K1391" s="48"/>
      <c r="L1391" s="48"/>
      <c r="M1391" s="48"/>
      <c r="N1391" s="48"/>
      <c r="O1391" s="48"/>
      <c r="P1391" s="48"/>
      <c r="Q1391" s="48"/>
      <c r="R1391" s="48"/>
      <c r="S1391" s="48"/>
      <c r="T1391" s="48"/>
    </row>
    <row r="1392" spans="1:20">
      <c r="A1392" s="48"/>
      <c r="B1392" s="48"/>
      <c r="C1392" s="48"/>
      <c r="D1392" s="48"/>
      <c r="E1392" s="48"/>
      <c r="F1392" s="48"/>
      <c r="G1392" s="48"/>
      <c r="H1392" s="48"/>
      <c r="I1392" s="48"/>
      <c r="J1392" s="48"/>
      <c r="K1392" s="48"/>
      <c r="L1392" s="48"/>
      <c r="M1392" s="48"/>
      <c r="N1392" s="48"/>
      <c r="O1392" s="48"/>
      <c r="P1392" s="48"/>
      <c r="Q1392" s="48"/>
      <c r="R1392" s="48"/>
      <c r="S1392" s="48"/>
      <c r="T1392" s="48"/>
    </row>
    <row r="1393" spans="1:20">
      <c r="A1393" s="48"/>
      <c r="B1393" s="48"/>
      <c r="C1393" s="48"/>
      <c r="D1393" s="48"/>
      <c r="E1393" s="48"/>
      <c r="F1393" s="48"/>
      <c r="G1393" s="48"/>
      <c r="H1393" s="48"/>
      <c r="I1393" s="48"/>
      <c r="J1393" s="48"/>
      <c r="K1393" s="48"/>
      <c r="L1393" s="48"/>
      <c r="M1393" s="48"/>
      <c r="N1393" s="48"/>
      <c r="O1393" s="48"/>
      <c r="P1393" s="48"/>
      <c r="Q1393" s="48"/>
      <c r="R1393" s="48"/>
      <c r="S1393" s="48"/>
      <c r="T1393" s="48"/>
    </row>
    <row r="1394" spans="1:20">
      <c r="A1394" s="48"/>
      <c r="B1394" s="48"/>
      <c r="C1394" s="48"/>
      <c r="D1394" s="48"/>
      <c r="E1394" s="48"/>
      <c r="F1394" s="48"/>
      <c r="G1394" s="48"/>
      <c r="H1394" s="48"/>
      <c r="I1394" s="48"/>
      <c r="J1394" s="48"/>
      <c r="K1394" s="48"/>
      <c r="L1394" s="48"/>
      <c r="M1394" s="48"/>
      <c r="N1394" s="48"/>
      <c r="O1394" s="48"/>
      <c r="P1394" s="48"/>
      <c r="Q1394" s="48"/>
      <c r="R1394" s="48"/>
      <c r="S1394" s="48"/>
      <c r="T1394" s="48"/>
    </row>
    <row r="1395" spans="1:20">
      <c r="A1395" s="48"/>
      <c r="B1395" s="48"/>
      <c r="C1395" s="48"/>
      <c r="D1395" s="48"/>
      <c r="E1395" s="48"/>
      <c r="F1395" s="48"/>
      <c r="G1395" s="48"/>
      <c r="H1395" s="48"/>
      <c r="I1395" s="48"/>
      <c r="J1395" s="48"/>
      <c r="K1395" s="48"/>
      <c r="L1395" s="48"/>
      <c r="M1395" s="48"/>
      <c r="N1395" s="48"/>
      <c r="O1395" s="48"/>
      <c r="P1395" s="48"/>
      <c r="Q1395" s="48"/>
      <c r="R1395" s="48"/>
      <c r="S1395" s="48"/>
      <c r="T1395" s="48"/>
    </row>
    <row r="1396" spans="1:20">
      <c r="A1396" s="48"/>
      <c r="B1396" s="48"/>
      <c r="C1396" s="48"/>
      <c r="D1396" s="48"/>
      <c r="E1396" s="48"/>
      <c r="F1396" s="48"/>
      <c r="G1396" s="48"/>
      <c r="H1396" s="48"/>
      <c r="I1396" s="48"/>
      <c r="J1396" s="48"/>
      <c r="K1396" s="48"/>
      <c r="L1396" s="48"/>
      <c r="M1396" s="48"/>
      <c r="N1396" s="48"/>
      <c r="O1396" s="48"/>
      <c r="P1396" s="48"/>
      <c r="Q1396" s="48"/>
      <c r="R1396" s="48"/>
      <c r="S1396" s="48"/>
      <c r="T1396" s="48"/>
    </row>
    <row r="1397" spans="1:20">
      <c r="A1397" s="48"/>
      <c r="B1397" s="48"/>
      <c r="C1397" s="48"/>
      <c r="D1397" s="48"/>
      <c r="E1397" s="48"/>
      <c r="F1397" s="48"/>
      <c r="G1397" s="48"/>
      <c r="H1397" s="48"/>
      <c r="I1397" s="48"/>
      <c r="J1397" s="48"/>
      <c r="K1397" s="48"/>
      <c r="L1397" s="48"/>
      <c r="M1397" s="48"/>
      <c r="N1397" s="48"/>
      <c r="O1397" s="48"/>
      <c r="P1397" s="48"/>
      <c r="Q1397" s="48"/>
      <c r="R1397" s="48"/>
      <c r="S1397" s="48"/>
      <c r="T1397" s="48"/>
    </row>
    <row r="1398" spans="1:20">
      <c r="A1398" s="48"/>
      <c r="B1398" s="48"/>
      <c r="C1398" s="48"/>
      <c r="D1398" s="48"/>
      <c r="E1398" s="48"/>
      <c r="F1398" s="48"/>
      <c r="G1398" s="48"/>
      <c r="H1398" s="48"/>
      <c r="I1398" s="48"/>
      <c r="J1398" s="48"/>
      <c r="K1398" s="48"/>
      <c r="L1398" s="48"/>
      <c r="M1398" s="48"/>
      <c r="N1398" s="48"/>
      <c r="O1398" s="48"/>
      <c r="P1398" s="48"/>
      <c r="Q1398" s="48"/>
      <c r="R1398" s="48"/>
      <c r="S1398" s="48"/>
      <c r="T1398" s="48"/>
    </row>
    <row r="1399" spans="1:20">
      <c r="A1399" s="48"/>
      <c r="B1399" s="48"/>
      <c r="C1399" s="48"/>
      <c r="D1399" s="48"/>
      <c r="E1399" s="48"/>
      <c r="F1399" s="48"/>
      <c r="G1399" s="48"/>
      <c r="H1399" s="48"/>
      <c r="I1399" s="48"/>
      <c r="J1399" s="48"/>
      <c r="K1399" s="48"/>
      <c r="L1399" s="48"/>
      <c r="M1399" s="48"/>
      <c r="N1399" s="48"/>
      <c r="O1399" s="48"/>
      <c r="P1399" s="48"/>
      <c r="Q1399" s="48"/>
      <c r="R1399" s="48"/>
      <c r="S1399" s="48"/>
      <c r="T1399" s="48"/>
    </row>
    <row r="1400" spans="1:20">
      <c r="A1400" s="48"/>
      <c r="B1400" s="48"/>
      <c r="C1400" s="48"/>
      <c r="D1400" s="48"/>
      <c r="E1400" s="48"/>
      <c r="F1400" s="48"/>
      <c r="G1400" s="48"/>
      <c r="H1400" s="48"/>
      <c r="I1400" s="48"/>
      <c r="J1400" s="48"/>
      <c r="K1400" s="48"/>
      <c r="L1400" s="48"/>
      <c r="M1400" s="48"/>
      <c r="N1400" s="48"/>
      <c r="O1400" s="48"/>
      <c r="P1400" s="48"/>
      <c r="Q1400" s="48"/>
      <c r="R1400" s="48"/>
      <c r="S1400" s="48"/>
      <c r="T1400" s="48"/>
    </row>
    <row r="1401" spans="1:20">
      <c r="A1401" s="48"/>
      <c r="B1401" s="48"/>
      <c r="C1401" s="48"/>
      <c r="D1401" s="48"/>
      <c r="E1401" s="48"/>
      <c r="F1401" s="48"/>
      <c r="G1401" s="48"/>
      <c r="H1401" s="48"/>
      <c r="I1401" s="48"/>
      <c r="J1401" s="48"/>
      <c r="K1401" s="48"/>
      <c r="L1401" s="48"/>
      <c r="M1401" s="48"/>
      <c r="N1401" s="48"/>
      <c r="O1401" s="48"/>
      <c r="P1401" s="48"/>
      <c r="Q1401" s="48"/>
      <c r="R1401" s="48"/>
      <c r="S1401" s="48"/>
      <c r="T1401" s="48"/>
    </row>
    <row r="1402" spans="1:20">
      <c r="A1402" s="48"/>
      <c r="B1402" s="48"/>
      <c r="C1402" s="48"/>
      <c r="D1402" s="48"/>
      <c r="E1402" s="48"/>
      <c r="F1402" s="48"/>
      <c r="G1402" s="48"/>
      <c r="H1402" s="48"/>
      <c r="I1402" s="48"/>
      <c r="J1402" s="48"/>
      <c r="K1402" s="48"/>
      <c r="L1402" s="48"/>
      <c r="M1402" s="48"/>
      <c r="N1402" s="48"/>
      <c r="O1402" s="48"/>
      <c r="P1402" s="48"/>
      <c r="Q1402" s="48"/>
      <c r="R1402" s="48"/>
      <c r="S1402" s="48"/>
      <c r="T1402" s="48"/>
    </row>
    <row r="1403" spans="1:20">
      <c r="A1403" s="48"/>
      <c r="B1403" s="48"/>
      <c r="C1403" s="48"/>
      <c r="D1403" s="48"/>
      <c r="E1403" s="48"/>
      <c r="F1403" s="48"/>
      <c r="G1403" s="48"/>
      <c r="H1403" s="48"/>
      <c r="I1403" s="48"/>
      <c r="J1403" s="48"/>
      <c r="K1403" s="48"/>
      <c r="L1403" s="48"/>
      <c r="M1403" s="48"/>
      <c r="N1403" s="48"/>
      <c r="O1403" s="48"/>
      <c r="P1403" s="48"/>
      <c r="Q1403" s="48"/>
      <c r="R1403" s="48"/>
      <c r="S1403" s="48"/>
      <c r="T1403" s="48"/>
    </row>
    <row r="1404" spans="1:20">
      <c r="A1404" s="48"/>
      <c r="B1404" s="48"/>
      <c r="C1404" s="48"/>
      <c r="D1404" s="48"/>
      <c r="E1404" s="48"/>
      <c r="F1404" s="48"/>
      <c r="G1404" s="48"/>
      <c r="H1404" s="48"/>
      <c r="I1404" s="48"/>
      <c r="J1404" s="48"/>
      <c r="K1404" s="48"/>
      <c r="L1404" s="48"/>
      <c r="M1404" s="48"/>
      <c r="N1404" s="48"/>
      <c r="O1404" s="48"/>
      <c r="P1404" s="48"/>
      <c r="Q1404" s="48"/>
      <c r="R1404" s="48"/>
      <c r="S1404" s="48"/>
      <c r="T1404" s="48"/>
    </row>
    <row r="1405" spans="1:20">
      <c r="A1405" s="48"/>
      <c r="B1405" s="48"/>
      <c r="C1405" s="48"/>
      <c r="D1405" s="48"/>
      <c r="E1405" s="48"/>
      <c r="F1405" s="48"/>
      <c r="G1405" s="48"/>
      <c r="H1405" s="48"/>
      <c r="I1405" s="48"/>
      <c r="J1405" s="48"/>
      <c r="K1405" s="48"/>
      <c r="L1405" s="48"/>
      <c r="M1405" s="48"/>
      <c r="N1405" s="48"/>
      <c r="O1405" s="48"/>
      <c r="P1405" s="48"/>
      <c r="Q1405" s="48"/>
      <c r="R1405" s="48"/>
      <c r="S1405" s="48"/>
      <c r="T1405" s="48"/>
    </row>
    <row r="1406" spans="1:20">
      <c r="A1406" s="48"/>
      <c r="B1406" s="48"/>
      <c r="C1406" s="48"/>
      <c r="D1406" s="48"/>
      <c r="E1406" s="48"/>
      <c r="F1406" s="48"/>
      <c r="G1406" s="48"/>
      <c r="H1406" s="48"/>
      <c r="I1406" s="48"/>
      <c r="J1406" s="48"/>
      <c r="K1406" s="48"/>
      <c r="L1406" s="48"/>
      <c r="M1406" s="48"/>
      <c r="N1406" s="48"/>
      <c r="O1406" s="48"/>
      <c r="P1406" s="48"/>
      <c r="Q1406" s="48"/>
      <c r="R1406" s="48"/>
      <c r="S1406" s="48"/>
      <c r="T1406" s="48"/>
    </row>
    <row r="1407" spans="1:20">
      <c r="A1407" s="48"/>
      <c r="B1407" s="48"/>
      <c r="C1407" s="48"/>
      <c r="D1407" s="48"/>
      <c r="E1407" s="48"/>
      <c r="F1407" s="48"/>
      <c r="G1407" s="48"/>
      <c r="H1407" s="48"/>
      <c r="I1407" s="48"/>
      <c r="J1407" s="48"/>
      <c r="K1407" s="48"/>
      <c r="L1407" s="48"/>
      <c r="M1407" s="48"/>
      <c r="N1407" s="48"/>
      <c r="O1407" s="48"/>
      <c r="P1407" s="48"/>
      <c r="Q1407" s="48"/>
      <c r="R1407" s="48"/>
      <c r="S1407" s="48"/>
      <c r="T1407" s="48"/>
    </row>
    <row r="1408" spans="1:20">
      <c r="A1408" s="48"/>
      <c r="B1408" s="48"/>
      <c r="C1408" s="48"/>
      <c r="D1408" s="48"/>
      <c r="E1408" s="48"/>
      <c r="F1408" s="48"/>
      <c r="G1408" s="48"/>
      <c r="H1408" s="48"/>
      <c r="I1408" s="48"/>
      <c r="J1408" s="48"/>
      <c r="K1408" s="48"/>
      <c r="L1408" s="48"/>
      <c r="M1408" s="48"/>
      <c r="N1408" s="48"/>
      <c r="O1408" s="48"/>
      <c r="P1408" s="48"/>
      <c r="Q1408" s="48"/>
      <c r="R1408" s="48"/>
      <c r="S1408" s="48"/>
      <c r="T1408" s="48"/>
    </row>
    <row r="1409" spans="1:20">
      <c r="A1409" s="48"/>
      <c r="B1409" s="48"/>
      <c r="C1409" s="48"/>
      <c r="D1409" s="48"/>
      <c r="E1409" s="48"/>
      <c r="F1409" s="48"/>
      <c r="G1409" s="48"/>
      <c r="H1409" s="48"/>
      <c r="I1409" s="48"/>
      <c r="J1409" s="48"/>
      <c r="K1409" s="48"/>
      <c r="L1409" s="48"/>
      <c r="M1409" s="48"/>
      <c r="N1409" s="48"/>
      <c r="O1409" s="48"/>
      <c r="P1409" s="48"/>
      <c r="Q1409" s="48"/>
      <c r="R1409" s="48"/>
      <c r="S1409" s="48"/>
      <c r="T1409" s="48"/>
    </row>
    <row r="1410" spans="1:20">
      <c r="A1410" s="48"/>
      <c r="B1410" s="48"/>
      <c r="C1410" s="48"/>
      <c r="D1410" s="48"/>
      <c r="E1410" s="48"/>
      <c r="F1410" s="48"/>
      <c r="G1410" s="48"/>
      <c r="H1410" s="48"/>
      <c r="I1410" s="48"/>
      <c r="J1410" s="48"/>
      <c r="K1410" s="48"/>
      <c r="L1410" s="48"/>
      <c r="M1410" s="48"/>
      <c r="N1410" s="48"/>
      <c r="O1410" s="48"/>
      <c r="P1410" s="48"/>
      <c r="Q1410" s="48"/>
      <c r="R1410" s="48"/>
      <c r="S1410" s="48"/>
      <c r="T1410" s="48"/>
    </row>
    <row r="1411" spans="1:20">
      <c r="A1411" s="48"/>
      <c r="B1411" s="48"/>
      <c r="C1411" s="48"/>
      <c r="D1411" s="48"/>
      <c r="E1411" s="48"/>
      <c r="F1411" s="48"/>
      <c r="G1411" s="48"/>
      <c r="H1411" s="48"/>
      <c r="I1411" s="48"/>
      <c r="J1411" s="48"/>
      <c r="K1411" s="48"/>
      <c r="L1411" s="48"/>
      <c r="M1411" s="48"/>
      <c r="N1411" s="48"/>
      <c r="O1411" s="48"/>
      <c r="P1411" s="48"/>
      <c r="Q1411" s="48"/>
      <c r="R1411" s="48"/>
      <c r="S1411" s="48"/>
      <c r="T1411" s="48"/>
    </row>
    <row r="1412" spans="1:20">
      <c r="A1412" s="48"/>
      <c r="B1412" s="48"/>
      <c r="C1412" s="48"/>
      <c r="D1412" s="48"/>
      <c r="E1412" s="48"/>
      <c r="F1412" s="48"/>
      <c r="G1412" s="48"/>
      <c r="H1412" s="48"/>
      <c r="I1412" s="48"/>
      <c r="J1412" s="48"/>
      <c r="K1412" s="48"/>
      <c r="L1412" s="48"/>
      <c r="M1412" s="48"/>
      <c r="N1412" s="48"/>
      <c r="O1412" s="48"/>
      <c r="P1412" s="48"/>
      <c r="Q1412" s="48"/>
      <c r="R1412" s="48"/>
      <c r="S1412" s="48"/>
      <c r="T1412" s="48"/>
    </row>
    <row r="1413" spans="1:20">
      <c r="A1413" s="48"/>
      <c r="B1413" s="48"/>
      <c r="C1413" s="48"/>
      <c r="D1413" s="48"/>
      <c r="E1413" s="48"/>
      <c r="F1413" s="48"/>
      <c r="G1413" s="48"/>
      <c r="H1413" s="48"/>
      <c r="I1413" s="48"/>
      <c r="J1413" s="48"/>
      <c r="K1413" s="48"/>
      <c r="L1413" s="48"/>
      <c r="M1413" s="48"/>
      <c r="N1413" s="48"/>
      <c r="O1413" s="48"/>
      <c r="P1413" s="48"/>
      <c r="Q1413" s="48"/>
      <c r="R1413" s="48"/>
      <c r="S1413" s="48"/>
      <c r="T1413" s="48"/>
    </row>
    <row r="1414" spans="1:20">
      <c r="A1414" s="48"/>
      <c r="B1414" s="48"/>
      <c r="C1414" s="48"/>
      <c r="D1414" s="48"/>
      <c r="E1414" s="48"/>
      <c r="F1414" s="48"/>
      <c r="G1414" s="48"/>
      <c r="H1414" s="48"/>
      <c r="I1414" s="48"/>
      <c r="J1414" s="48"/>
      <c r="K1414" s="48"/>
      <c r="L1414" s="48"/>
      <c r="M1414" s="48"/>
      <c r="N1414" s="48"/>
      <c r="O1414" s="48"/>
      <c r="P1414" s="48"/>
      <c r="Q1414" s="48"/>
      <c r="R1414" s="48"/>
      <c r="S1414" s="48"/>
      <c r="T1414" s="48"/>
    </row>
    <row r="1415" spans="1:20">
      <c r="A1415" s="48"/>
      <c r="B1415" s="48"/>
      <c r="C1415" s="48"/>
      <c r="D1415" s="48"/>
      <c r="E1415" s="48"/>
      <c r="F1415" s="48"/>
      <c r="G1415" s="48"/>
      <c r="H1415" s="48"/>
      <c r="I1415" s="48"/>
      <c r="J1415" s="48"/>
      <c r="K1415" s="48"/>
      <c r="L1415" s="48"/>
      <c r="M1415" s="48"/>
      <c r="N1415" s="48"/>
      <c r="O1415" s="48"/>
      <c r="P1415" s="48"/>
      <c r="Q1415" s="48"/>
      <c r="R1415" s="48"/>
      <c r="S1415" s="48"/>
      <c r="T1415" s="48"/>
    </row>
    <row r="1416" spans="1:20">
      <c r="A1416" s="48"/>
      <c r="B1416" s="48"/>
      <c r="C1416" s="48"/>
      <c r="D1416" s="48"/>
      <c r="E1416" s="48"/>
      <c r="F1416" s="48"/>
      <c r="G1416" s="48"/>
      <c r="H1416" s="48"/>
      <c r="I1416" s="48"/>
      <c r="J1416" s="48"/>
      <c r="K1416" s="48"/>
      <c r="L1416" s="48"/>
      <c r="M1416" s="48"/>
      <c r="N1416" s="48"/>
      <c r="O1416" s="48"/>
      <c r="P1416" s="48"/>
      <c r="Q1416" s="48"/>
      <c r="R1416" s="48"/>
      <c r="S1416" s="48"/>
      <c r="T1416" s="48"/>
    </row>
    <row r="1417" spans="1:20">
      <c r="A1417" s="48"/>
      <c r="B1417" s="48"/>
      <c r="C1417" s="48"/>
      <c r="D1417" s="48"/>
      <c r="E1417" s="48"/>
      <c r="F1417" s="48"/>
      <c r="G1417" s="48"/>
      <c r="H1417" s="48"/>
      <c r="I1417" s="48"/>
      <c r="J1417" s="48"/>
      <c r="K1417" s="48"/>
      <c r="L1417" s="48"/>
      <c r="M1417" s="48"/>
      <c r="N1417" s="48"/>
      <c r="O1417" s="48"/>
      <c r="P1417" s="48"/>
      <c r="Q1417" s="48"/>
      <c r="R1417" s="48"/>
      <c r="S1417" s="48"/>
      <c r="T1417" s="48"/>
    </row>
    <row r="1418" spans="1:20">
      <c r="A1418" s="48"/>
      <c r="B1418" s="48"/>
      <c r="C1418" s="48"/>
      <c r="D1418" s="48"/>
      <c r="E1418" s="48"/>
      <c r="F1418" s="48"/>
      <c r="G1418" s="48"/>
      <c r="H1418" s="48"/>
      <c r="I1418" s="48"/>
      <c r="J1418" s="48"/>
      <c r="K1418" s="48"/>
      <c r="L1418" s="48"/>
      <c r="M1418" s="48"/>
      <c r="N1418" s="48"/>
      <c r="O1418" s="48"/>
      <c r="P1418" s="48"/>
      <c r="Q1418" s="48"/>
      <c r="R1418" s="48"/>
      <c r="S1418" s="48"/>
      <c r="T1418" s="48"/>
    </row>
    <row r="1419" spans="1:20">
      <c r="A1419" s="48"/>
      <c r="B1419" s="48"/>
      <c r="C1419" s="48"/>
      <c r="D1419" s="48"/>
      <c r="E1419" s="48"/>
      <c r="F1419" s="48"/>
      <c r="G1419" s="48"/>
      <c r="H1419" s="48"/>
      <c r="I1419" s="48"/>
      <c r="J1419" s="48"/>
      <c r="K1419" s="48"/>
      <c r="L1419" s="48"/>
      <c r="M1419" s="48"/>
      <c r="N1419" s="48"/>
      <c r="O1419" s="48"/>
      <c r="P1419" s="48"/>
      <c r="Q1419" s="48"/>
      <c r="R1419" s="48"/>
      <c r="S1419" s="48"/>
      <c r="T1419" s="48"/>
    </row>
    <row r="1420" spans="1:20">
      <c r="A1420" s="48"/>
      <c r="B1420" s="48"/>
      <c r="C1420" s="48"/>
      <c r="D1420" s="48"/>
      <c r="E1420" s="48"/>
      <c r="F1420" s="48"/>
      <c r="G1420" s="48"/>
      <c r="H1420" s="48"/>
      <c r="I1420" s="48"/>
      <c r="J1420" s="48"/>
      <c r="K1420" s="48"/>
      <c r="L1420" s="48"/>
      <c r="M1420" s="48"/>
      <c r="N1420" s="48"/>
      <c r="O1420" s="48"/>
      <c r="P1420" s="48"/>
      <c r="Q1420" s="48"/>
      <c r="R1420" s="48"/>
      <c r="S1420" s="48"/>
      <c r="T1420" s="48"/>
    </row>
    <row r="1421" spans="1:20">
      <c r="A1421" s="48"/>
      <c r="B1421" s="48"/>
      <c r="C1421" s="48"/>
      <c r="D1421" s="48"/>
      <c r="E1421" s="48"/>
      <c r="F1421" s="48"/>
      <c r="G1421" s="48"/>
      <c r="H1421" s="48"/>
      <c r="I1421" s="48"/>
      <c r="J1421" s="48"/>
      <c r="K1421" s="48"/>
      <c r="L1421" s="48"/>
      <c r="M1421" s="48"/>
      <c r="N1421" s="48"/>
      <c r="O1421" s="48"/>
      <c r="P1421" s="48"/>
      <c r="Q1421" s="48"/>
      <c r="R1421" s="48"/>
      <c r="S1421" s="48"/>
      <c r="T1421" s="48"/>
    </row>
    <row r="1422" spans="1:20">
      <c r="A1422" s="48"/>
      <c r="B1422" s="48"/>
      <c r="C1422" s="48"/>
      <c r="D1422" s="48"/>
      <c r="E1422" s="48"/>
      <c r="F1422" s="48"/>
      <c r="G1422" s="48"/>
      <c r="H1422" s="48"/>
      <c r="I1422" s="48"/>
      <c r="J1422" s="48"/>
      <c r="K1422" s="48"/>
      <c r="L1422" s="48"/>
      <c r="M1422" s="48"/>
      <c r="N1422" s="48"/>
      <c r="O1422" s="48"/>
      <c r="P1422" s="48"/>
      <c r="Q1422" s="48"/>
      <c r="R1422" s="48"/>
      <c r="S1422" s="48"/>
      <c r="T1422" s="48"/>
    </row>
    <row r="1423" spans="1:20">
      <c r="A1423" s="48"/>
      <c r="B1423" s="48"/>
      <c r="C1423" s="48"/>
      <c r="D1423" s="48"/>
      <c r="E1423" s="48"/>
      <c r="F1423" s="48"/>
      <c r="G1423" s="48"/>
      <c r="H1423" s="48"/>
      <c r="I1423" s="48"/>
      <c r="J1423" s="48"/>
      <c r="K1423" s="48"/>
      <c r="L1423" s="48"/>
      <c r="M1423" s="48"/>
      <c r="N1423" s="48"/>
      <c r="O1423" s="48"/>
      <c r="P1423" s="48"/>
      <c r="Q1423" s="48"/>
      <c r="R1423" s="48"/>
      <c r="S1423" s="48"/>
      <c r="T1423" s="48"/>
    </row>
    <row r="1424" spans="1:20">
      <c r="A1424" s="48"/>
      <c r="B1424" s="48"/>
      <c r="C1424" s="48"/>
      <c r="D1424" s="48"/>
      <c r="E1424" s="48"/>
      <c r="F1424" s="48"/>
      <c r="G1424" s="48"/>
      <c r="H1424" s="48"/>
      <c r="I1424" s="48"/>
      <c r="J1424" s="48"/>
      <c r="K1424" s="48"/>
      <c r="L1424" s="48"/>
      <c r="M1424" s="48"/>
      <c r="N1424" s="48"/>
      <c r="O1424" s="48"/>
      <c r="P1424" s="48"/>
      <c r="Q1424" s="48"/>
      <c r="R1424" s="48"/>
      <c r="S1424" s="48"/>
      <c r="T1424" s="48"/>
    </row>
    <row r="1425" spans="1:20">
      <c r="A1425" s="48"/>
      <c r="B1425" s="48"/>
      <c r="C1425" s="48"/>
      <c r="D1425" s="48"/>
      <c r="E1425" s="48"/>
      <c r="F1425" s="48"/>
      <c r="G1425" s="48"/>
      <c r="H1425" s="48"/>
      <c r="I1425" s="48"/>
      <c r="J1425" s="48"/>
      <c r="K1425" s="48"/>
      <c r="L1425" s="48"/>
      <c r="M1425" s="48"/>
      <c r="N1425" s="48"/>
      <c r="O1425" s="48"/>
      <c r="P1425" s="48"/>
      <c r="Q1425" s="48"/>
      <c r="R1425" s="48"/>
      <c r="S1425" s="48"/>
      <c r="T1425" s="48"/>
    </row>
    <row r="1426" spans="1:20">
      <c r="A1426" s="48"/>
      <c r="B1426" s="48"/>
      <c r="C1426" s="48"/>
      <c r="D1426" s="48"/>
      <c r="E1426" s="48"/>
      <c r="F1426" s="48"/>
      <c r="G1426" s="48"/>
      <c r="H1426" s="48"/>
      <c r="I1426" s="48"/>
      <c r="J1426" s="48"/>
      <c r="K1426" s="48"/>
      <c r="L1426" s="48"/>
      <c r="M1426" s="48"/>
      <c r="N1426" s="48"/>
      <c r="O1426" s="48"/>
      <c r="P1426" s="48"/>
      <c r="Q1426" s="48"/>
      <c r="R1426" s="48"/>
      <c r="S1426" s="48"/>
      <c r="T1426" s="48"/>
    </row>
    <row r="1427" spans="1:20">
      <c r="A1427" s="48"/>
      <c r="B1427" s="48"/>
      <c r="C1427" s="48"/>
      <c r="D1427" s="48"/>
      <c r="E1427" s="48"/>
      <c r="F1427" s="48"/>
      <c r="G1427" s="48"/>
      <c r="H1427" s="48"/>
      <c r="I1427" s="48"/>
      <c r="J1427" s="48"/>
      <c r="K1427" s="48"/>
      <c r="L1427" s="48"/>
      <c r="M1427" s="48"/>
      <c r="N1427" s="48"/>
      <c r="O1427" s="48"/>
      <c r="P1427" s="48"/>
      <c r="Q1427" s="48"/>
      <c r="R1427" s="48"/>
      <c r="S1427" s="48"/>
      <c r="T1427" s="48"/>
    </row>
    <row r="1428" spans="1:20">
      <c r="A1428" s="48"/>
      <c r="B1428" s="48"/>
      <c r="C1428" s="48"/>
      <c r="D1428" s="48"/>
      <c r="E1428" s="48"/>
      <c r="F1428" s="48"/>
      <c r="G1428" s="48"/>
      <c r="H1428" s="48"/>
      <c r="I1428" s="48"/>
      <c r="J1428" s="48"/>
      <c r="K1428" s="48"/>
      <c r="L1428" s="48"/>
      <c r="M1428" s="48"/>
      <c r="N1428" s="48"/>
      <c r="O1428" s="48"/>
      <c r="P1428" s="48"/>
      <c r="Q1428" s="48"/>
      <c r="R1428" s="48"/>
      <c r="S1428" s="48"/>
      <c r="T1428" s="48"/>
    </row>
    <row r="1429" spans="1:20">
      <c r="A1429" s="48"/>
      <c r="B1429" s="48"/>
      <c r="C1429" s="48"/>
      <c r="D1429" s="48"/>
      <c r="E1429" s="48"/>
      <c r="F1429" s="48"/>
      <c r="G1429" s="48"/>
      <c r="H1429" s="48"/>
      <c r="I1429" s="48"/>
      <c r="J1429" s="48"/>
      <c r="K1429" s="48"/>
      <c r="L1429" s="48"/>
      <c r="M1429" s="48"/>
      <c r="N1429" s="48"/>
      <c r="O1429" s="48"/>
      <c r="P1429" s="48"/>
      <c r="Q1429" s="48"/>
      <c r="R1429" s="48"/>
      <c r="S1429" s="48"/>
      <c r="T1429" s="48"/>
    </row>
    <row r="1430" spans="1:20">
      <c r="A1430" s="48"/>
      <c r="B1430" s="48"/>
      <c r="C1430" s="48"/>
      <c r="D1430" s="48"/>
      <c r="E1430" s="48"/>
      <c r="F1430" s="48"/>
      <c r="G1430" s="48"/>
      <c r="H1430" s="48"/>
      <c r="I1430" s="48"/>
      <c r="J1430" s="48"/>
      <c r="K1430" s="48"/>
      <c r="L1430" s="48"/>
      <c r="M1430" s="48"/>
      <c r="N1430" s="48"/>
      <c r="O1430" s="48"/>
      <c r="P1430" s="48"/>
      <c r="Q1430" s="48"/>
      <c r="R1430" s="48"/>
      <c r="S1430" s="48"/>
      <c r="T1430" s="48"/>
    </row>
    <row r="1431" spans="1:20">
      <c r="A1431" s="48"/>
      <c r="B1431" s="48"/>
      <c r="C1431" s="48"/>
      <c r="D1431" s="48"/>
      <c r="E1431" s="48"/>
      <c r="F1431" s="48"/>
      <c r="G1431" s="48"/>
      <c r="H1431" s="48"/>
      <c r="I1431" s="48"/>
      <c r="J1431" s="48"/>
      <c r="K1431" s="48"/>
      <c r="L1431" s="48"/>
      <c r="M1431" s="48"/>
      <c r="N1431" s="48"/>
      <c r="O1431" s="48"/>
      <c r="P1431" s="48"/>
      <c r="Q1431" s="48"/>
      <c r="R1431" s="48"/>
      <c r="S1431" s="48"/>
      <c r="T1431" s="48"/>
    </row>
    <row r="1432" spans="1:20">
      <c r="A1432" s="48"/>
      <c r="B1432" s="48"/>
      <c r="C1432" s="48"/>
      <c r="D1432" s="48"/>
      <c r="E1432" s="48"/>
      <c r="F1432" s="48"/>
      <c r="G1432" s="48"/>
      <c r="H1432" s="48"/>
      <c r="I1432" s="48"/>
      <c r="J1432" s="48"/>
      <c r="K1432" s="48"/>
      <c r="L1432" s="48"/>
      <c r="M1432" s="48"/>
      <c r="N1432" s="48"/>
      <c r="O1432" s="48"/>
      <c r="P1432" s="48"/>
      <c r="Q1432" s="48"/>
      <c r="R1432" s="48"/>
      <c r="S1432" s="48"/>
      <c r="T1432" s="48"/>
    </row>
    <row r="1433" spans="1:20">
      <c r="A1433" s="48"/>
      <c r="B1433" s="48"/>
      <c r="C1433" s="48"/>
      <c r="D1433" s="48"/>
      <c r="E1433" s="48"/>
      <c r="F1433" s="48"/>
      <c r="G1433" s="48"/>
      <c r="H1433" s="48"/>
      <c r="I1433" s="48"/>
      <c r="J1433" s="48"/>
      <c r="K1433" s="48"/>
      <c r="L1433" s="48"/>
      <c r="M1433" s="48"/>
      <c r="N1433" s="48"/>
      <c r="O1433" s="48"/>
      <c r="P1433" s="48"/>
      <c r="Q1433" s="48"/>
      <c r="R1433" s="48"/>
      <c r="S1433" s="48"/>
      <c r="T1433" s="48"/>
    </row>
    <row r="1434" spans="1:20">
      <c r="A1434" s="48"/>
      <c r="B1434" s="48"/>
      <c r="C1434" s="48"/>
      <c r="D1434" s="48"/>
      <c r="E1434" s="48"/>
      <c r="F1434" s="48"/>
      <c r="G1434" s="48"/>
      <c r="H1434" s="48"/>
      <c r="I1434" s="48"/>
      <c r="J1434" s="48"/>
      <c r="K1434" s="48"/>
      <c r="L1434" s="48"/>
      <c r="M1434" s="48"/>
      <c r="N1434" s="48"/>
      <c r="O1434" s="48"/>
      <c r="P1434" s="48"/>
      <c r="Q1434" s="48"/>
      <c r="R1434" s="48"/>
      <c r="S1434" s="48"/>
      <c r="T1434" s="48"/>
    </row>
    <row r="1435" spans="1:20">
      <c r="A1435" s="48"/>
      <c r="B1435" s="48"/>
      <c r="C1435" s="48"/>
      <c r="D1435" s="48"/>
      <c r="E1435" s="48"/>
      <c r="F1435" s="48"/>
      <c r="G1435" s="48"/>
      <c r="H1435" s="48"/>
      <c r="I1435" s="48"/>
      <c r="J1435" s="48"/>
      <c r="K1435" s="48"/>
      <c r="L1435" s="48"/>
      <c r="M1435" s="48"/>
      <c r="N1435" s="48"/>
      <c r="O1435" s="48"/>
      <c r="P1435" s="48"/>
      <c r="Q1435" s="48"/>
      <c r="R1435" s="48"/>
      <c r="S1435" s="48"/>
      <c r="T1435" s="48"/>
    </row>
    <row r="1436" spans="1:20">
      <c r="A1436" s="48"/>
      <c r="B1436" s="48"/>
      <c r="C1436" s="48"/>
      <c r="D1436" s="48"/>
      <c r="E1436" s="48"/>
      <c r="F1436" s="48"/>
      <c r="G1436" s="48"/>
      <c r="H1436" s="48"/>
      <c r="I1436" s="48"/>
      <c r="J1436" s="48"/>
      <c r="K1436" s="48"/>
      <c r="L1436" s="48"/>
      <c r="M1436" s="48"/>
      <c r="N1436" s="48"/>
      <c r="O1436" s="48"/>
      <c r="P1436" s="48"/>
      <c r="Q1436" s="48"/>
      <c r="R1436" s="48"/>
      <c r="S1436" s="48"/>
      <c r="T1436" s="48"/>
    </row>
    <row r="1437" spans="1:20">
      <c r="A1437" s="48"/>
      <c r="B1437" s="48"/>
      <c r="C1437" s="48"/>
      <c r="D1437" s="48"/>
      <c r="E1437" s="48"/>
      <c r="F1437" s="48"/>
      <c r="G1437" s="48"/>
      <c r="H1437" s="48"/>
      <c r="I1437" s="48"/>
      <c r="J1437" s="48"/>
      <c r="K1437" s="48"/>
      <c r="L1437" s="48"/>
      <c r="M1437" s="48"/>
      <c r="N1437" s="48"/>
      <c r="O1437" s="48"/>
      <c r="P1437" s="48"/>
      <c r="Q1437" s="48"/>
      <c r="R1437" s="48"/>
      <c r="S1437" s="48"/>
      <c r="T1437" s="48"/>
    </row>
    <row r="1438" spans="1:20">
      <c r="A1438" s="48"/>
      <c r="B1438" s="48"/>
      <c r="C1438" s="48"/>
      <c r="D1438" s="48"/>
      <c r="E1438" s="48"/>
      <c r="F1438" s="48"/>
      <c r="G1438" s="48"/>
      <c r="H1438" s="48"/>
      <c r="I1438" s="48"/>
      <c r="J1438" s="48"/>
      <c r="K1438" s="48"/>
      <c r="L1438" s="48"/>
      <c r="M1438" s="48"/>
      <c r="N1438" s="48"/>
      <c r="O1438" s="48"/>
      <c r="P1438" s="48"/>
      <c r="Q1438" s="48"/>
      <c r="R1438" s="48"/>
      <c r="S1438" s="48"/>
      <c r="T1438" s="48"/>
    </row>
    <row r="1439" spans="1:20">
      <c r="A1439" s="48"/>
      <c r="B1439" s="48"/>
      <c r="C1439" s="48"/>
      <c r="D1439" s="48"/>
      <c r="E1439" s="48"/>
      <c r="F1439" s="48"/>
      <c r="G1439" s="48"/>
      <c r="H1439" s="48"/>
      <c r="I1439" s="48"/>
      <c r="J1439" s="48"/>
      <c r="K1439" s="48"/>
      <c r="L1439" s="48"/>
      <c r="M1439" s="48"/>
      <c r="N1439" s="48"/>
      <c r="O1439" s="48"/>
      <c r="P1439" s="48"/>
      <c r="Q1439" s="48"/>
      <c r="R1439" s="48"/>
      <c r="S1439" s="48"/>
      <c r="T1439" s="48"/>
    </row>
    <row r="1440" spans="1:20">
      <c r="A1440" s="48"/>
      <c r="B1440" s="48"/>
      <c r="C1440" s="48"/>
      <c r="D1440" s="48"/>
      <c r="E1440" s="48"/>
      <c r="F1440" s="48"/>
      <c r="G1440" s="48"/>
      <c r="H1440" s="48"/>
      <c r="I1440" s="48"/>
      <c r="J1440" s="48"/>
      <c r="K1440" s="48"/>
      <c r="L1440" s="48"/>
      <c r="M1440" s="48"/>
      <c r="N1440" s="48"/>
      <c r="O1440" s="48"/>
      <c r="P1440" s="48"/>
      <c r="Q1440" s="48"/>
      <c r="R1440" s="48"/>
      <c r="S1440" s="48"/>
      <c r="T1440" s="48"/>
    </row>
    <row r="1441" spans="1:20">
      <c r="A1441" s="48"/>
      <c r="B1441" s="48"/>
      <c r="C1441" s="48"/>
      <c r="D1441" s="48"/>
      <c r="E1441" s="48"/>
      <c r="F1441" s="48"/>
      <c r="G1441" s="48"/>
      <c r="H1441" s="48"/>
      <c r="I1441" s="48"/>
      <c r="J1441" s="48"/>
      <c r="K1441" s="48"/>
      <c r="L1441" s="48"/>
      <c r="M1441" s="48"/>
      <c r="N1441" s="48"/>
      <c r="O1441" s="48"/>
      <c r="P1441" s="48"/>
      <c r="Q1441" s="48"/>
      <c r="R1441" s="48"/>
      <c r="S1441" s="48"/>
      <c r="T1441" s="48"/>
    </row>
    <row r="1442" spans="1:20">
      <c r="A1442" s="48"/>
      <c r="B1442" s="48"/>
      <c r="C1442" s="48"/>
      <c r="D1442" s="48"/>
      <c r="E1442" s="48"/>
      <c r="F1442" s="48"/>
      <c r="G1442" s="48"/>
      <c r="H1442" s="48"/>
      <c r="I1442" s="48"/>
      <c r="J1442" s="48"/>
      <c r="K1442" s="48"/>
      <c r="L1442" s="48"/>
      <c r="M1442" s="48"/>
      <c r="N1442" s="48"/>
      <c r="O1442" s="48"/>
      <c r="P1442" s="48"/>
      <c r="Q1442" s="48"/>
      <c r="R1442" s="48"/>
      <c r="S1442" s="48"/>
      <c r="T1442" s="48"/>
    </row>
    <row r="1443" spans="1:20">
      <c r="A1443" s="48"/>
      <c r="B1443" s="48"/>
      <c r="C1443" s="48"/>
      <c r="D1443" s="48"/>
      <c r="E1443" s="48"/>
      <c r="F1443" s="48"/>
      <c r="G1443" s="48"/>
      <c r="H1443" s="48"/>
      <c r="I1443" s="48"/>
      <c r="J1443" s="48"/>
      <c r="K1443" s="48"/>
      <c r="L1443" s="48"/>
      <c r="M1443" s="48"/>
      <c r="N1443" s="48"/>
      <c r="O1443" s="48"/>
      <c r="P1443" s="48"/>
      <c r="Q1443" s="48"/>
      <c r="R1443" s="48"/>
      <c r="S1443" s="48"/>
      <c r="T1443" s="48"/>
    </row>
    <row r="1444" spans="1:20">
      <c r="A1444" s="48"/>
      <c r="B1444" s="48"/>
      <c r="C1444" s="48"/>
      <c r="D1444" s="48"/>
      <c r="E1444" s="48"/>
      <c r="F1444" s="48"/>
      <c r="G1444" s="48"/>
      <c r="H1444" s="48"/>
      <c r="I1444" s="48"/>
      <c r="J1444" s="48"/>
      <c r="K1444" s="48"/>
      <c r="L1444" s="48"/>
      <c r="M1444" s="48"/>
      <c r="N1444" s="48"/>
      <c r="O1444" s="48"/>
      <c r="P1444" s="48"/>
      <c r="Q1444" s="48"/>
      <c r="R1444" s="48"/>
      <c r="S1444" s="48"/>
      <c r="T1444" s="48"/>
    </row>
    <row r="1445" spans="1:20">
      <c r="A1445" s="48"/>
      <c r="B1445" s="48"/>
      <c r="C1445" s="48"/>
      <c r="D1445" s="48"/>
      <c r="E1445" s="48"/>
      <c r="F1445" s="48"/>
      <c r="G1445" s="48"/>
      <c r="H1445" s="48"/>
      <c r="I1445" s="48"/>
      <c r="J1445" s="48"/>
      <c r="K1445" s="48"/>
      <c r="L1445" s="48"/>
      <c r="M1445" s="48"/>
      <c r="N1445" s="48"/>
      <c r="O1445" s="48"/>
      <c r="P1445" s="48"/>
      <c r="Q1445" s="48"/>
      <c r="R1445" s="48"/>
      <c r="S1445" s="48"/>
      <c r="T1445" s="48"/>
    </row>
    <row r="1446" spans="1:20">
      <c r="A1446" s="48"/>
      <c r="B1446" s="48"/>
      <c r="C1446" s="48"/>
      <c r="D1446" s="48"/>
      <c r="E1446" s="48"/>
      <c r="F1446" s="48"/>
      <c r="G1446" s="48"/>
      <c r="H1446" s="48"/>
      <c r="I1446" s="48"/>
      <c r="J1446" s="48"/>
      <c r="K1446" s="48"/>
      <c r="L1446" s="48"/>
      <c r="M1446" s="48"/>
      <c r="N1446" s="48"/>
      <c r="O1446" s="48"/>
      <c r="P1446" s="48"/>
      <c r="Q1446" s="48"/>
      <c r="R1446" s="48"/>
      <c r="S1446" s="48"/>
      <c r="T1446" s="48"/>
    </row>
    <row r="1447" spans="1:20">
      <c r="A1447" s="48"/>
      <c r="B1447" s="48"/>
      <c r="C1447" s="48"/>
      <c r="D1447" s="48"/>
      <c r="E1447" s="48"/>
      <c r="F1447" s="48"/>
      <c r="G1447" s="48"/>
      <c r="H1447" s="48"/>
      <c r="I1447" s="48"/>
      <c r="J1447" s="48"/>
      <c r="K1447" s="48"/>
      <c r="L1447" s="48"/>
      <c r="M1447" s="48"/>
      <c r="N1447" s="48"/>
      <c r="O1447" s="48"/>
      <c r="P1447" s="48"/>
      <c r="Q1447" s="48"/>
      <c r="R1447" s="48"/>
      <c r="S1447" s="48"/>
      <c r="T1447" s="48"/>
    </row>
    <row r="1448" spans="1:20">
      <c r="A1448" s="48"/>
      <c r="B1448" s="48"/>
      <c r="C1448" s="48"/>
      <c r="D1448" s="48"/>
      <c r="E1448" s="48"/>
      <c r="F1448" s="48"/>
      <c r="G1448" s="48"/>
      <c r="H1448" s="48"/>
      <c r="I1448" s="48"/>
      <c r="J1448" s="48"/>
      <c r="K1448" s="48"/>
      <c r="L1448" s="48"/>
      <c r="M1448" s="48"/>
      <c r="N1448" s="48"/>
      <c r="O1448" s="48"/>
      <c r="P1448" s="48"/>
      <c r="Q1448" s="48"/>
      <c r="R1448" s="48"/>
      <c r="S1448" s="48"/>
      <c r="T1448" s="48"/>
    </row>
    <row r="1449" spans="1:20">
      <c r="A1449" s="48"/>
      <c r="B1449" s="48"/>
      <c r="C1449" s="48"/>
      <c r="D1449" s="48"/>
      <c r="E1449" s="48"/>
      <c r="F1449" s="48"/>
      <c r="G1449" s="48"/>
      <c r="H1449" s="48"/>
      <c r="I1449" s="48"/>
      <c r="J1449" s="48"/>
      <c r="K1449" s="48"/>
      <c r="L1449" s="48"/>
      <c r="M1449" s="48"/>
      <c r="N1449" s="48"/>
      <c r="O1449" s="48"/>
      <c r="P1449" s="48"/>
      <c r="Q1449" s="48"/>
      <c r="R1449" s="48"/>
      <c r="S1449" s="48"/>
      <c r="T1449" s="48"/>
    </row>
    <row r="1450" spans="1:20">
      <c r="A1450" s="48"/>
      <c r="B1450" s="48"/>
      <c r="C1450" s="48"/>
      <c r="D1450" s="48"/>
      <c r="E1450" s="48"/>
      <c r="F1450" s="48"/>
      <c r="G1450" s="48"/>
      <c r="H1450" s="48"/>
      <c r="I1450" s="48"/>
      <c r="J1450" s="48"/>
      <c r="K1450" s="48"/>
      <c r="L1450" s="48"/>
      <c r="M1450" s="48"/>
      <c r="N1450" s="48"/>
      <c r="O1450" s="48"/>
      <c r="P1450" s="48"/>
      <c r="Q1450" s="48"/>
      <c r="R1450" s="48"/>
      <c r="S1450" s="48"/>
      <c r="T1450" s="48"/>
    </row>
    <row r="1451" spans="1:20">
      <c r="A1451" s="48"/>
      <c r="B1451" s="48"/>
      <c r="C1451" s="48"/>
      <c r="D1451" s="48"/>
      <c r="E1451" s="48"/>
      <c r="F1451" s="48"/>
      <c r="G1451" s="48"/>
      <c r="H1451" s="48"/>
      <c r="I1451" s="48"/>
      <c r="J1451" s="48"/>
      <c r="K1451" s="48"/>
      <c r="L1451" s="48"/>
      <c r="M1451" s="48"/>
      <c r="N1451" s="48"/>
      <c r="O1451" s="48"/>
      <c r="P1451" s="48"/>
      <c r="Q1451" s="48"/>
      <c r="R1451" s="48"/>
      <c r="S1451" s="48"/>
      <c r="T1451" s="48"/>
    </row>
    <row r="1452" spans="1:20">
      <c r="A1452" s="48"/>
      <c r="B1452" s="48"/>
      <c r="C1452" s="48"/>
      <c r="D1452" s="48"/>
      <c r="E1452" s="48"/>
      <c r="F1452" s="48"/>
      <c r="G1452" s="48"/>
      <c r="H1452" s="48"/>
      <c r="I1452" s="48"/>
      <c r="J1452" s="48"/>
      <c r="K1452" s="48"/>
      <c r="L1452" s="48"/>
      <c r="M1452" s="48"/>
      <c r="N1452" s="48"/>
      <c r="O1452" s="48"/>
      <c r="P1452" s="48"/>
      <c r="Q1452" s="48"/>
      <c r="R1452" s="48"/>
      <c r="S1452" s="48"/>
      <c r="T1452" s="48"/>
    </row>
    <row r="1453" spans="1:20">
      <c r="A1453" s="48"/>
      <c r="B1453" s="48"/>
      <c r="C1453" s="48"/>
      <c r="D1453" s="48"/>
      <c r="E1453" s="48"/>
      <c r="F1453" s="48"/>
      <c r="G1453" s="48"/>
      <c r="H1453" s="48"/>
      <c r="I1453" s="48"/>
      <c r="J1453" s="48"/>
      <c r="K1453" s="48"/>
      <c r="L1453" s="48"/>
      <c r="M1453" s="48"/>
      <c r="N1453" s="48"/>
      <c r="O1453" s="48"/>
      <c r="P1453" s="48"/>
      <c r="Q1453" s="48"/>
      <c r="R1453" s="48"/>
      <c r="S1453" s="48"/>
      <c r="T1453" s="48"/>
    </row>
    <row r="1454" spans="1:20">
      <c r="A1454" s="48"/>
      <c r="B1454" s="48"/>
      <c r="C1454" s="48"/>
      <c r="D1454" s="48"/>
      <c r="E1454" s="48"/>
      <c r="F1454" s="48"/>
      <c r="G1454" s="48"/>
      <c r="H1454" s="48"/>
      <c r="I1454" s="48"/>
      <c r="J1454" s="48"/>
      <c r="K1454" s="48"/>
      <c r="L1454" s="48"/>
      <c r="M1454" s="48"/>
      <c r="N1454" s="48"/>
      <c r="O1454" s="48"/>
      <c r="P1454" s="48"/>
      <c r="Q1454" s="48"/>
      <c r="R1454" s="48"/>
      <c r="S1454" s="48"/>
      <c r="T1454" s="48"/>
    </row>
    <row r="1455" spans="1:20">
      <c r="A1455" s="48"/>
      <c r="B1455" s="48"/>
      <c r="C1455" s="48"/>
      <c r="D1455" s="48"/>
      <c r="E1455" s="48"/>
      <c r="F1455" s="48"/>
      <c r="G1455" s="48"/>
      <c r="H1455" s="48"/>
      <c r="I1455" s="48"/>
      <c r="J1455" s="48"/>
      <c r="K1455" s="48"/>
      <c r="L1455" s="48"/>
      <c r="M1455" s="48"/>
      <c r="N1455" s="48"/>
      <c r="O1455" s="48"/>
      <c r="P1455" s="48"/>
      <c r="Q1455" s="48"/>
      <c r="R1455" s="48"/>
      <c r="S1455" s="48"/>
      <c r="T1455" s="48"/>
    </row>
    <row r="1456" spans="1:20">
      <c r="A1456" s="48"/>
      <c r="B1456" s="48"/>
      <c r="C1456" s="48"/>
      <c r="D1456" s="48"/>
      <c r="E1456" s="48"/>
      <c r="F1456" s="48"/>
      <c r="G1456" s="48"/>
      <c r="H1456" s="48"/>
      <c r="I1456" s="48"/>
      <c r="J1456" s="48"/>
      <c r="K1456" s="48"/>
      <c r="L1456" s="48"/>
      <c r="M1456" s="48"/>
      <c r="N1456" s="48"/>
      <c r="O1456" s="48"/>
      <c r="P1456" s="48"/>
      <c r="Q1456" s="48"/>
      <c r="R1456" s="48"/>
      <c r="S1456" s="48"/>
      <c r="T1456" s="48"/>
    </row>
    <row r="1457" spans="1:20">
      <c r="A1457" s="48"/>
      <c r="B1457" s="48"/>
      <c r="C1457" s="48"/>
      <c r="D1457" s="48"/>
      <c r="E1457" s="48"/>
      <c r="F1457" s="48"/>
      <c r="G1457" s="48"/>
      <c r="H1457" s="48"/>
      <c r="I1457" s="48"/>
      <c r="J1457" s="48"/>
      <c r="K1457" s="48"/>
      <c r="L1457" s="48"/>
      <c r="M1457" s="48"/>
      <c r="N1457" s="48"/>
      <c r="O1457" s="48"/>
      <c r="P1457" s="48"/>
      <c r="Q1457" s="48"/>
      <c r="R1457" s="48"/>
      <c r="S1457" s="48"/>
      <c r="T1457" s="48"/>
    </row>
    <row r="1458" spans="1:20">
      <c r="A1458" s="48"/>
      <c r="B1458" s="48"/>
      <c r="C1458" s="48"/>
      <c r="D1458" s="48"/>
      <c r="E1458" s="48"/>
      <c r="F1458" s="48"/>
      <c r="G1458" s="48"/>
      <c r="H1458" s="48"/>
      <c r="I1458" s="48"/>
      <c r="J1458" s="48"/>
      <c r="K1458" s="48"/>
      <c r="L1458" s="48"/>
      <c r="M1458" s="48"/>
      <c r="N1458" s="48"/>
      <c r="O1458" s="48"/>
      <c r="P1458" s="48"/>
      <c r="Q1458" s="48"/>
      <c r="R1458" s="48"/>
      <c r="S1458" s="48"/>
      <c r="T1458" s="48"/>
    </row>
    <row r="1459" spans="1:20">
      <c r="A1459" s="48"/>
      <c r="B1459" s="48"/>
      <c r="C1459" s="48"/>
      <c r="D1459" s="48"/>
      <c r="E1459" s="48"/>
      <c r="F1459" s="48"/>
      <c r="G1459" s="48"/>
      <c r="H1459" s="48"/>
      <c r="I1459" s="48"/>
      <c r="J1459" s="48"/>
      <c r="K1459" s="48"/>
      <c r="L1459" s="48"/>
      <c r="M1459" s="48"/>
      <c r="N1459" s="48"/>
      <c r="O1459" s="48"/>
      <c r="P1459" s="48"/>
      <c r="Q1459" s="48"/>
      <c r="R1459" s="48"/>
      <c r="S1459" s="48"/>
      <c r="T1459" s="48"/>
    </row>
    <row r="1460" spans="1:20">
      <c r="A1460" s="48"/>
      <c r="B1460" s="48"/>
      <c r="C1460" s="48"/>
      <c r="D1460" s="48"/>
      <c r="E1460" s="48"/>
      <c r="F1460" s="48"/>
      <c r="G1460" s="48"/>
      <c r="H1460" s="48"/>
      <c r="I1460" s="48"/>
      <c r="J1460" s="48"/>
      <c r="K1460" s="48"/>
      <c r="L1460" s="48"/>
      <c r="M1460" s="48"/>
      <c r="N1460" s="48"/>
      <c r="O1460" s="48"/>
      <c r="P1460" s="48"/>
      <c r="Q1460" s="48"/>
      <c r="R1460" s="48"/>
      <c r="S1460" s="48"/>
      <c r="T1460" s="48"/>
    </row>
    <row r="1461" spans="1:20">
      <c r="A1461" s="48"/>
      <c r="B1461" s="48"/>
      <c r="C1461" s="48"/>
      <c r="D1461" s="48"/>
      <c r="E1461" s="48"/>
      <c r="F1461" s="48"/>
      <c r="G1461" s="48"/>
      <c r="H1461" s="48"/>
      <c r="I1461" s="48"/>
      <c r="J1461" s="48"/>
      <c r="K1461" s="48"/>
      <c r="L1461" s="48"/>
      <c r="M1461" s="48"/>
      <c r="N1461" s="48"/>
      <c r="O1461" s="48"/>
      <c r="P1461" s="48"/>
      <c r="Q1461" s="48"/>
      <c r="R1461" s="48"/>
      <c r="S1461" s="48"/>
      <c r="T1461" s="48"/>
    </row>
    <row r="1462" spans="1:20">
      <c r="A1462" s="48"/>
      <c r="B1462" s="48"/>
      <c r="C1462" s="48"/>
      <c r="D1462" s="48"/>
      <c r="E1462" s="48"/>
      <c r="F1462" s="48"/>
      <c r="G1462" s="48"/>
      <c r="H1462" s="48"/>
      <c r="I1462" s="48"/>
      <c r="J1462" s="48"/>
      <c r="K1462" s="48"/>
      <c r="L1462" s="48"/>
      <c r="M1462" s="48"/>
      <c r="N1462" s="48"/>
      <c r="O1462" s="48"/>
      <c r="P1462" s="48"/>
      <c r="Q1462" s="48"/>
      <c r="R1462" s="48"/>
      <c r="S1462" s="48"/>
      <c r="T1462" s="48"/>
    </row>
    <row r="1463" spans="1:20">
      <c r="A1463" s="48"/>
      <c r="B1463" s="48"/>
      <c r="C1463" s="48"/>
      <c r="D1463" s="48"/>
      <c r="E1463" s="48"/>
      <c r="F1463" s="48"/>
      <c r="G1463" s="48"/>
      <c r="H1463" s="48"/>
      <c r="I1463" s="48"/>
      <c r="J1463" s="48"/>
      <c r="K1463" s="48"/>
      <c r="L1463" s="48"/>
      <c r="M1463" s="48"/>
      <c r="N1463" s="48"/>
      <c r="O1463" s="48"/>
      <c r="P1463" s="48"/>
      <c r="Q1463" s="48"/>
      <c r="R1463" s="48"/>
      <c r="S1463" s="48"/>
      <c r="T1463" s="48"/>
    </row>
    <row r="1464" spans="1:20">
      <c r="A1464" s="48"/>
      <c r="B1464" s="48"/>
      <c r="C1464" s="48"/>
      <c r="D1464" s="48"/>
      <c r="E1464" s="48"/>
      <c r="F1464" s="48"/>
      <c r="G1464" s="48"/>
      <c r="H1464" s="48"/>
      <c r="I1464" s="48"/>
      <c r="J1464" s="48"/>
      <c r="K1464" s="48"/>
      <c r="L1464" s="48"/>
      <c r="M1464" s="48"/>
      <c r="N1464" s="48"/>
      <c r="O1464" s="48"/>
      <c r="P1464" s="48"/>
      <c r="Q1464" s="48"/>
      <c r="R1464" s="48"/>
      <c r="S1464" s="48"/>
      <c r="T1464" s="48"/>
    </row>
    <row r="1465" spans="1:20">
      <c r="A1465" s="48"/>
      <c r="B1465" s="48"/>
      <c r="C1465" s="48"/>
      <c r="D1465" s="48"/>
      <c r="E1465" s="48"/>
      <c r="F1465" s="48"/>
      <c r="G1465" s="48"/>
      <c r="H1465" s="48"/>
      <c r="I1465" s="48"/>
      <c r="J1465" s="48"/>
      <c r="K1465" s="48"/>
      <c r="L1465" s="48"/>
      <c r="M1465" s="48"/>
      <c r="N1465" s="48"/>
      <c r="O1465" s="48"/>
      <c r="P1465" s="48"/>
      <c r="Q1465" s="48"/>
      <c r="R1465" s="48"/>
      <c r="S1465" s="48"/>
      <c r="T1465" s="48"/>
    </row>
    <row r="1466" spans="1:20">
      <c r="A1466" s="48"/>
      <c r="B1466" s="48"/>
      <c r="C1466" s="48"/>
      <c r="D1466" s="48"/>
      <c r="E1466" s="48"/>
      <c r="F1466" s="48"/>
      <c r="G1466" s="48"/>
      <c r="H1466" s="48"/>
      <c r="I1466" s="48"/>
      <c r="J1466" s="48"/>
      <c r="K1466" s="48"/>
      <c r="L1466" s="48"/>
      <c r="M1466" s="48"/>
      <c r="N1466" s="48"/>
      <c r="O1466" s="48"/>
      <c r="P1466" s="48"/>
      <c r="Q1466" s="48"/>
      <c r="R1466" s="48"/>
      <c r="S1466" s="48"/>
      <c r="T1466" s="48"/>
    </row>
    <row r="1467" spans="1:20">
      <c r="A1467" s="48"/>
      <c r="B1467" s="48"/>
      <c r="C1467" s="48"/>
      <c r="D1467" s="48"/>
      <c r="E1467" s="48"/>
      <c r="F1467" s="48"/>
      <c r="G1467" s="48"/>
      <c r="H1467" s="48"/>
      <c r="I1467" s="48"/>
      <c r="J1467" s="48"/>
      <c r="K1467" s="48"/>
      <c r="L1467" s="48"/>
      <c r="M1467" s="48"/>
      <c r="N1467" s="48"/>
      <c r="O1467" s="48"/>
      <c r="P1467" s="48"/>
      <c r="Q1467" s="48"/>
      <c r="R1467" s="48"/>
      <c r="S1467" s="48"/>
      <c r="T1467" s="48"/>
    </row>
    <row r="1468" spans="1:20">
      <c r="A1468" s="48"/>
      <c r="B1468" s="48"/>
      <c r="C1468" s="48"/>
      <c r="D1468" s="48"/>
      <c r="E1468" s="48"/>
      <c r="F1468" s="48"/>
      <c r="G1468" s="48"/>
      <c r="H1468" s="48"/>
      <c r="I1468" s="48"/>
      <c r="J1468" s="48"/>
      <c r="K1468" s="48"/>
      <c r="L1468" s="48"/>
      <c r="M1468" s="48"/>
      <c r="N1468" s="48"/>
      <c r="O1468" s="48"/>
      <c r="P1468" s="48"/>
      <c r="Q1468" s="48"/>
      <c r="R1468" s="48"/>
      <c r="S1468" s="48"/>
      <c r="T1468" s="48"/>
    </row>
    <row r="1469" spans="1:20">
      <c r="A1469" s="48"/>
      <c r="B1469" s="48"/>
      <c r="C1469" s="48"/>
      <c r="D1469" s="48"/>
      <c r="E1469" s="48"/>
      <c r="F1469" s="48"/>
      <c r="G1469" s="48"/>
      <c r="H1469" s="48"/>
      <c r="I1469" s="48"/>
      <c r="J1469" s="48"/>
      <c r="K1469" s="48"/>
      <c r="L1469" s="48"/>
      <c r="M1469" s="48"/>
      <c r="N1469" s="48"/>
      <c r="O1469" s="48"/>
      <c r="P1469" s="48"/>
      <c r="Q1469" s="48"/>
      <c r="R1469" s="48"/>
      <c r="S1469" s="48"/>
      <c r="T1469" s="48"/>
    </row>
    <row r="1470" spans="1:20">
      <c r="A1470" s="48"/>
      <c r="B1470" s="48"/>
      <c r="C1470" s="48"/>
      <c r="D1470" s="48"/>
      <c r="E1470" s="48"/>
      <c r="F1470" s="48"/>
      <c r="G1470" s="48"/>
      <c r="H1470" s="48"/>
      <c r="I1470" s="48"/>
      <c r="J1470" s="48"/>
      <c r="K1470" s="48"/>
      <c r="L1470" s="48"/>
      <c r="M1470" s="48"/>
      <c r="N1470" s="48"/>
      <c r="O1470" s="48"/>
      <c r="P1470" s="48"/>
      <c r="Q1470" s="48"/>
      <c r="R1470" s="48"/>
      <c r="S1470" s="48"/>
      <c r="T1470" s="48"/>
    </row>
    <row r="1471" spans="1:20">
      <c r="A1471" s="48"/>
      <c r="B1471" s="48"/>
      <c r="C1471" s="48"/>
      <c r="D1471" s="48"/>
      <c r="E1471" s="48"/>
      <c r="F1471" s="48"/>
      <c r="G1471" s="48"/>
      <c r="H1471" s="48"/>
      <c r="I1471" s="48"/>
      <c r="J1471" s="48"/>
      <c r="K1471" s="48"/>
      <c r="L1471" s="48"/>
      <c r="M1471" s="48"/>
      <c r="N1471" s="48"/>
      <c r="O1471" s="48"/>
      <c r="P1471" s="48"/>
      <c r="Q1471" s="48"/>
      <c r="R1471" s="48"/>
      <c r="S1471" s="48"/>
      <c r="T1471" s="48"/>
    </row>
  </sheetData>
  <sortState ref="A11:E16">
    <sortCondition ref="A11"/>
  </sortState>
  <mergeCells count="7">
    <mergeCell ref="A21:B21"/>
    <mergeCell ref="A3:B3"/>
    <mergeCell ref="A23:S23"/>
    <mergeCell ref="J10:L10"/>
    <mergeCell ref="A10:H10"/>
    <mergeCell ref="A19:D19"/>
    <mergeCell ref="L12:L19"/>
  </mergeCells>
  <pageMargins left="0.75" right="0.75" top="1" bottom="1" header="0.5" footer="0.5"/>
  <pageSetup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C39AB45D-7BEF-4F91-B601-14507EB15BBE}">
            <xm:f>ISNA(VLOOKUP($I25,'System Maintain Temperatures'!$A$1:$E$400,1,FALSE))</xm:f>
            <x14:dxf>
              <font>
                <color rgb="FFFF0000"/>
              </font>
              <fill>
                <patternFill>
                  <fgColor auto="1"/>
                </patternFill>
              </fill>
            </x14:dxf>
          </x14:cfRule>
          <xm:sqref>I25:I1001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4"/>
  <sheetViews>
    <sheetView topLeftCell="A853" workbookViewId="0">
      <selection activeCell="D869" sqref="D869"/>
    </sheetView>
  </sheetViews>
  <sheetFormatPr defaultColWidth="9.140625" defaultRowHeight="13.9"/>
  <cols>
    <col min="1" max="1" width="21.85546875" style="14" bestFit="1" customWidth="1"/>
    <col min="2" max="2" width="5.7109375" style="17" bestFit="1" customWidth="1"/>
    <col min="3" max="3" width="5.85546875" style="17" bestFit="1" customWidth="1"/>
    <col min="4" max="4" width="16.42578125" style="17" bestFit="1" customWidth="1"/>
    <col min="5" max="5" width="12" style="17" bestFit="1" customWidth="1"/>
    <col min="6" max="6" width="5.7109375" style="17" bestFit="1" customWidth="1"/>
    <col min="7" max="16" width="9.140625" style="17"/>
    <col min="17" max="17" width="26.5703125" style="17" bestFit="1" customWidth="1"/>
    <col min="18" max="18" width="26.5703125" style="17" customWidth="1"/>
    <col min="19" max="19" width="18.7109375" style="17" bestFit="1" customWidth="1"/>
    <col min="20" max="20" width="20.7109375" style="17" bestFit="1" customWidth="1"/>
    <col min="21" max="16384" width="9.140625" style="17"/>
  </cols>
  <sheetData>
    <row r="1" spans="1:20">
      <c r="A1" s="14" t="s">
        <v>423</v>
      </c>
      <c r="B1" s="15" t="s">
        <v>424</v>
      </c>
      <c r="C1" s="15" t="s">
        <v>425</v>
      </c>
      <c r="D1" s="15" t="s">
        <v>426</v>
      </c>
      <c r="E1" s="16" t="s">
        <v>427</v>
      </c>
      <c r="Q1" s="5" t="s">
        <v>428</v>
      </c>
      <c r="R1" s="5" t="s">
        <v>429</v>
      </c>
      <c r="S1" s="6" t="s">
        <v>430</v>
      </c>
      <c r="T1" s="7" t="s">
        <v>431</v>
      </c>
    </row>
    <row r="2" spans="1:20">
      <c r="A2" s="14">
        <v>0.5</v>
      </c>
      <c r="B2" s="15">
        <v>50</v>
      </c>
      <c r="C2" s="15">
        <v>28</v>
      </c>
      <c r="D2" s="15" t="s">
        <v>432</v>
      </c>
      <c r="E2" s="16">
        <v>1.9</v>
      </c>
      <c r="Q2" s="3" t="s">
        <v>102</v>
      </c>
      <c r="R2" s="3" t="s">
        <v>433</v>
      </c>
      <c r="S2" s="2">
        <v>1.5</v>
      </c>
      <c r="T2" s="4">
        <v>0.37</v>
      </c>
    </row>
    <row r="3" spans="1:20">
      <c r="A3" s="14">
        <v>0.5</v>
      </c>
      <c r="B3" s="15">
        <v>50</v>
      </c>
      <c r="C3" s="15">
        <v>28</v>
      </c>
      <c r="D3" s="15" t="s">
        <v>434</v>
      </c>
      <c r="E3" s="16">
        <v>2.5</v>
      </c>
      <c r="Q3" s="3" t="s">
        <v>111</v>
      </c>
      <c r="R3" s="3" t="s">
        <v>435</v>
      </c>
      <c r="S3" s="2">
        <v>1.2</v>
      </c>
      <c r="T3" s="4">
        <v>0.3</v>
      </c>
    </row>
    <row r="4" spans="1:20">
      <c r="A4" s="14">
        <v>0.5</v>
      </c>
      <c r="B4" s="15">
        <v>50</v>
      </c>
      <c r="C4" s="15">
        <v>28</v>
      </c>
      <c r="D4" s="15" t="s">
        <v>436</v>
      </c>
      <c r="E4" s="16">
        <v>2.9</v>
      </c>
      <c r="Q4" s="3" t="s">
        <v>250</v>
      </c>
      <c r="R4" s="3" t="s">
        <v>433</v>
      </c>
      <c r="S4" s="2">
        <v>1.5</v>
      </c>
      <c r="T4" s="4">
        <v>0.37</v>
      </c>
    </row>
    <row r="5" spans="1:20">
      <c r="A5" s="14">
        <v>0.5</v>
      </c>
      <c r="B5" s="15">
        <v>50</v>
      </c>
      <c r="C5" s="15">
        <v>28</v>
      </c>
      <c r="D5" s="15" t="s">
        <v>101</v>
      </c>
      <c r="E5" s="16">
        <v>3.5</v>
      </c>
      <c r="Q5" s="3" t="s">
        <v>437</v>
      </c>
      <c r="R5" s="3" t="s">
        <v>435</v>
      </c>
      <c r="S5" s="2">
        <v>1.2</v>
      </c>
      <c r="T5" s="4">
        <v>0.3</v>
      </c>
    </row>
    <row r="6" spans="1:20">
      <c r="A6" s="14">
        <v>0.5</v>
      </c>
      <c r="B6" s="15">
        <v>50</v>
      </c>
      <c r="C6" s="15">
        <v>28</v>
      </c>
      <c r="D6" s="15" t="s">
        <v>438</v>
      </c>
      <c r="E6" s="16">
        <v>4.0999999999999996</v>
      </c>
      <c r="Q6" s="3" t="s">
        <v>439</v>
      </c>
      <c r="R6" s="3" t="s">
        <v>440</v>
      </c>
      <c r="S6" s="2">
        <v>0</v>
      </c>
      <c r="T6" s="4">
        <v>0</v>
      </c>
    </row>
    <row r="7" spans="1:20">
      <c r="A7" s="14">
        <v>0.5</v>
      </c>
      <c r="B7" s="15">
        <v>50</v>
      </c>
      <c r="C7" s="15">
        <v>28</v>
      </c>
      <c r="D7" s="15" t="s">
        <v>159</v>
      </c>
      <c r="E7" s="16">
        <v>4.5999999999999996</v>
      </c>
    </row>
    <row r="8" spans="1:20">
      <c r="A8" s="14">
        <v>0.5</v>
      </c>
      <c r="B8" s="15">
        <v>50</v>
      </c>
      <c r="C8" s="15">
        <v>28</v>
      </c>
      <c r="D8" s="15" t="s">
        <v>141</v>
      </c>
      <c r="E8" s="16">
        <v>5.5</v>
      </c>
    </row>
    <row r="9" spans="1:20">
      <c r="A9" s="14">
        <v>0.5</v>
      </c>
      <c r="B9" s="15">
        <v>50</v>
      </c>
      <c r="C9" s="15">
        <v>28</v>
      </c>
      <c r="D9" s="15" t="s">
        <v>143</v>
      </c>
      <c r="E9" s="16">
        <v>6.5</v>
      </c>
    </row>
    <row r="10" spans="1:20">
      <c r="A10" s="14">
        <v>0.5</v>
      </c>
      <c r="B10" s="15">
        <v>50</v>
      </c>
      <c r="C10" s="15">
        <v>28</v>
      </c>
      <c r="D10" s="15" t="s">
        <v>145</v>
      </c>
      <c r="E10" s="16">
        <v>7.7</v>
      </c>
    </row>
    <row r="11" spans="1:20">
      <c r="A11" s="14">
        <v>0.5</v>
      </c>
      <c r="B11" s="15">
        <v>50</v>
      </c>
      <c r="C11" s="15">
        <v>28</v>
      </c>
      <c r="D11" s="15" t="s">
        <v>441</v>
      </c>
      <c r="E11" s="16">
        <v>8.6</v>
      </c>
    </row>
    <row r="12" spans="1:20">
      <c r="A12" s="14">
        <v>0.5</v>
      </c>
      <c r="B12" s="15">
        <v>50</v>
      </c>
      <c r="C12" s="15">
        <v>28</v>
      </c>
      <c r="D12" s="15" t="s">
        <v>191</v>
      </c>
      <c r="E12" s="16">
        <v>9.6</v>
      </c>
    </row>
    <row r="13" spans="1:20">
      <c r="A13" s="14">
        <v>0.5</v>
      </c>
      <c r="B13" s="15">
        <v>50</v>
      </c>
      <c r="C13" s="15">
        <v>28</v>
      </c>
      <c r="D13" s="15" t="s">
        <v>119</v>
      </c>
      <c r="E13" s="16">
        <v>13.6</v>
      </c>
    </row>
    <row r="14" spans="1:20">
      <c r="A14" s="14">
        <v>0.5</v>
      </c>
      <c r="B14" s="15">
        <v>50</v>
      </c>
      <c r="C14" s="15">
        <v>28</v>
      </c>
      <c r="D14" s="15" t="s">
        <v>109</v>
      </c>
      <c r="E14" s="16">
        <v>17.399999999999999</v>
      </c>
    </row>
    <row r="15" spans="1:20">
      <c r="A15" s="14">
        <v>0.5</v>
      </c>
      <c r="B15" s="15">
        <v>50</v>
      </c>
      <c r="C15" s="15">
        <v>28</v>
      </c>
      <c r="D15" s="15" t="s">
        <v>270</v>
      </c>
      <c r="E15" s="16">
        <v>21.4</v>
      </c>
    </row>
    <row r="16" spans="1:20">
      <c r="A16" s="14">
        <v>0.5</v>
      </c>
      <c r="B16" s="15">
        <v>50</v>
      </c>
      <c r="C16" s="15">
        <v>28</v>
      </c>
      <c r="D16" s="15" t="s">
        <v>263</v>
      </c>
      <c r="E16" s="16">
        <v>25.2</v>
      </c>
    </row>
    <row r="17" spans="1:5">
      <c r="A17" s="14">
        <v>0.5</v>
      </c>
      <c r="B17" s="15">
        <v>50</v>
      </c>
      <c r="C17" s="15">
        <v>28</v>
      </c>
      <c r="D17" s="15" t="s">
        <v>100</v>
      </c>
      <c r="E17" s="16">
        <v>27.5</v>
      </c>
    </row>
    <row r="18" spans="1:5">
      <c r="A18" s="14">
        <v>0.5</v>
      </c>
      <c r="B18" s="15">
        <v>50</v>
      </c>
      <c r="C18" s="15">
        <v>28</v>
      </c>
      <c r="D18" s="15" t="s">
        <v>442</v>
      </c>
      <c r="E18" s="16">
        <v>31.3</v>
      </c>
    </row>
    <row r="19" spans="1:5">
      <c r="A19" s="14">
        <v>0.5</v>
      </c>
      <c r="B19" s="15">
        <v>50</v>
      </c>
      <c r="C19" s="15">
        <v>28</v>
      </c>
      <c r="D19" s="15" t="s">
        <v>443</v>
      </c>
      <c r="E19" s="16">
        <v>35</v>
      </c>
    </row>
    <row r="20" spans="1:5">
      <c r="A20" s="14">
        <v>0.5</v>
      </c>
      <c r="B20" s="15">
        <v>50</v>
      </c>
      <c r="C20" s="15">
        <v>28</v>
      </c>
      <c r="D20" s="15" t="s">
        <v>444</v>
      </c>
      <c r="E20" s="16">
        <v>38.799999999999997</v>
      </c>
    </row>
    <row r="21" spans="1:5">
      <c r="A21" s="14">
        <v>0.5</v>
      </c>
      <c r="B21" s="15">
        <v>50</v>
      </c>
      <c r="C21" s="15">
        <v>28</v>
      </c>
      <c r="D21" s="15" t="s">
        <v>445</v>
      </c>
      <c r="E21" s="16">
        <v>46.2</v>
      </c>
    </row>
    <row r="22" spans="1:5">
      <c r="A22" s="14">
        <v>0.5</v>
      </c>
      <c r="B22" s="15">
        <v>100</v>
      </c>
      <c r="C22" s="15">
        <v>56</v>
      </c>
      <c r="D22" s="15" t="s">
        <v>432</v>
      </c>
      <c r="E22" s="16">
        <v>3.9</v>
      </c>
    </row>
    <row r="23" spans="1:5">
      <c r="A23" s="14">
        <v>0.5</v>
      </c>
      <c r="B23" s="15">
        <v>100</v>
      </c>
      <c r="C23" s="15">
        <v>56</v>
      </c>
      <c r="D23" s="15" t="s">
        <v>434</v>
      </c>
      <c r="E23" s="16">
        <v>5.2</v>
      </c>
    </row>
    <row r="24" spans="1:5">
      <c r="A24" s="14">
        <v>0.5</v>
      </c>
      <c r="B24" s="15">
        <v>100</v>
      </c>
      <c r="C24" s="15">
        <v>56</v>
      </c>
      <c r="D24" s="15" t="s">
        <v>436</v>
      </c>
      <c r="E24" s="16">
        <v>6.1</v>
      </c>
    </row>
    <row r="25" spans="1:5">
      <c r="A25" s="14">
        <v>0.5</v>
      </c>
      <c r="B25" s="15">
        <v>100</v>
      </c>
      <c r="C25" s="15">
        <v>56</v>
      </c>
      <c r="D25" s="15" t="s">
        <v>101</v>
      </c>
      <c r="E25" s="16">
        <v>7.2</v>
      </c>
    </row>
    <row r="26" spans="1:5">
      <c r="A26" s="14">
        <v>0.5</v>
      </c>
      <c r="B26" s="15">
        <v>100</v>
      </c>
      <c r="C26" s="15">
        <v>56</v>
      </c>
      <c r="D26" s="15" t="s">
        <v>438</v>
      </c>
      <c r="E26" s="16">
        <v>8.6</v>
      </c>
    </row>
    <row r="27" spans="1:5">
      <c r="A27" s="14">
        <v>0.5</v>
      </c>
      <c r="B27" s="15">
        <v>100</v>
      </c>
      <c r="C27" s="15">
        <v>56</v>
      </c>
      <c r="D27" s="15" t="s">
        <v>159</v>
      </c>
      <c r="E27" s="16">
        <v>9.6</v>
      </c>
    </row>
    <row r="28" spans="1:5">
      <c r="A28" s="14">
        <v>0.5</v>
      </c>
      <c r="B28" s="15">
        <v>100</v>
      </c>
      <c r="C28" s="15">
        <v>56</v>
      </c>
      <c r="D28" s="15" t="s">
        <v>141</v>
      </c>
      <c r="E28" s="16">
        <v>11.5</v>
      </c>
    </row>
    <row r="29" spans="1:5">
      <c r="A29" s="14">
        <v>0.5</v>
      </c>
      <c r="B29" s="15">
        <v>100</v>
      </c>
      <c r="C29" s="15">
        <v>56</v>
      </c>
      <c r="D29" s="15" t="s">
        <v>143</v>
      </c>
      <c r="E29" s="16">
        <v>13.5</v>
      </c>
    </row>
    <row r="30" spans="1:5">
      <c r="A30" s="14">
        <v>0.5</v>
      </c>
      <c r="B30" s="15">
        <v>100</v>
      </c>
      <c r="C30" s="15">
        <v>56</v>
      </c>
      <c r="D30" s="15" t="s">
        <v>145</v>
      </c>
      <c r="E30" s="16">
        <v>16</v>
      </c>
    </row>
    <row r="31" spans="1:5">
      <c r="A31" s="14">
        <v>0.5</v>
      </c>
      <c r="B31" s="15">
        <v>100</v>
      </c>
      <c r="C31" s="15">
        <v>56</v>
      </c>
      <c r="D31" s="15" t="s">
        <v>441</v>
      </c>
      <c r="E31" s="16">
        <v>18</v>
      </c>
    </row>
    <row r="32" spans="1:5">
      <c r="A32" s="14">
        <v>0.5</v>
      </c>
      <c r="B32" s="15">
        <v>100</v>
      </c>
      <c r="C32" s="15">
        <v>56</v>
      </c>
      <c r="D32" s="15" t="s">
        <v>191</v>
      </c>
      <c r="E32" s="16">
        <v>20</v>
      </c>
    </row>
    <row r="33" spans="1:5">
      <c r="A33" s="14">
        <v>0.5</v>
      </c>
      <c r="B33" s="15">
        <v>100</v>
      </c>
      <c r="C33" s="15">
        <v>56</v>
      </c>
      <c r="D33" s="15" t="s">
        <v>119</v>
      </c>
      <c r="E33" s="16">
        <v>28.4</v>
      </c>
    </row>
    <row r="34" spans="1:5">
      <c r="A34" s="14">
        <v>0.5</v>
      </c>
      <c r="B34" s="15">
        <v>100</v>
      </c>
      <c r="C34" s="15">
        <v>56</v>
      </c>
      <c r="D34" s="15" t="s">
        <v>109</v>
      </c>
      <c r="E34" s="16">
        <v>36.299999999999997</v>
      </c>
    </row>
    <row r="35" spans="1:5">
      <c r="A35" s="14">
        <v>0.5</v>
      </c>
      <c r="B35" s="15">
        <v>100</v>
      </c>
      <c r="C35" s="15">
        <v>56</v>
      </c>
      <c r="D35" s="15" t="s">
        <v>270</v>
      </c>
      <c r="E35" s="16">
        <v>44.6</v>
      </c>
    </row>
    <row r="36" spans="1:5">
      <c r="A36" s="14">
        <v>0.5</v>
      </c>
      <c r="B36" s="15">
        <v>100</v>
      </c>
      <c r="C36" s="15">
        <v>56</v>
      </c>
      <c r="D36" s="15" t="s">
        <v>263</v>
      </c>
      <c r="E36" s="16">
        <v>52.5</v>
      </c>
    </row>
    <row r="37" spans="1:5">
      <c r="A37" s="14">
        <v>0.5</v>
      </c>
      <c r="B37" s="15">
        <v>100</v>
      </c>
      <c r="C37" s="15">
        <v>56</v>
      </c>
      <c r="D37" s="15" t="s">
        <v>100</v>
      </c>
      <c r="E37" s="16">
        <v>57.4</v>
      </c>
    </row>
    <row r="38" spans="1:5">
      <c r="A38" s="14">
        <v>0.5</v>
      </c>
      <c r="B38" s="15">
        <v>100</v>
      </c>
      <c r="C38" s="15">
        <v>56</v>
      </c>
      <c r="D38" s="15" t="s">
        <v>442</v>
      </c>
      <c r="E38" s="16">
        <v>65.2</v>
      </c>
    </row>
    <row r="39" spans="1:5">
      <c r="A39" s="14">
        <v>0.5</v>
      </c>
      <c r="B39" s="15">
        <v>100</v>
      </c>
      <c r="C39" s="15">
        <v>56</v>
      </c>
      <c r="D39" s="15" t="s">
        <v>443</v>
      </c>
      <c r="E39" s="16">
        <v>73</v>
      </c>
    </row>
    <row r="40" spans="1:5">
      <c r="A40" s="14">
        <v>0.5</v>
      </c>
      <c r="B40" s="15">
        <v>100</v>
      </c>
      <c r="C40" s="15">
        <v>56</v>
      </c>
      <c r="D40" s="15" t="s">
        <v>444</v>
      </c>
      <c r="E40" s="16">
        <v>80.8</v>
      </c>
    </row>
    <row r="41" spans="1:5">
      <c r="A41" s="14">
        <v>0.5</v>
      </c>
      <c r="B41" s="15">
        <v>100</v>
      </c>
      <c r="C41" s="15">
        <v>56</v>
      </c>
      <c r="D41" s="15" t="s">
        <v>445</v>
      </c>
      <c r="E41" s="16">
        <v>96.3</v>
      </c>
    </row>
    <row r="42" spans="1:5">
      <c r="A42" s="14">
        <v>0.5</v>
      </c>
      <c r="B42" s="15">
        <v>150</v>
      </c>
      <c r="C42" s="15">
        <v>83</v>
      </c>
      <c r="D42" s="15" t="s">
        <v>432</v>
      </c>
      <c r="E42" s="16">
        <v>6.1</v>
      </c>
    </row>
    <row r="43" spans="1:5">
      <c r="A43" s="14">
        <v>0.5</v>
      </c>
      <c r="B43" s="15">
        <v>150</v>
      </c>
      <c r="C43" s="15">
        <v>83</v>
      </c>
      <c r="D43" s="15" t="s">
        <v>434</v>
      </c>
      <c r="E43" s="16">
        <v>8.1</v>
      </c>
    </row>
    <row r="44" spans="1:5">
      <c r="A44" s="14">
        <v>0.5</v>
      </c>
      <c r="B44" s="15">
        <v>150</v>
      </c>
      <c r="C44" s="15">
        <v>83</v>
      </c>
      <c r="D44" s="15" t="s">
        <v>436</v>
      </c>
      <c r="E44" s="16">
        <v>9.5</v>
      </c>
    </row>
    <row r="45" spans="1:5">
      <c r="A45" s="14">
        <v>0.5</v>
      </c>
      <c r="B45" s="15">
        <v>150</v>
      </c>
      <c r="C45" s="15">
        <v>83</v>
      </c>
      <c r="D45" s="15" t="s">
        <v>101</v>
      </c>
      <c r="E45" s="16">
        <v>11.2</v>
      </c>
    </row>
    <row r="46" spans="1:5">
      <c r="A46" s="14">
        <v>0.5</v>
      </c>
      <c r="B46" s="15">
        <v>150</v>
      </c>
      <c r="C46" s="15">
        <v>83</v>
      </c>
      <c r="D46" s="15" t="s">
        <v>438</v>
      </c>
      <c r="E46" s="16">
        <v>13.4</v>
      </c>
    </row>
    <row r="47" spans="1:5">
      <c r="A47" s="14">
        <v>0.5</v>
      </c>
      <c r="B47" s="15">
        <v>150</v>
      </c>
      <c r="C47" s="15">
        <v>83</v>
      </c>
      <c r="D47" s="15" t="s">
        <v>159</v>
      </c>
      <c r="E47" s="16">
        <v>14.9</v>
      </c>
    </row>
    <row r="48" spans="1:5">
      <c r="A48" s="14">
        <v>0.5</v>
      </c>
      <c r="B48" s="15">
        <v>150</v>
      </c>
      <c r="C48" s="15">
        <v>83</v>
      </c>
      <c r="D48" s="15" t="s">
        <v>141</v>
      </c>
      <c r="E48" s="16">
        <v>17.899999999999999</v>
      </c>
    </row>
    <row r="49" spans="1:5">
      <c r="A49" s="14">
        <v>0.5</v>
      </c>
      <c r="B49" s="15">
        <v>150</v>
      </c>
      <c r="C49" s="15">
        <v>83</v>
      </c>
      <c r="D49" s="15" t="s">
        <v>143</v>
      </c>
      <c r="E49" s="16">
        <v>21.1</v>
      </c>
    </row>
    <row r="50" spans="1:5">
      <c r="A50" s="14">
        <v>0.5</v>
      </c>
      <c r="B50" s="15">
        <v>150</v>
      </c>
      <c r="C50" s="15">
        <v>83</v>
      </c>
      <c r="D50" s="15" t="s">
        <v>145</v>
      </c>
      <c r="E50" s="16">
        <v>25</v>
      </c>
    </row>
    <row r="51" spans="1:5">
      <c r="A51" s="14">
        <v>0.5</v>
      </c>
      <c r="B51" s="15">
        <v>150</v>
      </c>
      <c r="C51" s="15">
        <v>83</v>
      </c>
      <c r="D51" s="15" t="s">
        <v>441</v>
      </c>
      <c r="E51" s="16">
        <v>28.1</v>
      </c>
    </row>
    <row r="52" spans="1:5">
      <c r="A52" s="14">
        <v>0.5</v>
      </c>
      <c r="B52" s="15">
        <v>150</v>
      </c>
      <c r="C52" s="15">
        <v>83</v>
      </c>
      <c r="D52" s="15" t="s">
        <v>191</v>
      </c>
      <c r="E52" s="16">
        <v>31.2</v>
      </c>
    </row>
    <row r="53" spans="1:5">
      <c r="A53" s="14">
        <v>0.5</v>
      </c>
      <c r="B53" s="15">
        <v>150</v>
      </c>
      <c r="C53" s="15">
        <v>83</v>
      </c>
      <c r="D53" s="15" t="s">
        <v>119</v>
      </c>
      <c r="E53" s="16">
        <v>44.3</v>
      </c>
    </row>
    <row r="54" spans="1:5">
      <c r="A54" s="14">
        <v>0.5</v>
      </c>
      <c r="B54" s="15">
        <v>150</v>
      </c>
      <c r="C54" s="15">
        <v>83</v>
      </c>
      <c r="D54" s="15" t="s">
        <v>109</v>
      </c>
      <c r="E54" s="16">
        <v>56.6</v>
      </c>
    </row>
    <row r="55" spans="1:5">
      <c r="A55" s="14">
        <v>0.5</v>
      </c>
      <c r="B55" s="15">
        <v>150</v>
      </c>
      <c r="C55" s="15">
        <v>83</v>
      </c>
      <c r="D55" s="15" t="s">
        <v>270</v>
      </c>
      <c r="E55" s="16">
        <v>69.900000000000006</v>
      </c>
    </row>
    <row r="56" spans="1:5">
      <c r="A56" s="14">
        <v>0.5</v>
      </c>
      <c r="B56" s="15">
        <v>150</v>
      </c>
      <c r="C56" s="15">
        <v>83</v>
      </c>
      <c r="D56" s="15" t="s">
        <v>263</v>
      </c>
      <c r="E56" s="16">
        <v>81.900000000000006</v>
      </c>
    </row>
    <row r="57" spans="1:5">
      <c r="A57" s="14">
        <v>0.5</v>
      </c>
      <c r="B57" s="15">
        <v>150</v>
      </c>
      <c r="C57" s="15">
        <v>83</v>
      </c>
      <c r="D57" s="15" t="s">
        <v>100</v>
      </c>
      <c r="E57" s="16">
        <v>89.5</v>
      </c>
    </row>
    <row r="58" spans="1:5">
      <c r="A58" s="14">
        <v>0.5</v>
      </c>
      <c r="B58" s="15">
        <v>150</v>
      </c>
      <c r="C58" s="15">
        <v>83</v>
      </c>
      <c r="D58" s="15" t="s">
        <v>442</v>
      </c>
      <c r="E58" s="16">
        <v>101.7</v>
      </c>
    </row>
    <row r="59" spans="1:5">
      <c r="A59" s="14">
        <v>0.5</v>
      </c>
      <c r="B59" s="15">
        <v>150</v>
      </c>
      <c r="C59" s="15">
        <v>83</v>
      </c>
      <c r="D59" s="15" t="s">
        <v>443</v>
      </c>
      <c r="E59" s="16">
        <v>113.8</v>
      </c>
    </row>
    <row r="60" spans="1:5">
      <c r="A60" s="14">
        <v>0.5</v>
      </c>
      <c r="B60" s="15">
        <v>150</v>
      </c>
      <c r="C60" s="15">
        <v>83</v>
      </c>
      <c r="D60" s="15" t="s">
        <v>444</v>
      </c>
      <c r="E60" s="16">
        <v>126</v>
      </c>
    </row>
    <row r="61" spans="1:5">
      <c r="A61" s="14">
        <v>0.5</v>
      </c>
      <c r="B61" s="15">
        <v>150</v>
      </c>
      <c r="C61" s="15">
        <v>83</v>
      </c>
      <c r="D61" s="15" t="s">
        <v>445</v>
      </c>
      <c r="E61" s="16">
        <v>150.19999999999999</v>
      </c>
    </row>
    <row r="62" spans="1:5">
      <c r="A62" s="14">
        <v>0.5</v>
      </c>
      <c r="B62" s="15">
        <v>200</v>
      </c>
      <c r="C62" s="15">
        <v>111</v>
      </c>
      <c r="D62" s="15" t="s">
        <v>432</v>
      </c>
      <c r="E62" s="16">
        <v>8.5</v>
      </c>
    </row>
    <row r="63" spans="1:5">
      <c r="A63" s="14">
        <v>0.5</v>
      </c>
      <c r="B63" s="15">
        <v>200</v>
      </c>
      <c r="C63" s="15">
        <v>111</v>
      </c>
      <c r="D63" s="15" t="s">
        <v>434</v>
      </c>
      <c r="E63" s="16">
        <v>11.3</v>
      </c>
    </row>
    <row r="64" spans="1:5">
      <c r="A64" s="14">
        <v>0.5</v>
      </c>
      <c r="B64" s="15">
        <v>200</v>
      </c>
      <c r="C64" s="15">
        <v>111</v>
      </c>
      <c r="D64" s="15" t="s">
        <v>436</v>
      </c>
      <c r="E64" s="16">
        <v>13.2</v>
      </c>
    </row>
    <row r="65" spans="1:5">
      <c r="A65" s="14">
        <v>0.5</v>
      </c>
      <c r="B65" s="15">
        <v>200</v>
      </c>
      <c r="C65" s="15">
        <v>111</v>
      </c>
      <c r="D65" s="15" t="s">
        <v>101</v>
      </c>
      <c r="E65" s="16">
        <v>15.6</v>
      </c>
    </row>
    <row r="66" spans="1:5">
      <c r="A66" s="14">
        <v>0.5</v>
      </c>
      <c r="B66" s="15">
        <v>200</v>
      </c>
      <c r="C66" s="15">
        <v>111</v>
      </c>
      <c r="D66" s="15" t="s">
        <v>438</v>
      </c>
      <c r="E66" s="16">
        <v>18.600000000000001</v>
      </c>
    </row>
    <row r="67" spans="1:5">
      <c r="A67" s="14">
        <v>0.5</v>
      </c>
      <c r="B67" s="15">
        <v>200</v>
      </c>
      <c r="C67" s="15">
        <v>111</v>
      </c>
      <c r="D67" s="15" t="s">
        <v>159</v>
      </c>
      <c r="E67" s="16">
        <v>20.7</v>
      </c>
    </row>
    <row r="68" spans="1:5">
      <c r="A68" s="14">
        <v>0.5</v>
      </c>
      <c r="B68" s="15">
        <v>200</v>
      </c>
      <c r="C68" s="15">
        <v>111</v>
      </c>
      <c r="D68" s="15" t="s">
        <v>141</v>
      </c>
      <c r="E68" s="16">
        <v>24.9</v>
      </c>
    </row>
    <row r="69" spans="1:5">
      <c r="A69" s="14">
        <v>0.5</v>
      </c>
      <c r="B69" s="15">
        <v>200</v>
      </c>
      <c r="C69" s="15">
        <v>111</v>
      </c>
      <c r="D69" s="15" t="s">
        <v>143</v>
      </c>
      <c r="E69" s="16">
        <v>29.2</v>
      </c>
    </row>
    <row r="70" spans="1:5">
      <c r="A70" s="14">
        <v>0.5</v>
      </c>
      <c r="B70" s="15">
        <v>200</v>
      </c>
      <c r="C70" s="15">
        <v>111</v>
      </c>
      <c r="D70" s="15" t="s">
        <v>145</v>
      </c>
      <c r="E70" s="16">
        <v>34.6</v>
      </c>
    </row>
    <row r="71" spans="1:5">
      <c r="A71" s="14">
        <v>0.5</v>
      </c>
      <c r="B71" s="15">
        <v>200</v>
      </c>
      <c r="C71" s="15">
        <v>111</v>
      </c>
      <c r="D71" s="15" t="s">
        <v>441</v>
      </c>
      <c r="E71" s="16">
        <v>39</v>
      </c>
    </row>
    <row r="72" spans="1:5">
      <c r="A72" s="14">
        <v>0.5</v>
      </c>
      <c r="B72" s="15">
        <v>200</v>
      </c>
      <c r="C72" s="15">
        <v>111</v>
      </c>
      <c r="D72" s="15" t="s">
        <v>191</v>
      </c>
      <c r="E72" s="16">
        <v>43.3</v>
      </c>
    </row>
    <row r="73" spans="1:5">
      <c r="A73" s="14">
        <v>0.5</v>
      </c>
      <c r="B73" s="15">
        <v>200</v>
      </c>
      <c r="C73" s="15">
        <v>111</v>
      </c>
      <c r="D73" s="15" t="s">
        <v>119</v>
      </c>
      <c r="E73" s="16">
        <v>61.5</v>
      </c>
    </row>
    <row r="74" spans="1:5">
      <c r="A74" s="14">
        <v>0.5</v>
      </c>
      <c r="B74" s="15">
        <v>200</v>
      </c>
      <c r="C74" s="15">
        <v>111</v>
      </c>
      <c r="D74" s="15" t="s">
        <v>109</v>
      </c>
      <c r="E74" s="16">
        <v>78.599999999999994</v>
      </c>
    </row>
    <row r="75" spans="1:5">
      <c r="A75" s="14">
        <v>0.5</v>
      </c>
      <c r="B75" s="15">
        <v>200</v>
      </c>
      <c r="C75" s="15">
        <v>111</v>
      </c>
      <c r="D75" s="15" t="s">
        <v>270</v>
      </c>
      <c r="E75" s="16">
        <v>96.6</v>
      </c>
    </row>
    <row r="76" spans="1:5">
      <c r="A76" s="14">
        <v>0.5</v>
      </c>
      <c r="B76" s="15">
        <v>200</v>
      </c>
      <c r="C76" s="15">
        <v>111</v>
      </c>
      <c r="D76" s="15" t="s">
        <v>263</v>
      </c>
      <c r="E76" s="16">
        <v>113.6</v>
      </c>
    </row>
    <row r="77" spans="1:5">
      <c r="A77" s="14">
        <v>0.5</v>
      </c>
      <c r="B77" s="15">
        <v>200</v>
      </c>
      <c r="C77" s="15">
        <v>111</v>
      </c>
      <c r="D77" s="15" t="s">
        <v>100</v>
      </c>
      <c r="E77" s="16">
        <v>124.2</v>
      </c>
    </row>
    <row r="78" spans="1:5">
      <c r="A78" s="14">
        <v>0.5</v>
      </c>
      <c r="B78" s="15">
        <v>200</v>
      </c>
      <c r="C78" s="15">
        <v>111</v>
      </c>
      <c r="D78" s="15" t="s">
        <v>442</v>
      </c>
      <c r="E78" s="16">
        <v>141.1</v>
      </c>
    </row>
    <row r="79" spans="1:5">
      <c r="A79" s="14">
        <v>0.5</v>
      </c>
      <c r="B79" s="15">
        <v>200</v>
      </c>
      <c r="C79" s="15">
        <v>111</v>
      </c>
      <c r="D79" s="15" t="s">
        <v>443</v>
      </c>
      <c r="E79" s="16">
        <v>158</v>
      </c>
    </row>
    <row r="80" spans="1:5">
      <c r="A80" s="14">
        <v>0.5</v>
      </c>
      <c r="B80" s="15">
        <v>200</v>
      </c>
      <c r="C80" s="15">
        <v>111</v>
      </c>
      <c r="D80" s="15" t="s">
        <v>444</v>
      </c>
      <c r="E80" s="16">
        <v>174.8</v>
      </c>
    </row>
    <row r="81" spans="1:5">
      <c r="A81" s="14">
        <v>0.5</v>
      </c>
      <c r="B81" s="15">
        <v>200</v>
      </c>
      <c r="C81" s="15">
        <v>111</v>
      </c>
      <c r="D81" s="15" t="s">
        <v>445</v>
      </c>
      <c r="E81" s="16">
        <v>208.5</v>
      </c>
    </row>
    <row r="82" spans="1:5">
      <c r="A82" s="14">
        <v>1</v>
      </c>
      <c r="B82" s="15">
        <v>50</v>
      </c>
      <c r="C82" s="15">
        <v>28</v>
      </c>
      <c r="D82" s="15" t="s">
        <v>432</v>
      </c>
      <c r="E82" s="16">
        <v>1.3</v>
      </c>
    </row>
    <row r="83" spans="1:5">
      <c r="A83" s="14">
        <v>1</v>
      </c>
      <c r="B83" s="15">
        <v>50</v>
      </c>
      <c r="C83" s="15">
        <v>28</v>
      </c>
      <c r="D83" s="15" t="s">
        <v>434</v>
      </c>
      <c r="E83" s="16">
        <v>1.6</v>
      </c>
    </row>
    <row r="84" spans="1:5">
      <c r="A84" s="14">
        <v>1</v>
      </c>
      <c r="B84" s="15">
        <v>50</v>
      </c>
      <c r="C84" s="15">
        <v>28</v>
      </c>
      <c r="D84" s="15" t="s">
        <v>436</v>
      </c>
      <c r="E84" s="16">
        <v>1.9</v>
      </c>
    </row>
    <row r="85" spans="1:5">
      <c r="A85" s="14">
        <v>1</v>
      </c>
      <c r="B85" s="15">
        <v>50</v>
      </c>
      <c r="C85" s="15">
        <v>28</v>
      </c>
      <c r="D85" s="15" t="s">
        <v>101</v>
      </c>
      <c r="E85" s="16">
        <v>2.2000000000000002</v>
      </c>
    </row>
    <row r="86" spans="1:5">
      <c r="A86" s="14">
        <v>1</v>
      </c>
      <c r="B86" s="15">
        <v>50</v>
      </c>
      <c r="C86" s="15">
        <v>28</v>
      </c>
      <c r="D86" s="15" t="s">
        <v>438</v>
      </c>
      <c r="E86" s="16">
        <v>2.5</v>
      </c>
    </row>
    <row r="87" spans="1:5">
      <c r="A87" s="14">
        <v>1</v>
      </c>
      <c r="B87" s="15">
        <v>50</v>
      </c>
      <c r="C87" s="15">
        <v>28</v>
      </c>
      <c r="D87" s="15" t="s">
        <v>159</v>
      </c>
      <c r="E87" s="16">
        <v>2.8</v>
      </c>
    </row>
    <row r="88" spans="1:5">
      <c r="A88" s="14">
        <v>1</v>
      </c>
      <c r="B88" s="15">
        <v>50</v>
      </c>
      <c r="C88" s="15">
        <v>28</v>
      </c>
      <c r="D88" s="15" t="s">
        <v>141</v>
      </c>
      <c r="E88" s="16">
        <v>3.2</v>
      </c>
    </row>
    <row r="89" spans="1:5">
      <c r="A89" s="14">
        <v>1</v>
      </c>
      <c r="B89" s="15">
        <v>50</v>
      </c>
      <c r="C89" s="15">
        <v>28</v>
      </c>
      <c r="D89" s="15" t="s">
        <v>143</v>
      </c>
      <c r="E89" s="16">
        <v>3.8</v>
      </c>
    </row>
    <row r="90" spans="1:5">
      <c r="A90" s="14">
        <v>1</v>
      </c>
      <c r="B90" s="15">
        <v>50</v>
      </c>
      <c r="C90" s="15">
        <v>28</v>
      </c>
      <c r="D90" s="15" t="s">
        <v>145</v>
      </c>
      <c r="E90" s="16">
        <v>4.4000000000000004</v>
      </c>
    </row>
    <row r="91" spans="1:5">
      <c r="A91" s="14">
        <v>1</v>
      </c>
      <c r="B91" s="15">
        <v>50</v>
      </c>
      <c r="C91" s="15">
        <v>28</v>
      </c>
      <c r="D91" s="15" t="s">
        <v>441</v>
      </c>
      <c r="E91" s="16">
        <v>4.9000000000000004</v>
      </c>
    </row>
    <row r="92" spans="1:5">
      <c r="A92" s="14">
        <v>1</v>
      </c>
      <c r="B92" s="15">
        <v>50</v>
      </c>
      <c r="C92" s="15">
        <v>28</v>
      </c>
      <c r="D92" s="15" t="s">
        <v>191</v>
      </c>
      <c r="E92" s="16">
        <v>5.4</v>
      </c>
    </row>
    <row r="93" spans="1:5">
      <c r="A93" s="14">
        <v>1</v>
      </c>
      <c r="B93" s="15">
        <v>50</v>
      </c>
      <c r="C93" s="15">
        <v>28</v>
      </c>
      <c r="D93" s="15" t="s">
        <v>119</v>
      </c>
      <c r="E93" s="16">
        <v>7.5</v>
      </c>
    </row>
    <row r="94" spans="1:5">
      <c r="A94" s="14">
        <v>1</v>
      </c>
      <c r="B94" s="15">
        <v>50</v>
      </c>
      <c r="C94" s="15">
        <v>28</v>
      </c>
      <c r="D94" s="15" t="s">
        <v>109</v>
      </c>
      <c r="E94" s="16">
        <v>9.4</v>
      </c>
    </row>
    <row r="95" spans="1:5">
      <c r="A95" s="14">
        <v>1</v>
      </c>
      <c r="B95" s="15">
        <v>50</v>
      </c>
      <c r="C95" s="15">
        <v>28</v>
      </c>
      <c r="D95" s="15" t="s">
        <v>270</v>
      </c>
      <c r="E95" s="16">
        <v>11.5</v>
      </c>
    </row>
    <row r="96" spans="1:5">
      <c r="A96" s="14">
        <v>1</v>
      </c>
      <c r="B96" s="15">
        <v>50</v>
      </c>
      <c r="C96" s="15">
        <v>28</v>
      </c>
      <c r="D96" s="15" t="s">
        <v>263</v>
      </c>
      <c r="E96" s="16">
        <v>13.5</v>
      </c>
    </row>
    <row r="97" spans="1:5">
      <c r="A97" s="14">
        <v>1</v>
      </c>
      <c r="B97" s="15">
        <v>50</v>
      </c>
      <c r="C97" s="15">
        <v>28</v>
      </c>
      <c r="D97" s="15" t="s">
        <v>100</v>
      </c>
      <c r="E97" s="16">
        <v>14.7</v>
      </c>
    </row>
    <row r="98" spans="1:5">
      <c r="A98" s="14">
        <v>1</v>
      </c>
      <c r="B98" s="15">
        <v>50</v>
      </c>
      <c r="C98" s="15">
        <v>28</v>
      </c>
      <c r="D98" s="15" t="s">
        <v>442</v>
      </c>
      <c r="E98" s="16">
        <v>16.600000000000001</v>
      </c>
    </row>
    <row r="99" spans="1:5">
      <c r="A99" s="14">
        <v>1</v>
      </c>
      <c r="B99" s="15">
        <v>50</v>
      </c>
      <c r="C99" s="15">
        <v>28</v>
      </c>
      <c r="D99" s="15" t="s">
        <v>443</v>
      </c>
      <c r="E99" s="16">
        <v>18.600000000000001</v>
      </c>
    </row>
    <row r="100" spans="1:5">
      <c r="A100" s="14">
        <v>1</v>
      </c>
      <c r="B100" s="15">
        <v>50</v>
      </c>
      <c r="C100" s="15">
        <v>28</v>
      </c>
      <c r="D100" s="15" t="s">
        <v>444</v>
      </c>
      <c r="E100" s="16">
        <v>20.5</v>
      </c>
    </row>
    <row r="101" spans="1:5">
      <c r="A101" s="14">
        <v>1</v>
      </c>
      <c r="B101" s="15">
        <v>50</v>
      </c>
      <c r="C101" s="15">
        <v>28</v>
      </c>
      <c r="D101" s="15" t="s">
        <v>445</v>
      </c>
      <c r="E101" s="16">
        <v>24.4</v>
      </c>
    </row>
    <row r="102" spans="1:5">
      <c r="A102" s="14">
        <v>1</v>
      </c>
      <c r="B102" s="15">
        <v>100</v>
      </c>
      <c r="C102" s="15">
        <v>56</v>
      </c>
      <c r="D102" s="15" t="s">
        <v>432</v>
      </c>
      <c r="E102" s="16">
        <v>2.7</v>
      </c>
    </row>
    <row r="103" spans="1:5">
      <c r="A103" s="14">
        <v>1</v>
      </c>
      <c r="B103" s="15">
        <v>100</v>
      </c>
      <c r="C103" s="15">
        <v>56</v>
      </c>
      <c r="D103" s="15" t="s">
        <v>434</v>
      </c>
      <c r="E103" s="15">
        <v>3.4</v>
      </c>
    </row>
    <row r="104" spans="1:5">
      <c r="A104" s="14">
        <v>1</v>
      </c>
      <c r="B104" s="15">
        <v>100</v>
      </c>
      <c r="C104" s="15">
        <v>56</v>
      </c>
      <c r="D104" s="15" t="s">
        <v>436</v>
      </c>
      <c r="E104" s="15">
        <v>3.9</v>
      </c>
    </row>
    <row r="105" spans="1:5">
      <c r="A105" s="14">
        <v>1</v>
      </c>
      <c r="B105" s="15">
        <v>100</v>
      </c>
      <c r="C105" s="15">
        <v>56</v>
      </c>
      <c r="D105" s="15" t="s">
        <v>101</v>
      </c>
      <c r="E105" s="15">
        <v>4.5</v>
      </c>
    </row>
    <row r="106" spans="1:5">
      <c r="A106" s="14">
        <v>1</v>
      </c>
      <c r="B106" s="15">
        <v>100</v>
      </c>
      <c r="C106" s="15">
        <v>56</v>
      </c>
      <c r="D106" s="15" t="s">
        <v>438</v>
      </c>
      <c r="E106" s="15">
        <v>5.2</v>
      </c>
    </row>
    <row r="107" spans="1:5">
      <c r="A107" s="14">
        <v>1</v>
      </c>
      <c r="B107" s="15">
        <v>100</v>
      </c>
      <c r="C107" s="15">
        <v>56</v>
      </c>
      <c r="D107" s="15" t="s">
        <v>159</v>
      </c>
      <c r="E107" s="15">
        <v>5.8</v>
      </c>
    </row>
    <row r="108" spans="1:5">
      <c r="A108" s="14">
        <v>1</v>
      </c>
      <c r="B108" s="15">
        <v>100</v>
      </c>
      <c r="C108" s="15">
        <v>56</v>
      </c>
      <c r="D108" s="15" t="s">
        <v>141</v>
      </c>
      <c r="E108" s="15">
        <v>6.8</v>
      </c>
    </row>
    <row r="109" spans="1:5">
      <c r="A109" s="14">
        <v>1</v>
      </c>
      <c r="B109" s="15">
        <v>100</v>
      </c>
      <c r="C109" s="15">
        <v>56</v>
      </c>
      <c r="D109" s="15" t="s">
        <v>143</v>
      </c>
      <c r="E109" s="15">
        <v>7.8</v>
      </c>
    </row>
    <row r="110" spans="1:5">
      <c r="A110" s="14">
        <v>1</v>
      </c>
      <c r="B110" s="15">
        <v>100</v>
      </c>
      <c r="C110" s="15">
        <v>56</v>
      </c>
      <c r="D110" s="15" t="s">
        <v>145</v>
      </c>
      <c r="E110" s="15">
        <v>9.1</v>
      </c>
    </row>
    <row r="111" spans="1:5">
      <c r="A111" s="14">
        <v>1</v>
      </c>
      <c r="B111" s="15">
        <v>100</v>
      </c>
      <c r="C111" s="15">
        <v>56</v>
      </c>
      <c r="D111" s="15" t="s">
        <v>441</v>
      </c>
      <c r="E111" s="15">
        <v>10.199999999999999</v>
      </c>
    </row>
    <row r="112" spans="1:5">
      <c r="A112" s="14">
        <v>1</v>
      </c>
      <c r="B112" s="15">
        <v>100</v>
      </c>
      <c r="C112" s="15">
        <v>56</v>
      </c>
      <c r="D112" s="15" t="s">
        <v>191</v>
      </c>
      <c r="E112" s="15">
        <v>11.2</v>
      </c>
    </row>
    <row r="113" spans="1:5">
      <c r="A113" s="14">
        <v>1</v>
      </c>
      <c r="B113" s="15">
        <v>100</v>
      </c>
      <c r="C113" s="15">
        <v>56</v>
      </c>
      <c r="D113" s="15" t="s">
        <v>119</v>
      </c>
      <c r="E113" s="15">
        <v>15.6</v>
      </c>
    </row>
    <row r="114" spans="1:5">
      <c r="A114" s="14">
        <v>1</v>
      </c>
      <c r="B114" s="15">
        <v>100</v>
      </c>
      <c r="C114" s="15">
        <v>56</v>
      </c>
      <c r="D114" s="15" t="s">
        <v>109</v>
      </c>
      <c r="E114" s="15">
        <v>19.7</v>
      </c>
    </row>
    <row r="115" spans="1:5">
      <c r="A115" s="14">
        <v>1</v>
      </c>
      <c r="B115" s="15">
        <v>100</v>
      </c>
      <c r="C115" s="15">
        <v>56</v>
      </c>
      <c r="D115" s="15" t="s">
        <v>270</v>
      </c>
      <c r="E115" s="15">
        <v>24</v>
      </c>
    </row>
    <row r="116" spans="1:5">
      <c r="A116" s="14">
        <v>1</v>
      </c>
      <c r="B116" s="15">
        <v>100</v>
      </c>
      <c r="C116" s="15">
        <v>56</v>
      </c>
      <c r="D116" s="15" t="s">
        <v>263</v>
      </c>
      <c r="E116" s="15">
        <v>28.1</v>
      </c>
    </row>
    <row r="117" spans="1:5">
      <c r="A117" s="14">
        <v>1</v>
      </c>
      <c r="B117" s="15">
        <v>100</v>
      </c>
      <c r="C117" s="15">
        <v>56</v>
      </c>
      <c r="D117" s="15" t="s">
        <v>100</v>
      </c>
      <c r="E117" s="15">
        <v>30.6</v>
      </c>
    </row>
    <row r="118" spans="1:5">
      <c r="A118" s="14">
        <v>1</v>
      </c>
      <c r="B118" s="15">
        <v>100</v>
      </c>
      <c r="C118" s="15">
        <v>56</v>
      </c>
      <c r="D118" s="15" t="s">
        <v>442</v>
      </c>
      <c r="E118" s="15">
        <v>34.700000000000003</v>
      </c>
    </row>
    <row r="119" spans="1:5">
      <c r="A119" s="14">
        <v>1</v>
      </c>
      <c r="B119" s="15">
        <v>100</v>
      </c>
      <c r="C119" s="15">
        <v>56</v>
      </c>
      <c r="D119" s="15" t="s">
        <v>443</v>
      </c>
      <c r="E119" s="15">
        <v>38.700000000000003</v>
      </c>
    </row>
    <row r="120" spans="1:5">
      <c r="A120" s="14">
        <v>1</v>
      </c>
      <c r="B120" s="15">
        <v>100</v>
      </c>
      <c r="C120" s="15">
        <v>56</v>
      </c>
      <c r="D120" s="15" t="s">
        <v>444</v>
      </c>
      <c r="E120" s="15">
        <v>42.8</v>
      </c>
    </row>
    <row r="121" spans="1:5">
      <c r="A121" s="14">
        <v>1</v>
      </c>
      <c r="B121" s="15">
        <v>100</v>
      </c>
      <c r="C121" s="15">
        <v>56</v>
      </c>
      <c r="D121" s="15" t="s">
        <v>445</v>
      </c>
      <c r="E121" s="15">
        <v>50.9</v>
      </c>
    </row>
    <row r="122" spans="1:5">
      <c r="A122" s="14">
        <v>1</v>
      </c>
      <c r="B122" s="15">
        <v>150</v>
      </c>
      <c r="C122" s="15">
        <v>83</v>
      </c>
      <c r="D122" s="15" t="s">
        <v>432</v>
      </c>
      <c r="E122" s="15">
        <v>4.2</v>
      </c>
    </row>
    <row r="123" spans="1:5">
      <c r="A123" s="14">
        <v>1</v>
      </c>
      <c r="B123" s="15">
        <v>150</v>
      </c>
      <c r="C123" s="15">
        <v>83</v>
      </c>
      <c r="D123" s="15" t="s">
        <v>434</v>
      </c>
      <c r="E123" s="15">
        <v>5.3</v>
      </c>
    </row>
    <row r="124" spans="1:5">
      <c r="A124" s="14">
        <v>1</v>
      </c>
      <c r="B124" s="15">
        <v>150</v>
      </c>
      <c r="C124" s="15">
        <v>83</v>
      </c>
      <c r="D124" s="15" t="s">
        <v>436</v>
      </c>
      <c r="E124" s="15">
        <v>6.1</v>
      </c>
    </row>
    <row r="125" spans="1:5">
      <c r="A125" s="14">
        <v>1</v>
      </c>
      <c r="B125" s="15">
        <v>150</v>
      </c>
      <c r="C125" s="15">
        <v>83</v>
      </c>
      <c r="D125" s="15" t="s">
        <v>101</v>
      </c>
      <c r="E125" s="15">
        <v>7</v>
      </c>
    </row>
    <row r="126" spans="1:5">
      <c r="A126" s="14">
        <v>1</v>
      </c>
      <c r="B126" s="15">
        <v>150</v>
      </c>
      <c r="C126" s="15">
        <v>83</v>
      </c>
      <c r="D126" s="15" t="s">
        <v>438</v>
      </c>
      <c r="E126" s="15">
        <v>8.1999999999999993</v>
      </c>
    </row>
    <row r="127" spans="1:5">
      <c r="A127" s="14">
        <v>1</v>
      </c>
      <c r="B127" s="15">
        <v>150</v>
      </c>
      <c r="C127" s="15">
        <v>83</v>
      </c>
      <c r="D127" s="15" t="s">
        <v>159</v>
      </c>
      <c r="E127" s="15">
        <v>9</v>
      </c>
    </row>
    <row r="128" spans="1:5">
      <c r="A128" s="14">
        <v>1</v>
      </c>
      <c r="B128" s="15">
        <v>150</v>
      </c>
      <c r="C128" s="15">
        <v>83</v>
      </c>
      <c r="D128" s="15" t="s">
        <v>141</v>
      </c>
      <c r="E128" s="15">
        <v>10.6</v>
      </c>
    </row>
    <row r="129" spans="1:5">
      <c r="A129" s="14">
        <v>1</v>
      </c>
      <c r="B129" s="15">
        <v>150</v>
      </c>
      <c r="C129" s="15">
        <v>83</v>
      </c>
      <c r="D129" s="15" t="s">
        <v>143</v>
      </c>
      <c r="E129" s="15">
        <v>12.2</v>
      </c>
    </row>
    <row r="130" spans="1:5">
      <c r="A130" s="14">
        <v>1</v>
      </c>
      <c r="B130" s="15">
        <v>150</v>
      </c>
      <c r="C130" s="15">
        <v>83</v>
      </c>
      <c r="D130" s="15" t="s">
        <v>145</v>
      </c>
      <c r="E130" s="15">
        <v>14.2</v>
      </c>
    </row>
    <row r="131" spans="1:5">
      <c r="A131" s="14">
        <v>1</v>
      </c>
      <c r="B131" s="15">
        <v>150</v>
      </c>
      <c r="C131" s="15">
        <v>83</v>
      </c>
      <c r="D131" s="15" t="s">
        <v>441</v>
      </c>
      <c r="E131" s="15">
        <v>15.9</v>
      </c>
    </row>
    <row r="132" spans="1:5">
      <c r="A132" s="14">
        <v>1</v>
      </c>
      <c r="B132" s="15">
        <v>150</v>
      </c>
      <c r="C132" s="15">
        <v>83</v>
      </c>
      <c r="D132" s="15" t="s">
        <v>191</v>
      </c>
      <c r="E132" s="15">
        <v>17.5</v>
      </c>
    </row>
    <row r="133" spans="1:5">
      <c r="A133" s="14">
        <v>1</v>
      </c>
      <c r="B133" s="15">
        <v>150</v>
      </c>
      <c r="C133" s="15">
        <v>83</v>
      </c>
      <c r="D133" s="15" t="s">
        <v>119</v>
      </c>
      <c r="E133" s="15">
        <v>24.3</v>
      </c>
    </row>
    <row r="134" spans="1:5">
      <c r="A134" s="14">
        <v>1</v>
      </c>
      <c r="B134" s="15">
        <v>150</v>
      </c>
      <c r="C134" s="15">
        <v>83</v>
      </c>
      <c r="D134" s="15" t="s">
        <v>109</v>
      </c>
      <c r="E134" s="15">
        <v>30.7</v>
      </c>
    </row>
    <row r="135" spans="1:5">
      <c r="A135" s="14">
        <v>1</v>
      </c>
      <c r="B135" s="15">
        <v>150</v>
      </c>
      <c r="C135" s="15">
        <v>83</v>
      </c>
      <c r="D135" s="15" t="s">
        <v>270</v>
      </c>
      <c r="E135" s="15">
        <v>37.4</v>
      </c>
    </row>
    <row r="136" spans="1:5">
      <c r="A136" s="14">
        <v>1</v>
      </c>
      <c r="B136" s="15">
        <v>150</v>
      </c>
      <c r="C136" s="15">
        <v>83</v>
      </c>
      <c r="D136" s="15" t="s">
        <v>263</v>
      </c>
      <c r="E136" s="15">
        <v>43.8</v>
      </c>
    </row>
    <row r="137" spans="1:5">
      <c r="A137" s="14">
        <v>1</v>
      </c>
      <c r="B137" s="15">
        <v>150</v>
      </c>
      <c r="C137" s="15">
        <v>83</v>
      </c>
      <c r="D137" s="15" t="s">
        <v>100</v>
      </c>
      <c r="E137" s="15">
        <v>47.8</v>
      </c>
    </row>
    <row r="138" spans="1:5">
      <c r="A138" s="14">
        <v>1</v>
      </c>
      <c r="B138" s="15">
        <v>150</v>
      </c>
      <c r="C138" s="15">
        <v>83</v>
      </c>
      <c r="D138" s="15" t="s">
        <v>442</v>
      </c>
      <c r="E138" s="15">
        <v>54.1</v>
      </c>
    </row>
    <row r="139" spans="1:5">
      <c r="A139" s="14">
        <v>1</v>
      </c>
      <c r="B139" s="15">
        <v>150</v>
      </c>
      <c r="C139" s="15">
        <v>83</v>
      </c>
      <c r="D139" s="15" t="s">
        <v>443</v>
      </c>
      <c r="E139" s="15">
        <v>60.4</v>
      </c>
    </row>
    <row r="140" spans="1:5">
      <c r="A140" s="14">
        <v>1</v>
      </c>
      <c r="B140" s="15">
        <v>150</v>
      </c>
      <c r="C140" s="15">
        <v>83</v>
      </c>
      <c r="D140" s="15" t="s">
        <v>444</v>
      </c>
      <c r="E140" s="15">
        <v>66.7</v>
      </c>
    </row>
    <row r="141" spans="1:5">
      <c r="A141" s="14">
        <v>1</v>
      </c>
      <c r="B141" s="15">
        <v>150</v>
      </c>
      <c r="C141" s="15">
        <v>83</v>
      </c>
      <c r="D141" s="15" t="s">
        <v>445</v>
      </c>
      <c r="E141" s="15">
        <v>79.400000000000006</v>
      </c>
    </row>
    <row r="142" spans="1:5">
      <c r="A142" s="14">
        <v>1</v>
      </c>
      <c r="B142" s="15">
        <v>200</v>
      </c>
      <c r="C142" s="15">
        <v>111</v>
      </c>
      <c r="D142" s="15" t="s">
        <v>432</v>
      </c>
      <c r="E142" s="15">
        <v>5.8</v>
      </c>
    </row>
    <row r="143" spans="1:5">
      <c r="A143" s="14">
        <v>1</v>
      </c>
      <c r="B143" s="15">
        <v>200</v>
      </c>
      <c r="C143" s="15">
        <v>111</v>
      </c>
      <c r="D143" s="15" t="s">
        <v>434</v>
      </c>
      <c r="E143" s="15">
        <v>7.4</v>
      </c>
    </row>
    <row r="144" spans="1:5">
      <c r="A144" s="14">
        <v>1</v>
      </c>
      <c r="B144" s="15">
        <v>200</v>
      </c>
      <c r="C144" s="15">
        <v>111</v>
      </c>
      <c r="D144" s="15" t="s">
        <v>436</v>
      </c>
      <c r="E144" s="15">
        <v>8.4</v>
      </c>
    </row>
    <row r="145" spans="1:5">
      <c r="A145" s="14">
        <v>1</v>
      </c>
      <c r="B145" s="15">
        <v>200</v>
      </c>
      <c r="C145" s="15">
        <v>111</v>
      </c>
      <c r="D145" s="15" t="s">
        <v>101</v>
      </c>
      <c r="E145" s="15">
        <v>9.6999999999999993</v>
      </c>
    </row>
    <row r="146" spans="1:5">
      <c r="A146" s="14">
        <v>1</v>
      </c>
      <c r="B146" s="15">
        <v>200</v>
      </c>
      <c r="C146" s="15">
        <v>111</v>
      </c>
      <c r="D146" s="15" t="s">
        <v>438</v>
      </c>
      <c r="E146" s="15">
        <v>11.3</v>
      </c>
    </row>
    <row r="147" spans="1:5">
      <c r="A147" s="14">
        <v>1</v>
      </c>
      <c r="B147" s="15">
        <v>200</v>
      </c>
      <c r="C147" s="15">
        <v>111</v>
      </c>
      <c r="D147" s="15" t="s">
        <v>159</v>
      </c>
      <c r="E147" s="15">
        <v>12.4</v>
      </c>
    </row>
    <row r="148" spans="1:5">
      <c r="A148" s="14">
        <v>1</v>
      </c>
      <c r="B148" s="15">
        <v>200</v>
      </c>
      <c r="C148" s="15">
        <v>111</v>
      </c>
      <c r="D148" s="15" t="s">
        <v>141</v>
      </c>
      <c r="E148" s="15">
        <v>14.6</v>
      </c>
    </row>
    <row r="149" spans="1:5">
      <c r="A149" s="14">
        <v>1</v>
      </c>
      <c r="B149" s="15">
        <v>200</v>
      </c>
      <c r="C149" s="15">
        <v>111</v>
      </c>
      <c r="D149" s="15" t="s">
        <v>143</v>
      </c>
      <c r="E149" s="15">
        <v>16.899999999999999</v>
      </c>
    </row>
    <row r="150" spans="1:5">
      <c r="A150" s="14">
        <v>1</v>
      </c>
      <c r="B150" s="15">
        <v>200</v>
      </c>
      <c r="C150" s="15">
        <v>111</v>
      </c>
      <c r="D150" s="15" t="s">
        <v>145</v>
      </c>
      <c r="E150" s="15">
        <v>19.7</v>
      </c>
    </row>
    <row r="151" spans="1:5">
      <c r="A151" s="14">
        <v>1</v>
      </c>
      <c r="B151" s="15">
        <v>200</v>
      </c>
      <c r="C151" s="15">
        <v>111</v>
      </c>
      <c r="D151" s="15" t="s">
        <v>441</v>
      </c>
      <c r="E151" s="15">
        <v>22</v>
      </c>
    </row>
    <row r="152" spans="1:5">
      <c r="A152" s="14">
        <v>1</v>
      </c>
      <c r="B152" s="15">
        <v>200</v>
      </c>
      <c r="C152" s="15">
        <v>111</v>
      </c>
      <c r="D152" s="15" t="s">
        <v>191</v>
      </c>
      <c r="E152" s="15">
        <v>24.2</v>
      </c>
    </row>
    <row r="153" spans="1:5">
      <c r="A153" s="14">
        <v>1</v>
      </c>
      <c r="B153" s="15">
        <v>200</v>
      </c>
      <c r="C153" s="15">
        <v>111</v>
      </c>
      <c r="D153" s="15" t="s">
        <v>119</v>
      </c>
      <c r="E153" s="15">
        <v>33.700000000000003</v>
      </c>
    </row>
    <row r="154" spans="1:5">
      <c r="A154" s="14">
        <v>1</v>
      </c>
      <c r="B154" s="15">
        <v>200</v>
      </c>
      <c r="C154" s="15">
        <v>111</v>
      </c>
      <c r="D154" s="15" t="s">
        <v>109</v>
      </c>
      <c r="E154" s="15">
        <v>42.5</v>
      </c>
    </row>
    <row r="155" spans="1:5">
      <c r="A155" s="14">
        <v>1</v>
      </c>
      <c r="B155" s="15">
        <v>200</v>
      </c>
      <c r="C155" s="15">
        <v>111</v>
      </c>
      <c r="D155" s="15" t="s">
        <v>270</v>
      </c>
      <c r="E155" s="15">
        <v>51.9</v>
      </c>
    </row>
    <row r="156" spans="1:5">
      <c r="A156" s="14">
        <v>1</v>
      </c>
      <c r="B156" s="15">
        <v>200</v>
      </c>
      <c r="C156" s="15">
        <v>111</v>
      </c>
      <c r="D156" s="15" t="s">
        <v>263</v>
      </c>
      <c r="E156" s="15">
        <v>60.7</v>
      </c>
    </row>
    <row r="157" spans="1:5">
      <c r="A157" s="14">
        <v>1</v>
      </c>
      <c r="B157" s="15">
        <v>200</v>
      </c>
      <c r="C157" s="15">
        <v>111</v>
      </c>
      <c r="D157" s="15" t="s">
        <v>100</v>
      </c>
      <c r="E157" s="15">
        <v>66.2</v>
      </c>
    </row>
    <row r="158" spans="1:5">
      <c r="A158" s="14">
        <v>1</v>
      </c>
      <c r="B158" s="15">
        <v>200</v>
      </c>
      <c r="C158" s="15">
        <v>111</v>
      </c>
      <c r="D158" s="15" t="s">
        <v>442</v>
      </c>
      <c r="E158" s="15">
        <v>75</v>
      </c>
    </row>
    <row r="159" spans="1:5">
      <c r="A159" s="14">
        <v>1</v>
      </c>
      <c r="B159" s="15">
        <v>200</v>
      </c>
      <c r="C159" s="15">
        <v>111</v>
      </c>
      <c r="D159" s="15" t="s">
        <v>443</v>
      </c>
      <c r="E159" s="15">
        <v>83.8</v>
      </c>
    </row>
    <row r="160" spans="1:5">
      <c r="A160" s="14">
        <v>1</v>
      </c>
      <c r="B160" s="15">
        <v>200</v>
      </c>
      <c r="C160" s="15">
        <v>111</v>
      </c>
      <c r="D160" s="15" t="s">
        <v>444</v>
      </c>
      <c r="E160" s="15">
        <v>92.5</v>
      </c>
    </row>
    <row r="161" spans="1:5">
      <c r="A161" s="14">
        <v>1</v>
      </c>
      <c r="B161" s="15">
        <v>200</v>
      </c>
      <c r="C161" s="15">
        <v>111</v>
      </c>
      <c r="D161" s="15" t="s">
        <v>445</v>
      </c>
      <c r="E161" s="15">
        <v>110</v>
      </c>
    </row>
    <row r="162" spans="1:5">
      <c r="A162" s="14">
        <v>1</v>
      </c>
      <c r="B162" s="15">
        <v>250</v>
      </c>
      <c r="C162" s="15">
        <v>139</v>
      </c>
      <c r="D162" s="15" t="s">
        <v>432</v>
      </c>
      <c r="E162" s="15">
        <v>7.6</v>
      </c>
    </row>
    <row r="163" spans="1:5">
      <c r="A163" s="14">
        <v>1</v>
      </c>
      <c r="B163" s="15">
        <v>250</v>
      </c>
      <c r="C163" s="15">
        <v>139</v>
      </c>
      <c r="D163" s="15" t="s">
        <v>434</v>
      </c>
      <c r="E163" s="15">
        <v>9.6999999999999993</v>
      </c>
    </row>
    <row r="164" spans="1:5">
      <c r="A164" s="14">
        <v>1</v>
      </c>
      <c r="B164" s="15">
        <v>250</v>
      </c>
      <c r="C164" s="15">
        <v>139</v>
      </c>
      <c r="D164" s="15" t="s">
        <v>436</v>
      </c>
      <c r="E164" s="15">
        <v>11</v>
      </c>
    </row>
    <row r="165" spans="1:5">
      <c r="A165" s="14">
        <v>1</v>
      </c>
      <c r="B165" s="15">
        <v>250</v>
      </c>
      <c r="C165" s="15">
        <v>139</v>
      </c>
      <c r="D165" s="15" t="s">
        <v>101</v>
      </c>
      <c r="E165" s="15">
        <v>12.7</v>
      </c>
    </row>
    <row r="166" spans="1:5">
      <c r="A166" s="14">
        <v>1</v>
      </c>
      <c r="B166" s="15">
        <v>250</v>
      </c>
      <c r="C166" s="15">
        <v>139</v>
      </c>
      <c r="D166" s="15" t="s">
        <v>438</v>
      </c>
      <c r="E166" s="15">
        <v>14.8</v>
      </c>
    </row>
    <row r="167" spans="1:5">
      <c r="A167" s="14">
        <v>1</v>
      </c>
      <c r="B167" s="15">
        <v>250</v>
      </c>
      <c r="C167" s="15">
        <v>139</v>
      </c>
      <c r="D167" s="15" t="s">
        <v>159</v>
      </c>
      <c r="E167" s="15">
        <v>16.3</v>
      </c>
    </row>
    <row r="168" spans="1:5">
      <c r="A168" s="14">
        <v>1</v>
      </c>
      <c r="B168" s="15">
        <v>250</v>
      </c>
      <c r="C168" s="15">
        <v>139</v>
      </c>
      <c r="D168" s="15" t="s">
        <v>141</v>
      </c>
      <c r="E168" s="15">
        <v>19.100000000000001</v>
      </c>
    </row>
    <row r="169" spans="1:5">
      <c r="A169" s="14">
        <v>1</v>
      </c>
      <c r="B169" s="15">
        <v>250</v>
      </c>
      <c r="C169" s="15">
        <v>139</v>
      </c>
      <c r="D169" s="15" t="s">
        <v>143</v>
      </c>
      <c r="E169" s="15">
        <v>22.1</v>
      </c>
    </row>
    <row r="170" spans="1:5">
      <c r="A170" s="14">
        <v>1</v>
      </c>
      <c r="B170" s="15">
        <v>250</v>
      </c>
      <c r="C170" s="15">
        <v>139</v>
      </c>
      <c r="D170" s="15" t="s">
        <v>145</v>
      </c>
      <c r="E170" s="15">
        <v>25.8</v>
      </c>
    </row>
    <row r="171" spans="1:5">
      <c r="A171" s="14">
        <v>1</v>
      </c>
      <c r="B171" s="15">
        <v>250</v>
      </c>
      <c r="C171" s="15">
        <v>139</v>
      </c>
      <c r="D171" s="15" t="s">
        <v>441</v>
      </c>
      <c r="E171" s="15">
        <v>28.7</v>
      </c>
    </row>
    <row r="172" spans="1:5">
      <c r="A172" s="14">
        <v>1</v>
      </c>
      <c r="B172" s="15">
        <v>250</v>
      </c>
      <c r="C172" s="15">
        <v>139</v>
      </c>
      <c r="D172" s="15" t="s">
        <v>191</v>
      </c>
      <c r="E172" s="15">
        <v>31.7</v>
      </c>
    </row>
    <row r="173" spans="1:5">
      <c r="A173" s="14">
        <v>1</v>
      </c>
      <c r="B173" s="15">
        <v>250</v>
      </c>
      <c r="C173" s="15">
        <v>139</v>
      </c>
      <c r="D173" s="15" t="s">
        <v>119</v>
      </c>
      <c r="E173" s="15">
        <v>44</v>
      </c>
    </row>
    <row r="174" spans="1:5">
      <c r="A174" s="14">
        <v>1</v>
      </c>
      <c r="B174" s="15">
        <v>250</v>
      </c>
      <c r="C174" s="15">
        <v>139</v>
      </c>
      <c r="D174" s="15" t="s">
        <v>109</v>
      </c>
      <c r="E174" s="15">
        <v>55.6</v>
      </c>
    </row>
    <row r="175" spans="1:5">
      <c r="A175" s="14">
        <v>1</v>
      </c>
      <c r="B175" s="15">
        <v>250</v>
      </c>
      <c r="C175" s="15">
        <v>139</v>
      </c>
      <c r="D175" s="15" t="s">
        <v>270</v>
      </c>
      <c r="E175" s="15">
        <v>67.900000000000006</v>
      </c>
    </row>
    <row r="176" spans="1:5">
      <c r="A176" s="14">
        <v>1</v>
      </c>
      <c r="B176" s="15">
        <v>250</v>
      </c>
      <c r="C176" s="15">
        <v>139</v>
      </c>
      <c r="D176" s="15" t="s">
        <v>263</v>
      </c>
      <c r="E176" s="15">
        <v>79.400000000000006</v>
      </c>
    </row>
    <row r="177" spans="1:5">
      <c r="A177" s="14">
        <v>1</v>
      </c>
      <c r="B177" s="15">
        <v>250</v>
      </c>
      <c r="C177" s="15">
        <v>139</v>
      </c>
      <c r="D177" s="15" t="s">
        <v>100</v>
      </c>
      <c r="E177" s="15">
        <v>86.6</v>
      </c>
    </row>
    <row r="178" spans="1:5">
      <c r="A178" s="14">
        <v>1</v>
      </c>
      <c r="B178" s="15">
        <v>250</v>
      </c>
      <c r="C178" s="15">
        <v>139</v>
      </c>
      <c r="D178" s="15" t="s">
        <v>442</v>
      </c>
      <c r="E178" s="15">
        <v>98.1</v>
      </c>
    </row>
    <row r="179" spans="1:5">
      <c r="A179" s="14">
        <v>1</v>
      </c>
      <c r="B179" s="15">
        <v>250</v>
      </c>
      <c r="C179" s="15">
        <v>139</v>
      </c>
      <c r="D179" s="15" t="s">
        <v>443</v>
      </c>
      <c r="E179" s="15">
        <v>109.6</v>
      </c>
    </row>
    <row r="180" spans="1:5">
      <c r="A180" s="14">
        <v>1</v>
      </c>
      <c r="B180" s="15">
        <v>250</v>
      </c>
      <c r="C180" s="15">
        <v>139</v>
      </c>
      <c r="D180" s="15" t="s">
        <v>444</v>
      </c>
      <c r="E180" s="15">
        <v>121</v>
      </c>
    </row>
    <row r="181" spans="1:5">
      <c r="A181" s="14">
        <v>1</v>
      </c>
      <c r="B181" s="15">
        <v>250</v>
      </c>
      <c r="C181" s="15">
        <v>139</v>
      </c>
      <c r="D181" s="15" t="s">
        <v>445</v>
      </c>
      <c r="E181" s="15">
        <v>143.9</v>
      </c>
    </row>
    <row r="182" spans="1:5">
      <c r="A182" s="14">
        <v>1.5</v>
      </c>
      <c r="B182" s="15">
        <v>50</v>
      </c>
      <c r="C182" s="15">
        <v>28</v>
      </c>
      <c r="D182" s="15" t="s">
        <v>432</v>
      </c>
      <c r="E182" s="15">
        <v>1.1000000000000001</v>
      </c>
    </row>
    <row r="183" spans="1:5">
      <c r="A183" s="14">
        <v>1.5</v>
      </c>
      <c r="B183" s="15">
        <v>50</v>
      </c>
      <c r="C183" s="15">
        <v>28</v>
      </c>
      <c r="D183" s="15" t="s">
        <v>434</v>
      </c>
      <c r="E183" s="15">
        <v>1.3</v>
      </c>
    </row>
    <row r="184" spans="1:5">
      <c r="A184" s="14">
        <v>1.5</v>
      </c>
      <c r="B184" s="15">
        <v>50</v>
      </c>
      <c r="C184" s="15">
        <v>28</v>
      </c>
      <c r="D184" s="15" t="s">
        <v>436</v>
      </c>
      <c r="E184" s="15">
        <v>1.5</v>
      </c>
    </row>
    <row r="185" spans="1:5">
      <c r="A185" s="14">
        <v>1.5</v>
      </c>
      <c r="B185" s="15">
        <v>50</v>
      </c>
      <c r="C185" s="15">
        <v>28</v>
      </c>
      <c r="D185" s="15" t="s">
        <v>101</v>
      </c>
      <c r="E185" s="15">
        <v>1.7</v>
      </c>
    </row>
    <row r="186" spans="1:5">
      <c r="A186" s="14">
        <v>1.5</v>
      </c>
      <c r="B186" s="15">
        <v>50</v>
      </c>
      <c r="C186" s="15">
        <v>28</v>
      </c>
      <c r="D186" s="15" t="s">
        <v>438</v>
      </c>
      <c r="E186" s="15">
        <v>1.9</v>
      </c>
    </row>
    <row r="187" spans="1:5">
      <c r="A187" s="14">
        <v>1.5</v>
      </c>
      <c r="B187" s="15">
        <v>50</v>
      </c>
      <c r="C187" s="15">
        <v>28</v>
      </c>
      <c r="D187" s="15" t="s">
        <v>159</v>
      </c>
      <c r="E187" s="15">
        <v>2.1</v>
      </c>
    </row>
    <row r="188" spans="1:5">
      <c r="A188" s="14">
        <v>1.5</v>
      </c>
      <c r="B188" s="15">
        <v>50</v>
      </c>
      <c r="C188" s="15">
        <v>28</v>
      </c>
      <c r="D188" s="15" t="s">
        <v>141</v>
      </c>
      <c r="E188" s="15">
        <v>2.4</v>
      </c>
    </row>
    <row r="189" spans="1:5">
      <c r="A189" s="14">
        <v>1.5</v>
      </c>
      <c r="B189" s="15">
        <v>50</v>
      </c>
      <c r="C189" s="15">
        <v>28</v>
      </c>
      <c r="D189" s="15" t="s">
        <v>143</v>
      </c>
      <c r="E189" s="15">
        <v>2.8</v>
      </c>
    </row>
    <row r="190" spans="1:5">
      <c r="A190" s="14">
        <v>1.5</v>
      </c>
      <c r="B190" s="15">
        <v>50</v>
      </c>
      <c r="C190" s="15">
        <v>28</v>
      </c>
      <c r="D190" s="15" t="s">
        <v>145</v>
      </c>
      <c r="E190" s="15">
        <v>3.2</v>
      </c>
    </row>
    <row r="191" spans="1:5">
      <c r="A191" s="14">
        <v>1.5</v>
      </c>
      <c r="B191" s="15">
        <v>50</v>
      </c>
      <c r="C191" s="15">
        <v>28</v>
      </c>
      <c r="D191" s="15" t="s">
        <v>441</v>
      </c>
      <c r="E191" s="15">
        <v>3.6</v>
      </c>
    </row>
    <row r="192" spans="1:5">
      <c r="A192" s="14">
        <v>1.5</v>
      </c>
      <c r="B192" s="15">
        <v>50</v>
      </c>
      <c r="C192" s="15">
        <v>28</v>
      </c>
      <c r="D192" s="15" t="s">
        <v>191</v>
      </c>
      <c r="E192" s="15">
        <v>3.9</v>
      </c>
    </row>
    <row r="193" spans="1:5">
      <c r="A193" s="14">
        <v>1.5</v>
      </c>
      <c r="B193" s="15">
        <v>50</v>
      </c>
      <c r="C193" s="15">
        <v>28</v>
      </c>
      <c r="D193" s="15" t="s">
        <v>119</v>
      </c>
      <c r="E193" s="15">
        <v>5.3</v>
      </c>
    </row>
    <row r="194" spans="1:5">
      <c r="A194" s="14">
        <v>1.5</v>
      </c>
      <c r="B194" s="15">
        <v>50</v>
      </c>
      <c r="C194" s="15">
        <v>28</v>
      </c>
      <c r="D194" s="15" t="s">
        <v>109</v>
      </c>
      <c r="E194" s="15">
        <v>6.7</v>
      </c>
    </row>
    <row r="195" spans="1:5">
      <c r="A195" s="14">
        <v>1.5</v>
      </c>
      <c r="B195" s="15">
        <v>50</v>
      </c>
      <c r="C195" s="15">
        <v>28</v>
      </c>
      <c r="D195" s="15" t="s">
        <v>270</v>
      </c>
      <c r="E195" s="15">
        <v>8.1</v>
      </c>
    </row>
    <row r="196" spans="1:5">
      <c r="A196" s="14">
        <v>1.5</v>
      </c>
      <c r="B196" s="15">
        <v>50</v>
      </c>
      <c r="C196" s="15">
        <v>28</v>
      </c>
      <c r="D196" s="15" t="s">
        <v>263</v>
      </c>
      <c r="E196" s="15">
        <v>9.4</v>
      </c>
    </row>
    <row r="197" spans="1:5">
      <c r="A197" s="14">
        <v>1.5</v>
      </c>
      <c r="B197" s="15">
        <v>50</v>
      </c>
      <c r="C197" s="15">
        <v>28</v>
      </c>
      <c r="D197" s="15" t="s">
        <v>100</v>
      </c>
      <c r="E197" s="15">
        <v>10.199999999999999</v>
      </c>
    </row>
    <row r="198" spans="1:5">
      <c r="A198" s="14">
        <v>1.5</v>
      </c>
      <c r="B198" s="15">
        <v>50</v>
      </c>
      <c r="C198" s="15">
        <v>28</v>
      </c>
      <c r="D198" s="15" t="s">
        <v>442</v>
      </c>
      <c r="E198" s="15">
        <v>11.5</v>
      </c>
    </row>
    <row r="199" spans="1:5">
      <c r="A199" s="14">
        <v>1.5</v>
      </c>
      <c r="B199" s="15">
        <v>50</v>
      </c>
      <c r="C199" s="15">
        <v>28</v>
      </c>
      <c r="D199" s="15" t="s">
        <v>443</v>
      </c>
      <c r="E199" s="15">
        <v>12.9</v>
      </c>
    </row>
    <row r="200" spans="1:5">
      <c r="A200" s="14">
        <v>1.5</v>
      </c>
      <c r="B200" s="15">
        <v>50</v>
      </c>
      <c r="C200" s="15">
        <v>28</v>
      </c>
      <c r="D200" s="15" t="s">
        <v>444</v>
      </c>
      <c r="E200" s="15">
        <v>14.2</v>
      </c>
    </row>
    <row r="201" spans="1:5">
      <c r="A201" s="14">
        <v>1.5</v>
      </c>
      <c r="B201" s="15">
        <v>50</v>
      </c>
      <c r="C201" s="15">
        <v>28</v>
      </c>
      <c r="D201" s="15" t="s">
        <v>445</v>
      </c>
      <c r="E201" s="15">
        <v>16.8</v>
      </c>
    </row>
    <row r="202" spans="1:5">
      <c r="A202" s="14">
        <v>1.5</v>
      </c>
      <c r="B202" s="15">
        <v>100</v>
      </c>
      <c r="C202" s="15">
        <v>56</v>
      </c>
      <c r="D202" s="15" t="s">
        <v>432</v>
      </c>
      <c r="E202" s="15">
        <v>2.2000000000000002</v>
      </c>
    </row>
    <row r="203" spans="1:5">
      <c r="A203" s="14">
        <v>1.5</v>
      </c>
      <c r="B203" s="15">
        <v>100</v>
      </c>
      <c r="C203" s="15">
        <v>56</v>
      </c>
      <c r="D203" s="15" t="s">
        <v>434</v>
      </c>
      <c r="E203" s="15">
        <v>2.8</v>
      </c>
    </row>
    <row r="204" spans="1:5">
      <c r="A204" s="14">
        <v>1.5</v>
      </c>
      <c r="B204" s="15">
        <v>100</v>
      </c>
      <c r="C204" s="15">
        <v>56</v>
      </c>
      <c r="D204" s="15" t="s">
        <v>436</v>
      </c>
      <c r="E204" s="15">
        <v>3.1</v>
      </c>
    </row>
    <row r="205" spans="1:5">
      <c r="A205" s="14">
        <v>1.5</v>
      </c>
      <c r="B205" s="15">
        <v>100</v>
      </c>
      <c r="C205" s="15">
        <v>56</v>
      </c>
      <c r="D205" s="15" t="s">
        <v>101</v>
      </c>
      <c r="E205" s="15">
        <v>3.5</v>
      </c>
    </row>
    <row r="206" spans="1:5">
      <c r="A206" s="14">
        <v>1.5</v>
      </c>
      <c r="B206" s="15">
        <v>100</v>
      </c>
      <c r="C206" s="15">
        <v>56</v>
      </c>
      <c r="D206" s="15" t="s">
        <v>438</v>
      </c>
      <c r="E206" s="15">
        <v>4</v>
      </c>
    </row>
    <row r="207" spans="1:5">
      <c r="A207" s="14">
        <v>1.5</v>
      </c>
      <c r="B207" s="15">
        <v>100</v>
      </c>
      <c r="C207" s="15">
        <v>56</v>
      </c>
      <c r="D207" s="15" t="s">
        <v>159</v>
      </c>
      <c r="E207" s="15">
        <v>4.4000000000000004</v>
      </c>
    </row>
    <row r="208" spans="1:5">
      <c r="A208" s="14">
        <v>1.5</v>
      </c>
      <c r="B208" s="15">
        <v>100</v>
      </c>
      <c r="C208" s="15">
        <v>56</v>
      </c>
      <c r="D208" s="15" t="s">
        <v>141</v>
      </c>
      <c r="E208" s="15">
        <v>5.0999999999999996</v>
      </c>
    </row>
    <row r="209" spans="1:5">
      <c r="A209" s="14">
        <v>1.5</v>
      </c>
      <c r="B209" s="15">
        <v>100</v>
      </c>
      <c r="C209" s="15">
        <v>56</v>
      </c>
      <c r="D209" s="15" t="s">
        <v>143</v>
      </c>
      <c r="E209" s="15">
        <v>5.8</v>
      </c>
    </row>
    <row r="210" spans="1:5">
      <c r="A210" s="14">
        <v>1.5</v>
      </c>
      <c r="B210" s="15">
        <v>100</v>
      </c>
      <c r="C210" s="15">
        <v>56</v>
      </c>
      <c r="D210" s="15" t="s">
        <v>145</v>
      </c>
      <c r="E210" s="15">
        <v>6.7</v>
      </c>
    </row>
    <row r="211" spans="1:5">
      <c r="A211" s="14">
        <v>1.5</v>
      </c>
      <c r="B211" s="15">
        <v>100</v>
      </c>
      <c r="C211" s="15">
        <v>56</v>
      </c>
      <c r="D211" s="15" t="s">
        <v>441</v>
      </c>
      <c r="E211" s="15">
        <v>7.4</v>
      </c>
    </row>
    <row r="212" spans="1:5">
      <c r="A212" s="14">
        <v>1.5</v>
      </c>
      <c r="B212" s="15">
        <v>100</v>
      </c>
      <c r="C212" s="15">
        <v>56</v>
      </c>
      <c r="D212" s="15" t="s">
        <v>191</v>
      </c>
      <c r="E212" s="15">
        <v>8.1</v>
      </c>
    </row>
    <row r="213" spans="1:5">
      <c r="A213" s="14">
        <v>1.5</v>
      </c>
      <c r="B213" s="15">
        <v>100</v>
      </c>
      <c r="C213" s="15">
        <v>56</v>
      </c>
      <c r="D213" s="15" t="s">
        <v>119</v>
      </c>
      <c r="E213" s="15">
        <v>11.1</v>
      </c>
    </row>
    <row r="214" spans="1:5">
      <c r="A214" s="14">
        <v>1.5</v>
      </c>
      <c r="B214" s="15">
        <v>100</v>
      </c>
      <c r="C214" s="15">
        <v>56</v>
      </c>
      <c r="D214" s="15" t="s">
        <v>109</v>
      </c>
      <c r="E214" s="15">
        <v>13.9</v>
      </c>
    </row>
    <row r="215" spans="1:5">
      <c r="A215" s="14">
        <v>1.5</v>
      </c>
      <c r="B215" s="15">
        <v>100</v>
      </c>
      <c r="C215" s="15">
        <v>56</v>
      </c>
      <c r="D215" s="15" t="s">
        <v>270</v>
      </c>
      <c r="E215" s="15">
        <v>16.8</v>
      </c>
    </row>
    <row r="216" spans="1:5">
      <c r="A216" s="14">
        <v>1.5</v>
      </c>
      <c r="B216" s="15">
        <v>100</v>
      </c>
      <c r="C216" s="15">
        <v>56</v>
      </c>
      <c r="D216" s="15" t="s">
        <v>263</v>
      </c>
      <c r="E216" s="15">
        <v>19.600000000000001</v>
      </c>
    </row>
    <row r="217" spans="1:5">
      <c r="A217" s="14">
        <v>1.5</v>
      </c>
      <c r="B217" s="15">
        <v>100</v>
      </c>
      <c r="C217" s="15">
        <v>56</v>
      </c>
      <c r="D217" s="15" t="s">
        <v>100</v>
      </c>
      <c r="E217" s="15">
        <v>21.3</v>
      </c>
    </row>
    <row r="218" spans="1:5">
      <c r="A218" s="14">
        <v>1.5</v>
      </c>
      <c r="B218" s="15">
        <v>100</v>
      </c>
      <c r="C218" s="15">
        <v>56</v>
      </c>
      <c r="D218" s="15" t="s">
        <v>442</v>
      </c>
      <c r="E218" s="15">
        <v>24</v>
      </c>
    </row>
    <row r="219" spans="1:5">
      <c r="A219" s="14">
        <v>1.5</v>
      </c>
      <c r="B219" s="15">
        <v>100</v>
      </c>
      <c r="C219" s="15">
        <v>56</v>
      </c>
      <c r="D219" s="15" t="s">
        <v>443</v>
      </c>
      <c r="E219" s="15">
        <v>26.8</v>
      </c>
    </row>
    <row r="220" spans="1:5">
      <c r="A220" s="14">
        <v>1.5</v>
      </c>
      <c r="B220" s="15">
        <v>100</v>
      </c>
      <c r="C220" s="15">
        <v>56</v>
      </c>
      <c r="D220" s="15" t="s">
        <v>444</v>
      </c>
      <c r="E220" s="15">
        <v>29.5</v>
      </c>
    </row>
    <row r="221" spans="1:5">
      <c r="A221" s="14">
        <v>1.5</v>
      </c>
      <c r="B221" s="15">
        <v>100</v>
      </c>
      <c r="C221" s="15">
        <v>56</v>
      </c>
      <c r="D221" s="15" t="s">
        <v>445</v>
      </c>
      <c r="E221" s="15">
        <v>35</v>
      </c>
    </row>
    <row r="222" spans="1:5">
      <c r="A222" s="14">
        <v>1.5</v>
      </c>
      <c r="B222" s="15">
        <v>150</v>
      </c>
      <c r="C222" s="15">
        <v>83</v>
      </c>
      <c r="D222" s="15" t="s">
        <v>432</v>
      </c>
      <c r="E222" s="15">
        <v>3.5</v>
      </c>
    </row>
    <row r="223" spans="1:5">
      <c r="A223" s="14">
        <v>1.5</v>
      </c>
      <c r="B223" s="15">
        <v>150</v>
      </c>
      <c r="C223" s="15">
        <v>83</v>
      </c>
      <c r="D223" s="15" t="s">
        <v>434</v>
      </c>
      <c r="E223" s="15">
        <v>4.3</v>
      </c>
    </row>
    <row r="224" spans="1:5">
      <c r="A224" s="14">
        <v>1.5</v>
      </c>
      <c r="B224" s="15">
        <v>150</v>
      </c>
      <c r="C224" s="15">
        <v>83</v>
      </c>
      <c r="D224" s="15" t="s">
        <v>436</v>
      </c>
      <c r="E224" s="15">
        <v>4.8</v>
      </c>
    </row>
    <row r="225" spans="1:5">
      <c r="A225" s="14">
        <v>1.5</v>
      </c>
      <c r="B225" s="15">
        <v>150</v>
      </c>
      <c r="C225" s="15">
        <v>83</v>
      </c>
      <c r="D225" s="15" t="s">
        <v>101</v>
      </c>
      <c r="E225" s="15">
        <v>5.5</v>
      </c>
    </row>
    <row r="226" spans="1:5">
      <c r="A226" s="14">
        <v>1.5</v>
      </c>
      <c r="B226" s="15">
        <v>150</v>
      </c>
      <c r="C226" s="15">
        <v>83</v>
      </c>
      <c r="D226" s="15" t="s">
        <v>438</v>
      </c>
      <c r="E226" s="15">
        <v>6.3</v>
      </c>
    </row>
    <row r="227" spans="1:5">
      <c r="A227" s="14">
        <v>1.5</v>
      </c>
      <c r="B227" s="15">
        <v>150</v>
      </c>
      <c r="C227" s="15">
        <v>83</v>
      </c>
      <c r="D227" s="15" t="s">
        <v>159</v>
      </c>
      <c r="E227" s="15">
        <v>6.9</v>
      </c>
    </row>
    <row r="228" spans="1:5">
      <c r="A228" s="14">
        <v>1.5</v>
      </c>
      <c r="B228" s="15">
        <v>150</v>
      </c>
      <c r="C228" s="15">
        <v>83</v>
      </c>
      <c r="D228" s="15" t="s">
        <v>141</v>
      </c>
      <c r="E228" s="15">
        <v>8</v>
      </c>
    </row>
    <row r="229" spans="1:5">
      <c r="A229" s="14">
        <v>1.5</v>
      </c>
      <c r="B229" s="15">
        <v>150</v>
      </c>
      <c r="C229" s="15">
        <v>83</v>
      </c>
      <c r="D229" s="15" t="s">
        <v>143</v>
      </c>
      <c r="E229" s="15">
        <v>9.1</v>
      </c>
    </row>
    <row r="230" spans="1:5">
      <c r="A230" s="14">
        <v>1.5</v>
      </c>
      <c r="B230" s="15">
        <v>150</v>
      </c>
      <c r="C230" s="15">
        <v>83</v>
      </c>
      <c r="D230" s="15" t="s">
        <v>145</v>
      </c>
      <c r="E230" s="15">
        <v>10.5</v>
      </c>
    </row>
    <row r="231" spans="1:5">
      <c r="A231" s="14">
        <v>1.5</v>
      </c>
      <c r="B231" s="15">
        <v>150</v>
      </c>
      <c r="C231" s="15">
        <v>83</v>
      </c>
      <c r="D231" s="15" t="s">
        <v>441</v>
      </c>
      <c r="E231" s="15">
        <v>11.6</v>
      </c>
    </row>
    <row r="232" spans="1:5">
      <c r="A232" s="14">
        <v>1.5</v>
      </c>
      <c r="B232" s="15">
        <v>150</v>
      </c>
      <c r="C232" s="15">
        <v>83</v>
      </c>
      <c r="D232" s="15" t="s">
        <v>191</v>
      </c>
      <c r="E232" s="15">
        <v>12.7</v>
      </c>
    </row>
    <row r="233" spans="1:5">
      <c r="A233" s="14">
        <v>1.5</v>
      </c>
      <c r="B233" s="15">
        <v>150</v>
      </c>
      <c r="C233" s="15">
        <v>83</v>
      </c>
      <c r="D233" s="15" t="s">
        <v>119</v>
      </c>
      <c r="E233" s="15">
        <v>17.3</v>
      </c>
    </row>
    <row r="234" spans="1:5">
      <c r="A234" s="14">
        <v>1.5</v>
      </c>
      <c r="B234" s="15">
        <v>150</v>
      </c>
      <c r="C234" s="15">
        <v>83</v>
      </c>
      <c r="D234" s="15" t="s">
        <v>109</v>
      </c>
      <c r="E234" s="15">
        <v>21.6</v>
      </c>
    </row>
    <row r="235" spans="1:5">
      <c r="A235" s="14">
        <v>1.5</v>
      </c>
      <c r="B235" s="15">
        <v>150</v>
      </c>
      <c r="C235" s="15">
        <v>83</v>
      </c>
      <c r="D235" s="15" t="s">
        <v>270</v>
      </c>
      <c r="E235" s="15">
        <v>26.2</v>
      </c>
    </row>
    <row r="236" spans="1:5">
      <c r="A236" s="14">
        <v>1.5</v>
      </c>
      <c r="B236" s="15">
        <v>150</v>
      </c>
      <c r="C236" s="15">
        <v>83</v>
      </c>
      <c r="D236" s="15" t="s">
        <v>263</v>
      </c>
      <c r="E236" s="15">
        <v>30.5</v>
      </c>
    </row>
    <row r="237" spans="1:5">
      <c r="A237" s="14">
        <v>1.5</v>
      </c>
      <c r="B237" s="15">
        <v>150</v>
      </c>
      <c r="C237" s="15">
        <v>83</v>
      </c>
      <c r="D237" s="15" t="s">
        <v>100</v>
      </c>
      <c r="E237" s="15">
        <v>33.200000000000003</v>
      </c>
    </row>
    <row r="238" spans="1:5">
      <c r="A238" s="14">
        <v>1.5</v>
      </c>
      <c r="B238" s="15">
        <v>150</v>
      </c>
      <c r="C238" s="15">
        <v>83</v>
      </c>
      <c r="D238" s="15" t="s">
        <v>442</v>
      </c>
      <c r="E238" s="15">
        <v>37.5</v>
      </c>
    </row>
    <row r="239" spans="1:5">
      <c r="A239" s="14">
        <v>1.5</v>
      </c>
      <c r="B239" s="15">
        <v>150</v>
      </c>
      <c r="C239" s="15">
        <v>83</v>
      </c>
      <c r="D239" s="15" t="s">
        <v>443</v>
      </c>
      <c r="E239" s="15">
        <v>41.8</v>
      </c>
    </row>
    <row r="240" spans="1:5">
      <c r="A240" s="14">
        <v>1.5</v>
      </c>
      <c r="B240" s="15">
        <v>150</v>
      </c>
      <c r="C240" s="15">
        <v>83</v>
      </c>
      <c r="D240" s="15" t="s">
        <v>444</v>
      </c>
      <c r="E240" s="15">
        <v>46.1</v>
      </c>
    </row>
    <row r="241" spans="1:5">
      <c r="A241" s="14">
        <v>1.5</v>
      </c>
      <c r="B241" s="15">
        <v>150</v>
      </c>
      <c r="C241" s="15">
        <v>83</v>
      </c>
      <c r="D241" s="15" t="s">
        <v>445</v>
      </c>
      <c r="E241" s="15">
        <v>54.6</v>
      </c>
    </row>
    <row r="242" spans="1:5">
      <c r="A242" s="14">
        <v>1.5</v>
      </c>
      <c r="B242" s="15">
        <v>200</v>
      </c>
      <c r="C242" s="15">
        <v>111</v>
      </c>
      <c r="D242" s="15" t="s">
        <v>432</v>
      </c>
      <c r="E242" s="15">
        <v>4.8</v>
      </c>
    </row>
    <row r="243" spans="1:5">
      <c r="A243" s="14">
        <v>1.5</v>
      </c>
      <c r="B243" s="15">
        <v>200</v>
      </c>
      <c r="C243" s="15">
        <v>111</v>
      </c>
      <c r="D243" s="15" t="s">
        <v>434</v>
      </c>
      <c r="E243" s="15">
        <v>5.9</v>
      </c>
    </row>
    <row r="244" spans="1:5">
      <c r="A244" s="14">
        <v>1.5</v>
      </c>
      <c r="B244" s="15">
        <v>200</v>
      </c>
      <c r="C244" s="15">
        <v>111</v>
      </c>
      <c r="D244" s="15" t="s">
        <v>436</v>
      </c>
      <c r="E244" s="15">
        <v>6.7</v>
      </c>
    </row>
    <row r="245" spans="1:5">
      <c r="A245" s="14">
        <v>1.5</v>
      </c>
      <c r="B245" s="15">
        <v>200</v>
      </c>
      <c r="C245" s="15">
        <v>111</v>
      </c>
      <c r="D245" s="15" t="s">
        <v>101</v>
      </c>
      <c r="E245" s="15">
        <v>7.6</v>
      </c>
    </row>
    <row r="246" spans="1:5">
      <c r="A246" s="14">
        <v>1.5</v>
      </c>
      <c r="B246" s="15">
        <v>200</v>
      </c>
      <c r="C246" s="15">
        <v>111</v>
      </c>
      <c r="D246" s="15" t="s">
        <v>438</v>
      </c>
      <c r="E246" s="15">
        <v>8.6999999999999993</v>
      </c>
    </row>
    <row r="247" spans="1:5">
      <c r="A247" s="14">
        <v>1.5</v>
      </c>
      <c r="B247" s="15">
        <v>200</v>
      </c>
      <c r="C247" s="15">
        <v>111</v>
      </c>
      <c r="D247" s="15" t="s">
        <v>159</v>
      </c>
      <c r="E247" s="15">
        <v>9.5</v>
      </c>
    </row>
    <row r="248" spans="1:5">
      <c r="A248" s="14">
        <v>1.5</v>
      </c>
      <c r="B248" s="15">
        <v>200</v>
      </c>
      <c r="C248" s="15">
        <v>111</v>
      </c>
      <c r="D248" s="15" t="s">
        <v>141</v>
      </c>
      <c r="E248" s="15">
        <v>11</v>
      </c>
    </row>
    <row r="249" spans="1:5">
      <c r="A249" s="14">
        <v>1.5</v>
      </c>
      <c r="B249" s="15">
        <v>200</v>
      </c>
      <c r="C249" s="15">
        <v>111</v>
      </c>
      <c r="D249" s="15" t="s">
        <v>143</v>
      </c>
      <c r="E249" s="15">
        <v>12.6</v>
      </c>
    </row>
    <row r="250" spans="1:5">
      <c r="A250" s="14">
        <v>1.5</v>
      </c>
      <c r="B250" s="15">
        <v>200</v>
      </c>
      <c r="C250" s="15">
        <v>111</v>
      </c>
      <c r="D250" s="15" t="s">
        <v>145</v>
      </c>
      <c r="E250" s="15">
        <v>14.5</v>
      </c>
    </row>
    <row r="251" spans="1:5">
      <c r="A251" s="14">
        <v>1.5</v>
      </c>
      <c r="B251" s="15">
        <v>200</v>
      </c>
      <c r="C251" s="15">
        <v>111</v>
      </c>
      <c r="D251" s="15" t="s">
        <v>441</v>
      </c>
      <c r="E251" s="15">
        <v>16.100000000000001</v>
      </c>
    </row>
    <row r="252" spans="1:5">
      <c r="A252" s="14">
        <v>1.5</v>
      </c>
      <c r="B252" s="15">
        <v>200</v>
      </c>
      <c r="C252" s="15">
        <v>111</v>
      </c>
      <c r="D252" s="15" t="s">
        <v>191</v>
      </c>
      <c r="E252" s="15">
        <v>17.600000000000001</v>
      </c>
    </row>
    <row r="253" spans="1:5">
      <c r="A253" s="14">
        <v>1.5</v>
      </c>
      <c r="B253" s="15">
        <v>200</v>
      </c>
      <c r="C253" s="15">
        <v>111</v>
      </c>
      <c r="D253" s="15" t="s">
        <v>119</v>
      </c>
      <c r="E253" s="15">
        <v>24</v>
      </c>
    </row>
    <row r="254" spans="1:5">
      <c r="A254" s="14">
        <v>1.5</v>
      </c>
      <c r="B254" s="15">
        <v>200</v>
      </c>
      <c r="C254" s="15">
        <v>111</v>
      </c>
      <c r="D254" s="15" t="s">
        <v>109</v>
      </c>
      <c r="E254" s="15">
        <v>30</v>
      </c>
    </row>
    <row r="255" spans="1:5">
      <c r="A255" s="14">
        <v>1.5</v>
      </c>
      <c r="B255" s="15">
        <v>200</v>
      </c>
      <c r="C255" s="15">
        <v>111</v>
      </c>
      <c r="D255" s="15" t="s">
        <v>270</v>
      </c>
      <c r="E255" s="15">
        <v>36.299999999999997</v>
      </c>
    </row>
    <row r="256" spans="1:5">
      <c r="A256" s="14">
        <v>1.5</v>
      </c>
      <c r="B256" s="15">
        <v>200</v>
      </c>
      <c r="C256" s="15">
        <v>111</v>
      </c>
      <c r="D256" s="15" t="s">
        <v>263</v>
      </c>
      <c r="E256" s="15">
        <v>42.3</v>
      </c>
    </row>
    <row r="257" spans="1:5">
      <c r="A257" s="14">
        <v>1.5</v>
      </c>
      <c r="B257" s="15">
        <v>200</v>
      </c>
      <c r="C257" s="15">
        <v>111</v>
      </c>
      <c r="D257" s="15" t="s">
        <v>100</v>
      </c>
      <c r="E257" s="15">
        <v>46</v>
      </c>
    </row>
    <row r="258" spans="1:5">
      <c r="A258" s="14">
        <v>1.5</v>
      </c>
      <c r="B258" s="15">
        <v>200</v>
      </c>
      <c r="C258" s="15">
        <v>111</v>
      </c>
      <c r="D258" s="15" t="s">
        <v>442</v>
      </c>
      <c r="E258" s="15">
        <v>52</v>
      </c>
    </row>
    <row r="259" spans="1:5">
      <c r="A259" s="14">
        <v>1.5</v>
      </c>
      <c r="B259" s="15">
        <v>200</v>
      </c>
      <c r="C259" s="15">
        <v>111</v>
      </c>
      <c r="D259" s="15" t="s">
        <v>443</v>
      </c>
      <c r="E259" s="15">
        <v>57.9</v>
      </c>
    </row>
    <row r="260" spans="1:5">
      <c r="A260" s="14">
        <v>1.5</v>
      </c>
      <c r="B260" s="15">
        <v>200</v>
      </c>
      <c r="C260" s="15">
        <v>111</v>
      </c>
      <c r="D260" s="15" t="s">
        <v>444</v>
      </c>
      <c r="E260" s="15">
        <v>63.8</v>
      </c>
    </row>
    <row r="261" spans="1:5">
      <c r="A261" s="14">
        <v>1.5</v>
      </c>
      <c r="B261" s="15">
        <v>200</v>
      </c>
      <c r="C261" s="15">
        <v>111</v>
      </c>
      <c r="D261" s="15" t="s">
        <v>445</v>
      </c>
      <c r="E261" s="15">
        <v>75.7</v>
      </c>
    </row>
    <row r="262" spans="1:5">
      <c r="A262" s="14">
        <v>1.5</v>
      </c>
      <c r="B262" s="15">
        <v>250</v>
      </c>
      <c r="C262" s="15">
        <v>139</v>
      </c>
      <c r="D262" s="15" t="s">
        <v>432</v>
      </c>
      <c r="E262" s="15">
        <v>6.3</v>
      </c>
    </row>
    <row r="263" spans="1:5">
      <c r="A263" s="14">
        <v>1.5</v>
      </c>
      <c r="B263" s="15">
        <v>250</v>
      </c>
      <c r="C263" s="15">
        <v>139</v>
      </c>
      <c r="D263" s="15" t="s">
        <v>434</v>
      </c>
      <c r="E263" s="15">
        <v>7.8</v>
      </c>
    </row>
    <row r="264" spans="1:5">
      <c r="A264" s="14">
        <v>1.5</v>
      </c>
      <c r="B264" s="15">
        <v>250</v>
      </c>
      <c r="C264" s="15">
        <v>139</v>
      </c>
      <c r="D264" s="15" t="s">
        <v>436</v>
      </c>
      <c r="E264" s="15">
        <v>8.6999999999999993</v>
      </c>
    </row>
    <row r="265" spans="1:5">
      <c r="A265" s="14">
        <v>1.5</v>
      </c>
      <c r="B265" s="15">
        <v>250</v>
      </c>
      <c r="C265" s="15">
        <v>139</v>
      </c>
      <c r="D265" s="15" t="s">
        <v>101</v>
      </c>
      <c r="E265" s="15">
        <v>9.9</v>
      </c>
    </row>
    <row r="266" spans="1:5">
      <c r="A266" s="14">
        <v>1.5</v>
      </c>
      <c r="B266" s="15">
        <v>250</v>
      </c>
      <c r="C266" s="15">
        <v>139</v>
      </c>
      <c r="D266" s="15" t="s">
        <v>438</v>
      </c>
      <c r="E266" s="15">
        <v>11.4</v>
      </c>
    </row>
    <row r="267" spans="1:5">
      <c r="A267" s="14">
        <v>1.5</v>
      </c>
      <c r="B267" s="15">
        <v>250</v>
      </c>
      <c r="C267" s="15">
        <v>139</v>
      </c>
      <c r="D267" s="15" t="s">
        <v>159</v>
      </c>
      <c r="E267" s="15">
        <v>12.4</v>
      </c>
    </row>
    <row r="268" spans="1:5">
      <c r="A268" s="14">
        <v>1.5</v>
      </c>
      <c r="B268" s="15">
        <v>250</v>
      </c>
      <c r="C268" s="15">
        <v>139</v>
      </c>
      <c r="D268" s="15" t="s">
        <v>141</v>
      </c>
      <c r="E268" s="15">
        <v>14.4</v>
      </c>
    </row>
    <row r="269" spans="1:5">
      <c r="A269" s="14">
        <v>1.5</v>
      </c>
      <c r="B269" s="15">
        <v>250</v>
      </c>
      <c r="C269" s="15">
        <v>139</v>
      </c>
      <c r="D269" s="15" t="s">
        <v>143</v>
      </c>
      <c r="E269" s="15">
        <v>16.5</v>
      </c>
    </row>
    <row r="270" spans="1:5">
      <c r="A270" s="14">
        <v>1.5</v>
      </c>
      <c r="B270" s="15">
        <v>250</v>
      </c>
      <c r="C270" s="15">
        <v>139</v>
      </c>
      <c r="D270" s="15" t="s">
        <v>145</v>
      </c>
      <c r="E270" s="15">
        <v>19</v>
      </c>
    </row>
    <row r="271" spans="1:5">
      <c r="A271" s="14">
        <v>1.5</v>
      </c>
      <c r="B271" s="15">
        <v>250</v>
      </c>
      <c r="C271" s="15">
        <v>139</v>
      </c>
      <c r="D271" s="15" t="s">
        <v>441</v>
      </c>
      <c r="E271" s="15">
        <v>21</v>
      </c>
    </row>
    <row r="272" spans="1:5">
      <c r="A272" s="14">
        <v>1.5</v>
      </c>
      <c r="B272" s="15">
        <v>250</v>
      </c>
      <c r="C272" s="15">
        <v>139</v>
      </c>
      <c r="D272" s="15" t="s">
        <v>191</v>
      </c>
      <c r="E272" s="15">
        <v>23</v>
      </c>
    </row>
    <row r="273" spans="1:5">
      <c r="A273" s="14">
        <v>1.5</v>
      </c>
      <c r="B273" s="15">
        <v>250</v>
      </c>
      <c r="C273" s="15">
        <v>139</v>
      </c>
      <c r="D273" s="15" t="s">
        <v>119</v>
      </c>
      <c r="E273" s="15">
        <v>31.4</v>
      </c>
    </row>
    <row r="274" spans="1:5">
      <c r="A274" s="14">
        <v>1.5</v>
      </c>
      <c r="B274" s="15">
        <v>250</v>
      </c>
      <c r="C274" s="15">
        <v>139</v>
      </c>
      <c r="D274" s="15" t="s">
        <v>109</v>
      </c>
      <c r="E274" s="15">
        <v>39.200000000000003</v>
      </c>
    </row>
    <row r="275" spans="1:5">
      <c r="A275" s="14">
        <v>1.5</v>
      </c>
      <c r="B275" s="15">
        <v>250</v>
      </c>
      <c r="C275" s="15">
        <v>139</v>
      </c>
      <c r="D275" s="15" t="s">
        <v>270</v>
      </c>
      <c r="E275" s="15">
        <v>47.5</v>
      </c>
    </row>
    <row r="276" spans="1:5">
      <c r="A276" s="14">
        <v>1.5</v>
      </c>
      <c r="B276" s="15">
        <v>250</v>
      </c>
      <c r="C276" s="15">
        <v>139</v>
      </c>
      <c r="D276" s="15" t="s">
        <v>263</v>
      </c>
      <c r="E276" s="15">
        <v>55.3</v>
      </c>
    </row>
    <row r="277" spans="1:5">
      <c r="A277" s="14">
        <v>1.5</v>
      </c>
      <c r="B277" s="15">
        <v>250</v>
      </c>
      <c r="C277" s="15">
        <v>139</v>
      </c>
      <c r="D277" s="15" t="s">
        <v>100</v>
      </c>
      <c r="E277" s="15">
        <v>60.2</v>
      </c>
    </row>
    <row r="278" spans="1:5">
      <c r="A278" s="14">
        <v>1.5</v>
      </c>
      <c r="B278" s="15">
        <v>250</v>
      </c>
      <c r="C278" s="15">
        <v>139</v>
      </c>
      <c r="D278" s="15" t="s">
        <v>442</v>
      </c>
      <c r="E278" s="15">
        <v>68</v>
      </c>
    </row>
    <row r="279" spans="1:5">
      <c r="A279" s="14">
        <v>1.5</v>
      </c>
      <c r="B279" s="15">
        <v>250</v>
      </c>
      <c r="C279" s="15">
        <v>139</v>
      </c>
      <c r="D279" s="15" t="s">
        <v>443</v>
      </c>
      <c r="E279" s="15">
        <v>75.7</v>
      </c>
    </row>
    <row r="280" spans="1:5">
      <c r="A280" s="14">
        <v>1.5</v>
      </c>
      <c r="B280" s="15">
        <v>250</v>
      </c>
      <c r="C280" s="15">
        <v>139</v>
      </c>
      <c r="D280" s="15" t="s">
        <v>444</v>
      </c>
      <c r="E280" s="15">
        <v>83.5</v>
      </c>
    </row>
    <row r="281" spans="1:5">
      <c r="A281" s="14">
        <v>1.5</v>
      </c>
      <c r="B281" s="15">
        <v>250</v>
      </c>
      <c r="C281" s="15">
        <v>139</v>
      </c>
      <c r="D281" s="15" t="s">
        <v>445</v>
      </c>
      <c r="E281" s="15">
        <v>99</v>
      </c>
    </row>
    <row r="282" spans="1:5">
      <c r="A282" s="14">
        <v>1.5</v>
      </c>
      <c r="B282" s="15">
        <v>300</v>
      </c>
      <c r="C282" s="15">
        <v>167</v>
      </c>
      <c r="D282" s="15" t="s">
        <v>432</v>
      </c>
      <c r="E282" s="15">
        <v>7.9</v>
      </c>
    </row>
    <row r="283" spans="1:5">
      <c r="A283" s="14">
        <v>1.5</v>
      </c>
      <c r="B283" s="15">
        <v>300</v>
      </c>
      <c r="C283" s="15">
        <v>167</v>
      </c>
      <c r="D283" s="15" t="s">
        <v>434</v>
      </c>
      <c r="E283" s="15">
        <v>9.6999999999999993</v>
      </c>
    </row>
    <row r="284" spans="1:5">
      <c r="A284" s="14">
        <v>1.5</v>
      </c>
      <c r="B284" s="15">
        <v>300</v>
      </c>
      <c r="C284" s="15">
        <v>167</v>
      </c>
      <c r="D284" s="15" t="s">
        <v>436</v>
      </c>
      <c r="E284" s="15">
        <v>11</v>
      </c>
    </row>
    <row r="285" spans="1:5">
      <c r="A285" s="14">
        <v>1.5</v>
      </c>
      <c r="B285" s="15">
        <v>300</v>
      </c>
      <c r="C285" s="15">
        <v>167</v>
      </c>
      <c r="D285" s="15" t="s">
        <v>101</v>
      </c>
      <c r="E285" s="15">
        <v>12.4</v>
      </c>
    </row>
    <row r="286" spans="1:5">
      <c r="A286" s="14">
        <v>1.5</v>
      </c>
      <c r="B286" s="15">
        <v>300</v>
      </c>
      <c r="C286" s="15">
        <v>167</v>
      </c>
      <c r="D286" s="15" t="s">
        <v>438</v>
      </c>
      <c r="E286" s="15">
        <v>14.3</v>
      </c>
    </row>
    <row r="287" spans="1:5">
      <c r="A287" s="14">
        <v>1.5</v>
      </c>
      <c r="B287" s="15">
        <v>300</v>
      </c>
      <c r="C287" s="15">
        <v>167</v>
      </c>
      <c r="D287" s="15" t="s">
        <v>159</v>
      </c>
      <c r="E287" s="15">
        <v>15.6</v>
      </c>
    </row>
    <row r="288" spans="1:5">
      <c r="A288" s="14">
        <v>1.5</v>
      </c>
      <c r="B288" s="15">
        <v>300</v>
      </c>
      <c r="C288" s="15">
        <v>167</v>
      </c>
      <c r="D288" s="15" t="s">
        <v>141</v>
      </c>
      <c r="E288" s="15">
        <v>18.100000000000001</v>
      </c>
    </row>
    <row r="289" spans="1:5">
      <c r="A289" s="14">
        <v>1.5</v>
      </c>
      <c r="B289" s="15">
        <v>300</v>
      </c>
      <c r="C289" s="15">
        <v>167</v>
      </c>
      <c r="D289" s="15" t="s">
        <v>143</v>
      </c>
      <c r="E289" s="15">
        <v>20.6</v>
      </c>
    </row>
    <row r="290" spans="1:5">
      <c r="A290" s="14">
        <v>1.5</v>
      </c>
      <c r="B290" s="15">
        <v>300</v>
      </c>
      <c r="C290" s="15">
        <v>167</v>
      </c>
      <c r="D290" s="15" t="s">
        <v>145</v>
      </c>
      <c r="E290" s="15">
        <v>23.8</v>
      </c>
    </row>
    <row r="291" spans="1:5">
      <c r="A291" s="14">
        <v>1.5</v>
      </c>
      <c r="B291" s="15">
        <v>300</v>
      </c>
      <c r="C291" s="15">
        <v>167</v>
      </c>
      <c r="D291" s="15" t="s">
        <v>441</v>
      </c>
      <c r="E291" s="15">
        <v>26.3</v>
      </c>
    </row>
    <row r="292" spans="1:5">
      <c r="A292" s="14">
        <v>1.5</v>
      </c>
      <c r="B292" s="15">
        <v>300</v>
      </c>
      <c r="C292" s="15">
        <v>167</v>
      </c>
      <c r="D292" s="15" t="s">
        <v>191</v>
      </c>
      <c r="E292" s="15">
        <v>28.8</v>
      </c>
    </row>
    <row r="293" spans="1:5">
      <c r="A293" s="14">
        <v>1.5</v>
      </c>
      <c r="B293" s="15">
        <v>300</v>
      </c>
      <c r="C293" s="15">
        <v>167</v>
      </c>
      <c r="D293" s="15" t="s">
        <v>119</v>
      </c>
      <c r="E293" s="15">
        <v>39.299999999999997</v>
      </c>
    </row>
    <row r="294" spans="1:5">
      <c r="A294" s="14">
        <v>1.5</v>
      </c>
      <c r="B294" s="15">
        <v>300</v>
      </c>
      <c r="C294" s="15">
        <v>167</v>
      </c>
      <c r="D294" s="15" t="s">
        <v>109</v>
      </c>
      <c r="E294" s="15">
        <v>49.2</v>
      </c>
    </row>
    <row r="295" spans="1:5">
      <c r="A295" s="14">
        <v>1.5</v>
      </c>
      <c r="B295" s="15">
        <v>300</v>
      </c>
      <c r="C295" s="15">
        <v>167</v>
      </c>
      <c r="D295" s="15" t="s">
        <v>270</v>
      </c>
      <c r="E295" s="15">
        <v>59.6</v>
      </c>
    </row>
    <row r="296" spans="1:5">
      <c r="A296" s="14">
        <v>1.5</v>
      </c>
      <c r="B296" s="15">
        <v>300</v>
      </c>
      <c r="C296" s="15">
        <v>167</v>
      </c>
      <c r="D296" s="15" t="s">
        <v>263</v>
      </c>
      <c r="E296" s="15">
        <v>69.3</v>
      </c>
    </row>
    <row r="297" spans="1:5">
      <c r="A297" s="14">
        <v>1.5</v>
      </c>
      <c r="B297" s="15">
        <v>300</v>
      </c>
      <c r="C297" s="15">
        <v>167</v>
      </c>
      <c r="D297" s="15" t="s">
        <v>100</v>
      </c>
      <c r="E297" s="15">
        <v>75.400000000000006</v>
      </c>
    </row>
    <row r="298" spans="1:5">
      <c r="A298" s="14">
        <v>1.5</v>
      </c>
      <c r="B298" s="15">
        <v>300</v>
      </c>
      <c r="C298" s="15">
        <v>167</v>
      </c>
      <c r="D298" s="15" t="s">
        <v>442</v>
      </c>
      <c r="E298" s="15">
        <v>85.1</v>
      </c>
    </row>
    <row r="299" spans="1:5">
      <c r="A299" s="14">
        <v>1.5</v>
      </c>
      <c r="B299" s="15">
        <v>300</v>
      </c>
      <c r="C299" s="15">
        <v>167</v>
      </c>
      <c r="D299" s="15" t="s">
        <v>443</v>
      </c>
      <c r="E299" s="15">
        <v>94.9</v>
      </c>
    </row>
    <row r="300" spans="1:5">
      <c r="A300" s="14">
        <v>1.5</v>
      </c>
      <c r="B300" s="15">
        <v>300</v>
      </c>
      <c r="C300" s="15">
        <v>167</v>
      </c>
      <c r="D300" s="15" t="s">
        <v>444</v>
      </c>
      <c r="E300" s="15">
        <v>104.6</v>
      </c>
    </row>
    <row r="301" spans="1:5">
      <c r="A301" s="14">
        <v>1.5</v>
      </c>
      <c r="B301" s="15">
        <v>300</v>
      </c>
      <c r="C301" s="15">
        <v>167</v>
      </c>
      <c r="D301" s="15" t="s">
        <v>445</v>
      </c>
      <c r="E301" s="15">
        <v>124</v>
      </c>
    </row>
    <row r="302" spans="1:5">
      <c r="A302" s="14">
        <v>1.5</v>
      </c>
      <c r="B302" s="15">
        <v>350</v>
      </c>
      <c r="C302" s="15">
        <v>194</v>
      </c>
      <c r="D302" s="15" t="s">
        <v>432</v>
      </c>
      <c r="E302" s="15">
        <v>9.6</v>
      </c>
    </row>
    <row r="303" spans="1:5">
      <c r="A303" s="14">
        <v>1.5</v>
      </c>
      <c r="B303" s="15">
        <v>350</v>
      </c>
      <c r="C303" s="15">
        <v>194</v>
      </c>
      <c r="D303" s="15" t="s">
        <v>434</v>
      </c>
      <c r="E303" s="15">
        <v>11.9</v>
      </c>
    </row>
    <row r="304" spans="1:5">
      <c r="A304" s="14">
        <v>1.5</v>
      </c>
      <c r="B304" s="15">
        <v>350</v>
      </c>
      <c r="C304" s="15">
        <v>194</v>
      </c>
      <c r="D304" s="15" t="s">
        <v>436</v>
      </c>
      <c r="E304" s="15">
        <v>13.3</v>
      </c>
    </row>
    <row r="305" spans="1:5">
      <c r="A305" s="14">
        <v>1.5</v>
      </c>
      <c r="B305" s="15">
        <v>350</v>
      </c>
      <c r="C305" s="15">
        <v>194</v>
      </c>
      <c r="D305" s="15" t="s">
        <v>101</v>
      </c>
      <c r="E305" s="15">
        <v>15.1</v>
      </c>
    </row>
    <row r="306" spans="1:5">
      <c r="A306" s="14">
        <v>1.5</v>
      </c>
      <c r="B306" s="15">
        <v>350</v>
      </c>
      <c r="C306" s="15">
        <v>194</v>
      </c>
      <c r="D306" s="15" t="s">
        <v>438</v>
      </c>
      <c r="E306" s="15">
        <v>17.399999999999999</v>
      </c>
    </row>
    <row r="307" spans="1:5">
      <c r="A307" s="14">
        <v>1.5</v>
      </c>
      <c r="B307" s="15">
        <v>350</v>
      </c>
      <c r="C307" s="15">
        <v>194</v>
      </c>
      <c r="D307" s="15" t="s">
        <v>159</v>
      </c>
      <c r="E307" s="15">
        <v>19</v>
      </c>
    </row>
    <row r="308" spans="1:5">
      <c r="A308" s="14">
        <v>1.5</v>
      </c>
      <c r="B308" s="15">
        <v>350</v>
      </c>
      <c r="C308" s="15">
        <v>194</v>
      </c>
      <c r="D308" s="15" t="s">
        <v>141</v>
      </c>
      <c r="E308" s="15">
        <v>22</v>
      </c>
    </row>
    <row r="309" spans="1:5">
      <c r="A309" s="14">
        <v>1.5</v>
      </c>
      <c r="B309" s="15">
        <v>350</v>
      </c>
      <c r="C309" s="15">
        <v>194</v>
      </c>
      <c r="D309" s="15" t="s">
        <v>143</v>
      </c>
      <c r="E309" s="15">
        <v>25.1</v>
      </c>
    </row>
    <row r="310" spans="1:5">
      <c r="A310" s="14">
        <v>1.5</v>
      </c>
      <c r="B310" s="15">
        <v>350</v>
      </c>
      <c r="C310" s="15">
        <v>194</v>
      </c>
      <c r="D310" s="15" t="s">
        <v>145</v>
      </c>
      <c r="E310" s="15">
        <v>28.9</v>
      </c>
    </row>
    <row r="311" spans="1:5">
      <c r="A311" s="14">
        <v>1.5</v>
      </c>
      <c r="B311" s="15">
        <v>350</v>
      </c>
      <c r="C311" s="15">
        <v>194</v>
      </c>
      <c r="D311" s="15" t="s">
        <v>441</v>
      </c>
      <c r="E311" s="15">
        <v>32</v>
      </c>
    </row>
    <row r="312" spans="1:5">
      <c r="A312" s="14">
        <v>1.5</v>
      </c>
      <c r="B312" s="15">
        <v>350</v>
      </c>
      <c r="C312" s="15">
        <v>194</v>
      </c>
      <c r="D312" s="15" t="s">
        <v>191</v>
      </c>
      <c r="E312" s="15">
        <v>35</v>
      </c>
    </row>
    <row r="313" spans="1:5">
      <c r="A313" s="14">
        <v>1.5</v>
      </c>
      <c r="B313" s="15">
        <v>350</v>
      </c>
      <c r="C313" s="15">
        <v>194</v>
      </c>
      <c r="D313" s="15" t="s">
        <v>119</v>
      </c>
      <c r="E313" s="15">
        <v>47.8</v>
      </c>
    </row>
    <row r="314" spans="1:5">
      <c r="A314" s="14">
        <v>1.5</v>
      </c>
      <c r="B314" s="15">
        <v>350</v>
      </c>
      <c r="C314" s="15">
        <v>194</v>
      </c>
      <c r="D314" s="15" t="s">
        <v>109</v>
      </c>
      <c r="E314" s="15">
        <v>59.8</v>
      </c>
    </row>
    <row r="315" spans="1:5">
      <c r="A315" s="14">
        <v>1.5</v>
      </c>
      <c r="B315" s="15">
        <v>350</v>
      </c>
      <c r="C315" s="15">
        <v>194</v>
      </c>
      <c r="D315" s="15" t="s">
        <v>270</v>
      </c>
      <c r="E315" s="15">
        <v>72.400000000000006</v>
      </c>
    </row>
    <row r="316" spans="1:5">
      <c r="A316" s="14">
        <v>1.5</v>
      </c>
      <c r="B316" s="15">
        <v>350</v>
      </c>
      <c r="C316" s="15">
        <v>194</v>
      </c>
      <c r="D316" s="15" t="s">
        <v>263</v>
      </c>
      <c r="E316" s="15">
        <v>84.3</v>
      </c>
    </row>
    <row r="317" spans="1:5">
      <c r="A317" s="14">
        <v>1.5</v>
      </c>
      <c r="B317" s="15">
        <v>350</v>
      </c>
      <c r="C317" s="15">
        <v>194</v>
      </c>
      <c r="D317" s="15" t="s">
        <v>100</v>
      </c>
      <c r="E317" s="15">
        <v>91.7</v>
      </c>
    </row>
    <row r="318" spans="1:5">
      <c r="A318" s="14">
        <v>1.5</v>
      </c>
      <c r="B318" s="15">
        <v>350</v>
      </c>
      <c r="C318" s="15">
        <v>194</v>
      </c>
      <c r="D318" s="15" t="s">
        <v>442</v>
      </c>
      <c r="E318" s="15">
        <v>103.5</v>
      </c>
    </row>
    <row r="319" spans="1:5">
      <c r="A319" s="14">
        <v>1.5</v>
      </c>
      <c r="B319" s="15">
        <v>350</v>
      </c>
      <c r="C319" s="15">
        <v>194</v>
      </c>
      <c r="D319" s="15" t="s">
        <v>443</v>
      </c>
      <c r="E319" s="15">
        <v>115.4</v>
      </c>
    </row>
    <row r="320" spans="1:5">
      <c r="A320" s="14">
        <v>1.5</v>
      </c>
      <c r="B320" s="15">
        <v>350</v>
      </c>
      <c r="C320" s="15">
        <v>194</v>
      </c>
      <c r="D320" s="15" t="s">
        <v>444</v>
      </c>
      <c r="E320" s="15">
        <v>127.2</v>
      </c>
    </row>
    <row r="321" spans="1:5">
      <c r="A321" s="14">
        <v>1.5</v>
      </c>
      <c r="B321" s="15">
        <v>350</v>
      </c>
      <c r="C321" s="15">
        <v>194</v>
      </c>
      <c r="D321" s="15" t="s">
        <v>445</v>
      </c>
      <c r="E321" s="15">
        <v>150.80000000000001</v>
      </c>
    </row>
    <row r="322" spans="1:5">
      <c r="A322" s="14">
        <v>2</v>
      </c>
      <c r="B322" s="15">
        <v>50</v>
      </c>
      <c r="C322" s="15">
        <v>28</v>
      </c>
      <c r="D322" s="15" t="s">
        <v>432</v>
      </c>
      <c r="E322" s="15">
        <v>0.9</v>
      </c>
    </row>
    <row r="323" spans="1:5">
      <c r="A323" s="14">
        <v>2</v>
      </c>
      <c r="B323" s="15">
        <v>50</v>
      </c>
      <c r="C323" s="15">
        <v>28</v>
      </c>
      <c r="D323" s="15" t="s">
        <v>434</v>
      </c>
      <c r="E323" s="15">
        <v>1.1000000000000001</v>
      </c>
    </row>
    <row r="324" spans="1:5">
      <c r="A324" s="14">
        <v>2</v>
      </c>
      <c r="B324" s="15">
        <v>50</v>
      </c>
      <c r="C324" s="15">
        <v>28</v>
      </c>
      <c r="D324" s="15" t="s">
        <v>436</v>
      </c>
      <c r="E324" s="15">
        <v>1.3</v>
      </c>
    </row>
    <row r="325" spans="1:5">
      <c r="A325" s="14">
        <v>2</v>
      </c>
      <c r="B325" s="15">
        <v>50</v>
      </c>
      <c r="C325" s="15">
        <v>28</v>
      </c>
      <c r="D325" s="15" t="s">
        <v>101</v>
      </c>
      <c r="E325" s="15">
        <v>1.4</v>
      </c>
    </row>
    <row r="326" spans="1:5">
      <c r="A326" s="14">
        <v>2</v>
      </c>
      <c r="B326" s="15">
        <v>50</v>
      </c>
      <c r="C326" s="15">
        <v>28</v>
      </c>
      <c r="D326" s="15" t="s">
        <v>438</v>
      </c>
      <c r="E326" s="15">
        <v>1.6</v>
      </c>
    </row>
    <row r="327" spans="1:5">
      <c r="A327" s="14">
        <v>2</v>
      </c>
      <c r="B327" s="15">
        <v>50</v>
      </c>
      <c r="C327" s="15">
        <v>28</v>
      </c>
      <c r="D327" s="15" t="s">
        <v>159</v>
      </c>
      <c r="E327" s="15">
        <v>1.8</v>
      </c>
    </row>
    <row r="328" spans="1:5">
      <c r="A328" s="14">
        <v>2</v>
      </c>
      <c r="B328" s="15">
        <v>50</v>
      </c>
      <c r="C328" s="15">
        <v>28</v>
      </c>
      <c r="D328" s="15" t="s">
        <v>141</v>
      </c>
      <c r="E328" s="15">
        <v>2</v>
      </c>
    </row>
    <row r="329" spans="1:5">
      <c r="A329" s="14">
        <v>2</v>
      </c>
      <c r="B329" s="15">
        <v>50</v>
      </c>
      <c r="C329" s="15">
        <v>28</v>
      </c>
      <c r="D329" s="15" t="s">
        <v>143</v>
      </c>
      <c r="E329" s="15">
        <v>2.2999999999999998</v>
      </c>
    </row>
    <row r="330" spans="1:5">
      <c r="A330" s="14">
        <v>2</v>
      </c>
      <c r="B330" s="15">
        <v>50</v>
      </c>
      <c r="C330" s="15">
        <v>28</v>
      </c>
      <c r="D330" s="15" t="s">
        <v>145</v>
      </c>
      <c r="E330" s="15">
        <v>2.6</v>
      </c>
    </row>
    <row r="331" spans="1:5">
      <c r="A331" s="14">
        <v>2</v>
      </c>
      <c r="B331" s="15">
        <v>50</v>
      </c>
      <c r="C331" s="15">
        <v>28</v>
      </c>
      <c r="D331" s="15" t="s">
        <v>441</v>
      </c>
      <c r="E331" s="15">
        <v>2.9</v>
      </c>
    </row>
    <row r="332" spans="1:5">
      <c r="A332" s="14">
        <v>2</v>
      </c>
      <c r="B332" s="15">
        <v>50</v>
      </c>
      <c r="C332" s="15">
        <v>28</v>
      </c>
      <c r="D332" s="15" t="s">
        <v>191</v>
      </c>
      <c r="E332" s="15">
        <v>3.1</v>
      </c>
    </row>
    <row r="333" spans="1:5">
      <c r="A333" s="14">
        <v>2</v>
      </c>
      <c r="B333" s="15">
        <v>50</v>
      </c>
      <c r="C333" s="15">
        <v>28</v>
      </c>
      <c r="D333" s="15" t="s">
        <v>119</v>
      </c>
      <c r="E333" s="15">
        <v>4.2</v>
      </c>
    </row>
    <row r="334" spans="1:5">
      <c r="A334" s="14">
        <v>2</v>
      </c>
      <c r="B334" s="15">
        <v>50</v>
      </c>
      <c r="C334" s="15">
        <v>28</v>
      </c>
      <c r="D334" s="15" t="s">
        <v>109</v>
      </c>
      <c r="E334" s="15">
        <v>5.2</v>
      </c>
    </row>
    <row r="335" spans="1:5">
      <c r="A335" s="14">
        <v>2</v>
      </c>
      <c r="B335" s="15">
        <v>50</v>
      </c>
      <c r="C335" s="15">
        <v>28</v>
      </c>
      <c r="D335" s="15" t="s">
        <v>270</v>
      </c>
      <c r="E335" s="15">
        <v>6.3</v>
      </c>
    </row>
    <row r="336" spans="1:5">
      <c r="A336" s="14">
        <v>2</v>
      </c>
      <c r="B336" s="15">
        <v>50</v>
      </c>
      <c r="C336" s="15">
        <v>28</v>
      </c>
      <c r="D336" s="15" t="s">
        <v>263</v>
      </c>
      <c r="E336" s="15">
        <v>7.3</v>
      </c>
    </row>
    <row r="337" spans="1:5">
      <c r="A337" s="14">
        <v>2</v>
      </c>
      <c r="B337" s="15">
        <v>50</v>
      </c>
      <c r="C337" s="15">
        <v>28</v>
      </c>
      <c r="D337" s="15" t="s">
        <v>100</v>
      </c>
      <c r="E337" s="15">
        <v>7.9</v>
      </c>
    </row>
    <row r="338" spans="1:5">
      <c r="A338" s="14">
        <v>2</v>
      </c>
      <c r="B338" s="15">
        <v>50</v>
      </c>
      <c r="C338" s="15">
        <v>28</v>
      </c>
      <c r="D338" s="15" t="s">
        <v>442</v>
      </c>
      <c r="E338" s="15">
        <v>8.9</v>
      </c>
    </row>
    <row r="339" spans="1:5">
      <c r="A339" s="14">
        <v>2</v>
      </c>
      <c r="B339" s="15">
        <v>50</v>
      </c>
      <c r="C339" s="15">
        <v>28</v>
      </c>
      <c r="D339" s="15" t="s">
        <v>443</v>
      </c>
      <c r="E339" s="15">
        <v>9.9</v>
      </c>
    </row>
    <row r="340" spans="1:5">
      <c r="A340" s="14">
        <v>2</v>
      </c>
      <c r="B340" s="15">
        <v>50</v>
      </c>
      <c r="C340" s="15">
        <v>28</v>
      </c>
      <c r="D340" s="15" t="s">
        <v>444</v>
      </c>
      <c r="E340" s="15">
        <v>10.9</v>
      </c>
    </row>
    <row r="341" spans="1:5">
      <c r="A341" s="14">
        <v>2</v>
      </c>
      <c r="B341" s="15">
        <v>50</v>
      </c>
      <c r="C341" s="15">
        <v>28</v>
      </c>
      <c r="D341" s="15" t="s">
        <v>445</v>
      </c>
      <c r="E341" s="15">
        <v>12.9</v>
      </c>
    </row>
    <row r="342" spans="1:5">
      <c r="A342" s="14">
        <v>2</v>
      </c>
      <c r="B342" s="15">
        <v>100</v>
      </c>
      <c r="C342" s="15">
        <v>56</v>
      </c>
      <c r="D342" s="15" t="s">
        <v>432</v>
      </c>
      <c r="E342" s="15">
        <v>2</v>
      </c>
    </row>
    <row r="343" spans="1:5">
      <c r="A343" s="14">
        <v>2</v>
      </c>
      <c r="B343" s="15">
        <v>100</v>
      </c>
      <c r="C343" s="15">
        <v>56</v>
      </c>
      <c r="D343" s="15" t="s">
        <v>434</v>
      </c>
      <c r="E343" s="15">
        <v>2.4</v>
      </c>
    </row>
    <row r="344" spans="1:5">
      <c r="A344" s="14">
        <v>2</v>
      </c>
      <c r="B344" s="15">
        <v>100</v>
      </c>
      <c r="C344" s="15">
        <v>56</v>
      </c>
      <c r="D344" s="15" t="s">
        <v>436</v>
      </c>
      <c r="E344" s="15">
        <v>2.7</v>
      </c>
    </row>
    <row r="345" spans="1:5">
      <c r="A345" s="14">
        <v>2</v>
      </c>
      <c r="B345" s="15">
        <v>100</v>
      </c>
      <c r="C345" s="15">
        <v>56</v>
      </c>
      <c r="D345" s="15" t="s">
        <v>101</v>
      </c>
      <c r="E345" s="15">
        <v>3</v>
      </c>
    </row>
    <row r="346" spans="1:5">
      <c r="A346" s="14">
        <v>2</v>
      </c>
      <c r="B346" s="15">
        <v>100</v>
      </c>
      <c r="C346" s="15">
        <v>56</v>
      </c>
      <c r="D346" s="15" t="s">
        <v>438</v>
      </c>
      <c r="E346" s="15">
        <v>3.4</v>
      </c>
    </row>
    <row r="347" spans="1:5">
      <c r="A347" s="14">
        <v>2</v>
      </c>
      <c r="B347" s="15">
        <v>100</v>
      </c>
      <c r="C347" s="15">
        <v>56</v>
      </c>
      <c r="D347" s="15" t="s">
        <v>159</v>
      </c>
      <c r="E347" s="15">
        <v>3.7</v>
      </c>
    </row>
    <row r="348" spans="1:5">
      <c r="A348" s="14">
        <v>2</v>
      </c>
      <c r="B348" s="15">
        <v>100</v>
      </c>
      <c r="C348" s="15">
        <v>56</v>
      </c>
      <c r="D348" s="15" t="s">
        <v>141</v>
      </c>
      <c r="E348" s="15">
        <v>4.2</v>
      </c>
    </row>
    <row r="349" spans="1:5">
      <c r="A349" s="14">
        <v>2</v>
      </c>
      <c r="B349" s="15">
        <v>100</v>
      </c>
      <c r="C349" s="15">
        <v>56</v>
      </c>
      <c r="D349" s="15" t="s">
        <v>143</v>
      </c>
      <c r="E349" s="15">
        <v>4.8</v>
      </c>
    </row>
    <row r="350" spans="1:5">
      <c r="A350" s="14">
        <v>2</v>
      </c>
      <c r="B350" s="15">
        <v>100</v>
      </c>
      <c r="C350" s="15">
        <v>56</v>
      </c>
      <c r="D350" s="15" t="s">
        <v>145</v>
      </c>
      <c r="E350" s="15">
        <v>5.5</v>
      </c>
    </row>
    <row r="351" spans="1:5">
      <c r="A351" s="14">
        <v>2</v>
      </c>
      <c r="B351" s="15">
        <v>100</v>
      </c>
      <c r="C351" s="15">
        <v>56</v>
      </c>
      <c r="D351" s="15" t="s">
        <v>441</v>
      </c>
      <c r="E351" s="15">
        <v>6</v>
      </c>
    </row>
    <row r="352" spans="1:5">
      <c r="A352" s="14">
        <v>2</v>
      </c>
      <c r="B352" s="15">
        <v>100</v>
      </c>
      <c r="C352" s="15">
        <v>56</v>
      </c>
      <c r="D352" s="15" t="s">
        <v>191</v>
      </c>
      <c r="E352" s="15">
        <v>6.6</v>
      </c>
    </row>
    <row r="353" spans="1:5">
      <c r="A353" s="14">
        <v>2</v>
      </c>
      <c r="B353" s="15">
        <v>100</v>
      </c>
      <c r="C353" s="15">
        <v>56</v>
      </c>
      <c r="D353" s="15" t="s">
        <v>119</v>
      </c>
      <c r="E353" s="15">
        <v>8.8000000000000007</v>
      </c>
    </row>
    <row r="354" spans="1:5">
      <c r="A354" s="14">
        <v>2</v>
      </c>
      <c r="B354" s="15">
        <v>100</v>
      </c>
      <c r="C354" s="15">
        <v>56</v>
      </c>
      <c r="D354" s="15" t="s">
        <v>109</v>
      </c>
      <c r="E354" s="15">
        <v>10.9</v>
      </c>
    </row>
    <row r="355" spans="1:5">
      <c r="A355" s="14">
        <v>2</v>
      </c>
      <c r="B355" s="15">
        <v>100</v>
      </c>
      <c r="C355" s="15">
        <v>56</v>
      </c>
      <c r="D355" s="15" t="s">
        <v>270</v>
      </c>
      <c r="E355" s="15">
        <v>13.1</v>
      </c>
    </row>
    <row r="356" spans="1:5">
      <c r="A356" s="14">
        <v>2</v>
      </c>
      <c r="B356" s="15">
        <v>100</v>
      </c>
      <c r="C356" s="15">
        <v>56</v>
      </c>
      <c r="D356" s="15" t="s">
        <v>263</v>
      </c>
      <c r="E356" s="15">
        <v>15.2</v>
      </c>
    </row>
    <row r="357" spans="1:5">
      <c r="A357" s="14">
        <v>2</v>
      </c>
      <c r="B357" s="15">
        <v>100</v>
      </c>
      <c r="C357" s="15">
        <v>56</v>
      </c>
      <c r="D357" s="15" t="s">
        <v>100</v>
      </c>
      <c r="E357" s="15">
        <v>16.5</v>
      </c>
    </row>
    <row r="358" spans="1:5">
      <c r="A358" s="14">
        <v>2</v>
      </c>
      <c r="B358" s="15">
        <v>100</v>
      </c>
      <c r="C358" s="15">
        <v>56</v>
      </c>
      <c r="D358" s="15" t="s">
        <v>442</v>
      </c>
      <c r="E358" s="15">
        <v>18.600000000000001</v>
      </c>
    </row>
    <row r="359" spans="1:5">
      <c r="A359" s="14">
        <v>2</v>
      </c>
      <c r="B359" s="15">
        <v>100</v>
      </c>
      <c r="C359" s="15">
        <v>56</v>
      </c>
      <c r="D359" s="15" t="s">
        <v>443</v>
      </c>
      <c r="E359" s="15">
        <v>20.7</v>
      </c>
    </row>
    <row r="360" spans="1:5">
      <c r="A360" s="14">
        <v>2</v>
      </c>
      <c r="B360" s="15">
        <v>100</v>
      </c>
      <c r="C360" s="15">
        <v>56</v>
      </c>
      <c r="D360" s="15" t="s">
        <v>444</v>
      </c>
      <c r="E360" s="15">
        <v>22.8</v>
      </c>
    </row>
    <row r="361" spans="1:5">
      <c r="A361" s="14">
        <v>2</v>
      </c>
      <c r="B361" s="15">
        <v>100</v>
      </c>
      <c r="C361" s="15">
        <v>56</v>
      </c>
      <c r="D361" s="15" t="s">
        <v>445</v>
      </c>
      <c r="E361" s="15">
        <v>26.9</v>
      </c>
    </row>
    <row r="362" spans="1:5">
      <c r="A362" s="14">
        <v>2</v>
      </c>
      <c r="B362" s="15">
        <v>150</v>
      </c>
      <c r="C362" s="15">
        <v>83</v>
      </c>
      <c r="D362" s="15" t="s">
        <v>432</v>
      </c>
      <c r="E362" s="15">
        <v>3.1</v>
      </c>
    </row>
    <row r="363" spans="1:5">
      <c r="A363" s="14">
        <v>2</v>
      </c>
      <c r="B363" s="15">
        <v>150</v>
      </c>
      <c r="C363" s="15">
        <v>83</v>
      </c>
      <c r="D363" s="15" t="s">
        <v>434</v>
      </c>
      <c r="E363" s="15">
        <v>3.7</v>
      </c>
    </row>
    <row r="364" spans="1:5">
      <c r="A364" s="14">
        <v>2</v>
      </c>
      <c r="B364" s="15">
        <v>150</v>
      </c>
      <c r="C364" s="15">
        <v>83</v>
      </c>
      <c r="D364" s="15" t="s">
        <v>436</v>
      </c>
      <c r="E364" s="15">
        <v>4.2</v>
      </c>
    </row>
    <row r="365" spans="1:5">
      <c r="A365" s="14">
        <v>2</v>
      </c>
      <c r="B365" s="15">
        <v>150</v>
      </c>
      <c r="C365" s="15">
        <v>83</v>
      </c>
      <c r="D365" s="15" t="s">
        <v>101</v>
      </c>
      <c r="E365" s="15">
        <v>4.7</v>
      </c>
    </row>
    <row r="366" spans="1:5">
      <c r="A366" s="14">
        <v>2</v>
      </c>
      <c r="B366" s="15">
        <v>150</v>
      </c>
      <c r="C366" s="15">
        <v>83</v>
      </c>
      <c r="D366" s="15" t="s">
        <v>438</v>
      </c>
      <c r="E366" s="15">
        <v>5.3</v>
      </c>
    </row>
    <row r="367" spans="1:5">
      <c r="A367" s="14">
        <v>2</v>
      </c>
      <c r="B367" s="15">
        <v>150</v>
      </c>
      <c r="C367" s="15">
        <v>83</v>
      </c>
      <c r="D367" s="15" t="s">
        <v>159</v>
      </c>
      <c r="E367" s="15">
        <v>5.8</v>
      </c>
    </row>
    <row r="368" spans="1:5">
      <c r="A368" s="14">
        <v>2</v>
      </c>
      <c r="B368" s="15">
        <v>150</v>
      </c>
      <c r="C368" s="15">
        <v>83</v>
      </c>
      <c r="D368" s="15" t="s">
        <v>141</v>
      </c>
      <c r="E368" s="15">
        <v>6.6</v>
      </c>
    </row>
    <row r="369" spans="1:5">
      <c r="A369" s="14">
        <v>2</v>
      </c>
      <c r="B369" s="15">
        <v>150</v>
      </c>
      <c r="C369" s="15">
        <v>83</v>
      </c>
      <c r="D369" s="15" t="s">
        <v>143</v>
      </c>
      <c r="E369" s="15">
        <v>7.5</v>
      </c>
    </row>
    <row r="370" spans="1:5">
      <c r="A370" s="14">
        <v>2</v>
      </c>
      <c r="B370" s="15">
        <v>150</v>
      </c>
      <c r="C370" s="15">
        <v>83</v>
      </c>
      <c r="D370" s="15" t="s">
        <v>145</v>
      </c>
      <c r="E370" s="15">
        <v>8.5</v>
      </c>
    </row>
    <row r="371" spans="1:5">
      <c r="A371" s="14">
        <v>2</v>
      </c>
      <c r="B371" s="15">
        <v>150</v>
      </c>
      <c r="C371" s="15">
        <v>83</v>
      </c>
      <c r="D371" s="15" t="s">
        <v>441</v>
      </c>
      <c r="E371" s="15">
        <v>9.4</v>
      </c>
    </row>
    <row r="372" spans="1:5">
      <c r="A372" s="14">
        <v>2</v>
      </c>
      <c r="B372" s="15">
        <v>150</v>
      </c>
      <c r="C372" s="15">
        <v>83</v>
      </c>
      <c r="D372" s="15" t="s">
        <v>191</v>
      </c>
      <c r="E372" s="15">
        <v>10.199999999999999</v>
      </c>
    </row>
    <row r="373" spans="1:5">
      <c r="A373" s="14">
        <v>2</v>
      </c>
      <c r="B373" s="15">
        <v>150</v>
      </c>
      <c r="C373" s="15">
        <v>83</v>
      </c>
      <c r="D373" s="15" t="s">
        <v>119</v>
      </c>
      <c r="E373" s="15">
        <v>13.8</v>
      </c>
    </row>
    <row r="374" spans="1:5">
      <c r="A374" s="14">
        <v>2</v>
      </c>
      <c r="B374" s="15">
        <v>150</v>
      </c>
      <c r="C374" s="15">
        <v>83</v>
      </c>
      <c r="D374" s="15" t="s">
        <v>109</v>
      </c>
      <c r="E374" s="15">
        <v>17</v>
      </c>
    </row>
    <row r="375" spans="1:5">
      <c r="A375" s="14">
        <v>2</v>
      </c>
      <c r="B375" s="15">
        <v>150</v>
      </c>
      <c r="C375" s="15">
        <v>83</v>
      </c>
      <c r="D375" s="15" t="s">
        <v>270</v>
      </c>
      <c r="E375" s="15">
        <v>20.5</v>
      </c>
    </row>
    <row r="376" spans="1:5">
      <c r="A376" s="14">
        <v>2</v>
      </c>
      <c r="B376" s="15">
        <v>150</v>
      </c>
      <c r="C376" s="15">
        <v>83</v>
      </c>
      <c r="D376" s="15" t="s">
        <v>263</v>
      </c>
      <c r="E376" s="15">
        <v>23.8</v>
      </c>
    </row>
    <row r="377" spans="1:5">
      <c r="A377" s="14">
        <v>2</v>
      </c>
      <c r="B377" s="15">
        <v>150</v>
      </c>
      <c r="C377" s="15">
        <v>83</v>
      </c>
      <c r="D377" s="15" t="s">
        <v>100</v>
      </c>
      <c r="E377" s="15">
        <v>25.8</v>
      </c>
    </row>
    <row r="378" spans="1:5">
      <c r="A378" s="14">
        <v>2</v>
      </c>
      <c r="B378" s="15">
        <v>150</v>
      </c>
      <c r="C378" s="15">
        <v>83</v>
      </c>
      <c r="D378" s="15" t="s">
        <v>442</v>
      </c>
      <c r="E378" s="15">
        <v>29</v>
      </c>
    </row>
    <row r="379" spans="1:5">
      <c r="A379" s="14">
        <v>2</v>
      </c>
      <c r="B379" s="15">
        <v>150</v>
      </c>
      <c r="C379" s="15">
        <v>83</v>
      </c>
      <c r="D379" s="15" t="s">
        <v>443</v>
      </c>
      <c r="E379" s="15">
        <v>32.299999999999997</v>
      </c>
    </row>
    <row r="380" spans="1:5">
      <c r="A380" s="14">
        <v>2</v>
      </c>
      <c r="B380" s="15">
        <v>150</v>
      </c>
      <c r="C380" s="15">
        <v>83</v>
      </c>
      <c r="D380" s="15" t="s">
        <v>444</v>
      </c>
      <c r="E380" s="15">
        <v>35.5</v>
      </c>
    </row>
    <row r="381" spans="1:5">
      <c r="A381" s="14">
        <v>2</v>
      </c>
      <c r="B381" s="15">
        <v>150</v>
      </c>
      <c r="C381" s="15">
        <v>83</v>
      </c>
      <c r="D381" s="15" t="s">
        <v>445</v>
      </c>
      <c r="E381" s="15">
        <v>42</v>
      </c>
    </row>
    <row r="382" spans="1:5">
      <c r="A382" s="14">
        <v>2</v>
      </c>
      <c r="B382" s="15">
        <v>200</v>
      </c>
      <c r="C382" s="15">
        <v>111</v>
      </c>
      <c r="D382" s="15" t="s">
        <v>432</v>
      </c>
      <c r="E382" s="15">
        <v>4.3</v>
      </c>
    </row>
    <row r="383" spans="1:5">
      <c r="A383" s="14">
        <v>2</v>
      </c>
      <c r="B383" s="15">
        <v>200</v>
      </c>
      <c r="C383" s="15">
        <v>111</v>
      </c>
      <c r="D383" s="15" t="s">
        <v>434</v>
      </c>
      <c r="E383" s="15">
        <v>5.2</v>
      </c>
    </row>
    <row r="384" spans="1:5">
      <c r="A384" s="14">
        <v>2</v>
      </c>
      <c r="B384" s="15">
        <v>200</v>
      </c>
      <c r="C384" s="15">
        <v>111</v>
      </c>
      <c r="D384" s="15" t="s">
        <v>436</v>
      </c>
      <c r="E384" s="15">
        <v>5.8</v>
      </c>
    </row>
    <row r="385" spans="1:5">
      <c r="A385" s="14">
        <v>2</v>
      </c>
      <c r="B385" s="15">
        <v>200</v>
      </c>
      <c r="C385" s="15">
        <v>111</v>
      </c>
      <c r="D385" s="15" t="s">
        <v>101</v>
      </c>
      <c r="E385" s="15">
        <v>6.5</v>
      </c>
    </row>
    <row r="386" spans="1:5">
      <c r="A386" s="14">
        <v>2</v>
      </c>
      <c r="B386" s="15">
        <v>200</v>
      </c>
      <c r="C386" s="15">
        <v>111</v>
      </c>
      <c r="D386" s="15" t="s">
        <v>438</v>
      </c>
      <c r="E386" s="15">
        <v>7.4</v>
      </c>
    </row>
    <row r="387" spans="1:5">
      <c r="A387" s="14">
        <v>2</v>
      </c>
      <c r="B387" s="15">
        <v>200</v>
      </c>
      <c r="C387" s="15">
        <v>111</v>
      </c>
      <c r="D387" s="15" t="s">
        <v>159</v>
      </c>
      <c r="E387" s="15">
        <v>8</v>
      </c>
    </row>
    <row r="388" spans="1:5">
      <c r="A388" s="14">
        <v>2</v>
      </c>
      <c r="B388" s="15">
        <v>200</v>
      </c>
      <c r="C388" s="15">
        <v>111</v>
      </c>
      <c r="D388" s="15" t="s">
        <v>141</v>
      </c>
      <c r="E388" s="15">
        <v>9.1999999999999993</v>
      </c>
    </row>
    <row r="389" spans="1:5">
      <c r="A389" s="14">
        <v>2</v>
      </c>
      <c r="B389" s="15">
        <v>200</v>
      </c>
      <c r="C389" s="15">
        <v>111</v>
      </c>
      <c r="D389" s="15" t="s">
        <v>143</v>
      </c>
      <c r="E389" s="15">
        <v>10.4</v>
      </c>
    </row>
    <row r="390" spans="1:5">
      <c r="A390" s="14">
        <v>2</v>
      </c>
      <c r="B390" s="15">
        <v>200</v>
      </c>
      <c r="C390" s="15">
        <v>111</v>
      </c>
      <c r="D390" s="15" t="s">
        <v>145</v>
      </c>
      <c r="E390" s="15">
        <v>11.8</v>
      </c>
    </row>
    <row r="391" spans="1:5">
      <c r="A391" s="14">
        <v>2</v>
      </c>
      <c r="B391" s="15">
        <v>200</v>
      </c>
      <c r="C391" s="15">
        <v>111</v>
      </c>
      <c r="D391" s="15" t="s">
        <v>441</v>
      </c>
      <c r="E391" s="15">
        <v>13</v>
      </c>
    </row>
    <row r="392" spans="1:5">
      <c r="A392" s="14">
        <v>2</v>
      </c>
      <c r="B392" s="15">
        <v>200</v>
      </c>
      <c r="C392" s="15">
        <v>111</v>
      </c>
      <c r="D392" s="15" t="s">
        <v>191</v>
      </c>
      <c r="E392" s="15">
        <v>14.2</v>
      </c>
    </row>
    <row r="393" spans="1:5">
      <c r="A393" s="14">
        <v>2</v>
      </c>
      <c r="B393" s="15">
        <v>200</v>
      </c>
      <c r="C393" s="15">
        <v>111</v>
      </c>
      <c r="D393" s="15" t="s">
        <v>119</v>
      </c>
      <c r="E393" s="15">
        <v>19.100000000000001</v>
      </c>
    </row>
    <row r="394" spans="1:5">
      <c r="A394" s="14">
        <v>2</v>
      </c>
      <c r="B394" s="15">
        <v>200</v>
      </c>
      <c r="C394" s="15">
        <v>111</v>
      </c>
      <c r="D394" s="15" t="s">
        <v>109</v>
      </c>
      <c r="E394" s="15">
        <v>23.6</v>
      </c>
    </row>
    <row r="395" spans="1:5">
      <c r="A395" s="14">
        <v>2</v>
      </c>
      <c r="B395" s="15">
        <v>200</v>
      </c>
      <c r="C395" s="15">
        <v>111</v>
      </c>
      <c r="D395" s="15" t="s">
        <v>270</v>
      </c>
      <c r="E395" s="15">
        <v>28.4</v>
      </c>
    </row>
    <row r="396" spans="1:5">
      <c r="A396" s="14">
        <v>2</v>
      </c>
      <c r="B396" s="15">
        <v>200</v>
      </c>
      <c r="C396" s="15">
        <v>111</v>
      </c>
      <c r="D396" s="15" t="s">
        <v>263</v>
      </c>
      <c r="E396" s="15">
        <v>32.9</v>
      </c>
    </row>
    <row r="397" spans="1:5">
      <c r="A397" s="14">
        <v>2</v>
      </c>
      <c r="B397" s="15">
        <v>200</v>
      </c>
      <c r="C397" s="15">
        <v>111</v>
      </c>
      <c r="D397" s="15" t="s">
        <v>100</v>
      </c>
      <c r="E397" s="15">
        <v>35.700000000000003</v>
      </c>
    </row>
    <row r="398" spans="1:5">
      <c r="A398" s="14">
        <v>2</v>
      </c>
      <c r="B398" s="15">
        <v>200</v>
      </c>
      <c r="C398" s="15">
        <v>111</v>
      </c>
      <c r="D398" s="15" t="s">
        <v>442</v>
      </c>
      <c r="E398" s="15">
        <v>40.200000000000003</v>
      </c>
    </row>
    <row r="399" spans="1:5">
      <c r="A399" s="14">
        <v>2</v>
      </c>
      <c r="B399" s="15">
        <v>200</v>
      </c>
      <c r="C399" s="15">
        <v>111</v>
      </c>
      <c r="D399" s="15" t="s">
        <v>443</v>
      </c>
      <c r="E399" s="15">
        <v>44.7</v>
      </c>
    </row>
    <row r="400" spans="1:5">
      <c r="A400" s="14">
        <v>2</v>
      </c>
      <c r="B400" s="15">
        <v>200</v>
      </c>
      <c r="C400" s="15">
        <v>111</v>
      </c>
      <c r="D400" s="15" t="s">
        <v>444</v>
      </c>
      <c r="E400" s="15">
        <v>49.2</v>
      </c>
    </row>
    <row r="401" spans="1:5">
      <c r="A401" s="14">
        <v>2</v>
      </c>
      <c r="B401" s="15">
        <v>200</v>
      </c>
      <c r="C401" s="15">
        <v>111</v>
      </c>
      <c r="D401" s="15" t="s">
        <v>445</v>
      </c>
      <c r="E401" s="15">
        <v>58.2</v>
      </c>
    </row>
    <row r="402" spans="1:5">
      <c r="A402" s="14">
        <v>2</v>
      </c>
      <c r="B402" s="15">
        <v>250</v>
      </c>
      <c r="C402" s="15">
        <v>139</v>
      </c>
      <c r="D402" s="15" t="s">
        <v>432</v>
      </c>
      <c r="E402" s="15">
        <v>5.6</v>
      </c>
    </row>
    <row r="403" spans="1:5">
      <c r="A403" s="14">
        <v>2</v>
      </c>
      <c r="B403" s="15">
        <v>250</v>
      </c>
      <c r="C403" s="15">
        <v>139</v>
      </c>
      <c r="D403" s="15" t="s">
        <v>434</v>
      </c>
      <c r="E403" s="15">
        <v>6.8</v>
      </c>
    </row>
    <row r="404" spans="1:5">
      <c r="A404" s="14">
        <v>2</v>
      </c>
      <c r="B404" s="15">
        <v>250</v>
      </c>
      <c r="C404" s="15">
        <v>139</v>
      </c>
      <c r="D404" s="15" t="s">
        <v>436</v>
      </c>
      <c r="E404" s="15">
        <v>7.5</v>
      </c>
    </row>
    <row r="405" spans="1:5">
      <c r="A405" s="14">
        <v>2</v>
      </c>
      <c r="B405" s="15">
        <v>250</v>
      </c>
      <c r="C405" s="15">
        <v>139</v>
      </c>
      <c r="D405" s="15" t="s">
        <v>101</v>
      </c>
      <c r="E405" s="15">
        <v>8.5</v>
      </c>
    </row>
    <row r="406" spans="1:5">
      <c r="A406" s="14">
        <v>2</v>
      </c>
      <c r="B406" s="15">
        <v>250</v>
      </c>
      <c r="C406" s="15">
        <v>139</v>
      </c>
      <c r="D406" s="15" t="s">
        <v>438</v>
      </c>
      <c r="E406" s="15">
        <v>9.6</v>
      </c>
    </row>
    <row r="407" spans="1:5">
      <c r="A407" s="14">
        <v>2</v>
      </c>
      <c r="B407" s="15">
        <v>250</v>
      </c>
      <c r="C407" s="15">
        <v>139</v>
      </c>
      <c r="D407" s="15" t="s">
        <v>159</v>
      </c>
      <c r="E407" s="15">
        <v>10.4</v>
      </c>
    </row>
    <row r="408" spans="1:5">
      <c r="A408" s="14">
        <v>2</v>
      </c>
      <c r="B408" s="15">
        <v>250</v>
      </c>
      <c r="C408" s="15">
        <v>139</v>
      </c>
      <c r="D408" s="15" t="s">
        <v>141</v>
      </c>
      <c r="E408" s="15">
        <v>12</v>
      </c>
    </row>
    <row r="409" spans="1:5">
      <c r="A409" s="14">
        <v>2</v>
      </c>
      <c r="B409" s="15">
        <v>250</v>
      </c>
      <c r="C409" s="15">
        <v>139</v>
      </c>
      <c r="D409" s="15" t="s">
        <v>143</v>
      </c>
      <c r="E409" s="15">
        <v>13.5</v>
      </c>
    </row>
    <row r="410" spans="1:5">
      <c r="A410" s="14">
        <v>2</v>
      </c>
      <c r="B410" s="15">
        <v>250</v>
      </c>
      <c r="C410" s="15">
        <v>139</v>
      </c>
      <c r="D410" s="15" t="s">
        <v>145</v>
      </c>
      <c r="E410" s="15">
        <v>15.5</v>
      </c>
    </row>
    <row r="411" spans="1:5">
      <c r="A411" s="14">
        <v>2</v>
      </c>
      <c r="B411" s="15">
        <v>250</v>
      </c>
      <c r="C411" s="15">
        <v>139</v>
      </c>
      <c r="D411" s="15" t="s">
        <v>441</v>
      </c>
      <c r="E411" s="15">
        <v>17</v>
      </c>
    </row>
    <row r="412" spans="1:5">
      <c r="A412" s="14">
        <v>2</v>
      </c>
      <c r="B412" s="15">
        <v>250</v>
      </c>
      <c r="C412" s="15">
        <v>139</v>
      </c>
      <c r="D412" s="15" t="s">
        <v>191</v>
      </c>
      <c r="E412" s="15">
        <v>18.5</v>
      </c>
    </row>
    <row r="413" spans="1:5">
      <c r="A413" s="14">
        <v>2</v>
      </c>
      <c r="B413" s="15">
        <v>250</v>
      </c>
      <c r="C413" s="15">
        <v>139</v>
      </c>
      <c r="D413" s="15" t="s">
        <v>119</v>
      </c>
      <c r="E413" s="15">
        <v>24.9</v>
      </c>
    </row>
    <row r="414" spans="1:5">
      <c r="A414" s="14">
        <v>2</v>
      </c>
      <c r="B414" s="15">
        <v>250</v>
      </c>
      <c r="C414" s="15">
        <v>139</v>
      </c>
      <c r="D414" s="15" t="s">
        <v>109</v>
      </c>
      <c r="E414" s="15">
        <v>30.9</v>
      </c>
    </row>
    <row r="415" spans="1:5">
      <c r="A415" s="14">
        <v>2</v>
      </c>
      <c r="B415" s="15">
        <v>250</v>
      </c>
      <c r="C415" s="15">
        <v>139</v>
      </c>
      <c r="D415" s="15" t="s">
        <v>270</v>
      </c>
      <c r="E415" s="15">
        <v>37.200000000000003</v>
      </c>
    </row>
    <row r="416" spans="1:5">
      <c r="A416" s="14">
        <v>2</v>
      </c>
      <c r="B416" s="15">
        <v>250</v>
      </c>
      <c r="C416" s="15">
        <v>139</v>
      </c>
      <c r="D416" s="15" t="s">
        <v>263</v>
      </c>
      <c r="E416" s="15">
        <v>43.1</v>
      </c>
    </row>
    <row r="417" spans="1:5">
      <c r="A417" s="14">
        <v>2</v>
      </c>
      <c r="B417" s="15">
        <v>250</v>
      </c>
      <c r="C417" s="15">
        <v>139</v>
      </c>
      <c r="D417" s="15" t="s">
        <v>100</v>
      </c>
      <c r="E417" s="15">
        <v>46.7</v>
      </c>
    </row>
    <row r="418" spans="1:5">
      <c r="A418" s="14">
        <v>2</v>
      </c>
      <c r="B418" s="15">
        <v>250</v>
      </c>
      <c r="C418" s="15">
        <v>139</v>
      </c>
      <c r="D418" s="15" t="s">
        <v>442</v>
      </c>
      <c r="E418" s="15">
        <v>52.6</v>
      </c>
    </row>
    <row r="419" spans="1:5">
      <c r="A419" s="14">
        <v>2</v>
      </c>
      <c r="B419" s="15">
        <v>250</v>
      </c>
      <c r="C419" s="15">
        <v>139</v>
      </c>
      <c r="D419" s="15" t="s">
        <v>443</v>
      </c>
      <c r="E419" s="15">
        <v>58.5</v>
      </c>
    </row>
    <row r="420" spans="1:5">
      <c r="A420" s="14">
        <v>2</v>
      </c>
      <c r="B420" s="15">
        <v>250</v>
      </c>
      <c r="C420" s="15">
        <v>139</v>
      </c>
      <c r="D420" s="15" t="s">
        <v>444</v>
      </c>
      <c r="E420" s="15">
        <v>64.3</v>
      </c>
    </row>
    <row r="421" spans="1:5">
      <c r="A421" s="14">
        <v>2</v>
      </c>
      <c r="B421" s="15">
        <v>250</v>
      </c>
      <c r="C421" s="15">
        <v>139</v>
      </c>
      <c r="D421" s="15" t="s">
        <v>445</v>
      </c>
      <c r="E421" s="15">
        <v>76.099999999999994</v>
      </c>
    </row>
    <row r="422" spans="1:5">
      <c r="A422" s="14">
        <v>2</v>
      </c>
      <c r="B422" s="15">
        <v>300</v>
      </c>
      <c r="C422" s="15">
        <v>167</v>
      </c>
      <c r="D422" s="15" t="s">
        <v>432</v>
      </c>
      <c r="E422" s="15">
        <v>7</v>
      </c>
    </row>
    <row r="423" spans="1:5">
      <c r="A423" s="14">
        <v>2</v>
      </c>
      <c r="B423" s="15">
        <v>300</v>
      </c>
      <c r="C423" s="15">
        <v>167</v>
      </c>
      <c r="D423" s="15" t="s">
        <v>434</v>
      </c>
      <c r="E423" s="15">
        <v>8.5</v>
      </c>
    </row>
    <row r="424" spans="1:5">
      <c r="A424" s="14">
        <v>2</v>
      </c>
      <c r="B424" s="15">
        <v>300</v>
      </c>
      <c r="C424" s="15">
        <v>167</v>
      </c>
      <c r="D424" s="15" t="s">
        <v>436</v>
      </c>
      <c r="E424" s="15">
        <v>9.4</v>
      </c>
    </row>
    <row r="425" spans="1:5">
      <c r="A425" s="14">
        <v>2</v>
      </c>
      <c r="B425" s="15">
        <v>300</v>
      </c>
      <c r="C425" s="15">
        <v>167</v>
      </c>
      <c r="D425" s="15" t="s">
        <v>101</v>
      </c>
      <c r="E425" s="15">
        <v>10.6</v>
      </c>
    </row>
    <row r="426" spans="1:5">
      <c r="A426" s="14">
        <v>2</v>
      </c>
      <c r="B426" s="15">
        <v>300</v>
      </c>
      <c r="C426" s="15">
        <v>167</v>
      </c>
      <c r="D426" s="15" t="s">
        <v>438</v>
      </c>
      <c r="E426" s="15">
        <v>12.1</v>
      </c>
    </row>
    <row r="427" spans="1:5">
      <c r="A427" s="14">
        <v>2</v>
      </c>
      <c r="B427" s="15">
        <v>300</v>
      </c>
      <c r="C427" s="15">
        <v>167</v>
      </c>
      <c r="D427" s="15" t="s">
        <v>159</v>
      </c>
      <c r="E427" s="15">
        <v>13.1</v>
      </c>
    </row>
    <row r="428" spans="1:5">
      <c r="A428" s="14">
        <v>2</v>
      </c>
      <c r="B428" s="15">
        <v>300</v>
      </c>
      <c r="C428" s="15">
        <v>167</v>
      </c>
      <c r="D428" s="15" t="s">
        <v>141</v>
      </c>
      <c r="E428" s="15">
        <v>15</v>
      </c>
    </row>
    <row r="429" spans="1:5">
      <c r="A429" s="14">
        <v>2</v>
      </c>
      <c r="B429" s="15">
        <v>300</v>
      </c>
      <c r="C429" s="15">
        <v>167</v>
      </c>
      <c r="D429" s="15" t="s">
        <v>143</v>
      </c>
      <c r="E429" s="15">
        <v>17</v>
      </c>
    </row>
    <row r="430" spans="1:5">
      <c r="A430" s="14">
        <v>2</v>
      </c>
      <c r="B430" s="15">
        <v>300</v>
      </c>
      <c r="C430" s="15">
        <v>167</v>
      </c>
      <c r="D430" s="15" t="s">
        <v>145</v>
      </c>
      <c r="E430" s="15">
        <v>19.399999999999999</v>
      </c>
    </row>
    <row r="431" spans="1:5">
      <c r="A431" s="14">
        <v>2</v>
      </c>
      <c r="B431" s="15">
        <v>300</v>
      </c>
      <c r="C431" s="15">
        <v>167</v>
      </c>
      <c r="D431" s="15" t="s">
        <v>441</v>
      </c>
      <c r="E431" s="15">
        <v>21.3</v>
      </c>
    </row>
    <row r="432" spans="1:5">
      <c r="A432" s="14">
        <v>2</v>
      </c>
      <c r="B432" s="15">
        <v>300</v>
      </c>
      <c r="C432" s="15">
        <v>167</v>
      </c>
      <c r="D432" s="15" t="s">
        <v>191</v>
      </c>
      <c r="E432" s="15">
        <v>23.2</v>
      </c>
    </row>
    <row r="433" spans="1:5">
      <c r="A433" s="14">
        <v>2</v>
      </c>
      <c r="B433" s="15">
        <v>300</v>
      </c>
      <c r="C433" s="15">
        <v>167</v>
      </c>
      <c r="D433" s="15" t="s">
        <v>119</v>
      </c>
      <c r="E433" s="15">
        <v>31.2</v>
      </c>
    </row>
    <row r="434" spans="1:5">
      <c r="A434" s="14">
        <v>2</v>
      </c>
      <c r="B434" s="15">
        <v>300</v>
      </c>
      <c r="C434" s="15">
        <v>167</v>
      </c>
      <c r="D434" s="15" t="s">
        <v>109</v>
      </c>
      <c r="E434" s="15">
        <v>38.700000000000003</v>
      </c>
    </row>
    <row r="435" spans="1:5">
      <c r="A435" s="14">
        <v>2</v>
      </c>
      <c r="B435" s="15">
        <v>300</v>
      </c>
      <c r="C435" s="15">
        <v>167</v>
      </c>
      <c r="D435" s="15" t="s">
        <v>270</v>
      </c>
      <c r="E435" s="15">
        <v>46.6</v>
      </c>
    </row>
    <row r="436" spans="1:5">
      <c r="A436" s="14">
        <v>2</v>
      </c>
      <c r="B436" s="15">
        <v>300</v>
      </c>
      <c r="C436" s="15">
        <v>167</v>
      </c>
      <c r="D436" s="15" t="s">
        <v>263</v>
      </c>
      <c r="E436" s="15">
        <v>54</v>
      </c>
    </row>
    <row r="437" spans="1:5">
      <c r="A437" s="14">
        <v>2</v>
      </c>
      <c r="B437" s="15">
        <v>300</v>
      </c>
      <c r="C437" s="15">
        <v>167</v>
      </c>
      <c r="D437" s="15" t="s">
        <v>100</v>
      </c>
      <c r="E437" s="15">
        <v>58.6</v>
      </c>
    </row>
    <row r="438" spans="1:5">
      <c r="A438" s="14">
        <v>2</v>
      </c>
      <c r="B438" s="15">
        <v>300</v>
      </c>
      <c r="C438" s="15">
        <v>167</v>
      </c>
      <c r="D438" s="15" t="s">
        <v>442</v>
      </c>
      <c r="E438" s="15">
        <v>65.900000000000006</v>
      </c>
    </row>
    <row r="439" spans="1:5">
      <c r="A439" s="14">
        <v>2</v>
      </c>
      <c r="B439" s="15">
        <v>300</v>
      </c>
      <c r="C439" s="15">
        <v>167</v>
      </c>
      <c r="D439" s="15" t="s">
        <v>443</v>
      </c>
      <c r="E439" s="15">
        <v>73.3</v>
      </c>
    </row>
    <row r="440" spans="1:5">
      <c r="A440" s="14">
        <v>2</v>
      </c>
      <c r="B440" s="15">
        <v>300</v>
      </c>
      <c r="C440" s="15">
        <v>167</v>
      </c>
      <c r="D440" s="15" t="s">
        <v>444</v>
      </c>
      <c r="E440" s="15">
        <v>80.599999999999994</v>
      </c>
    </row>
    <row r="441" spans="1:5">
      <c r="A441" s="14">
        <v>2</v>
      </c>
      <c r="B441" s="15">
        <v>300</v>
      </c>
      <c r="C441" s="15">
        <v>167</v>
      </c>
      <c r="D441" s="15" t="s">
        <v>445</v>
      </c>
      <c r="E441" s="15">
        <v>95.3</v>
      </c>
    </row>
    <row r="442" spans="1:5">
      <c r="A442" s="14">
        <v>2</v>
      </c>
      <c r="B442" s="15">
        <v>350</v>
      </c>
      <c r="C442" s="15">
        <v>194</v>
      </c>
      <c r="D442" s="15" t="s">
        <v>432</v>
      </c>
      <c r="E442" s="15">
        <v>8.5</v>
      </c>
    </row>
    <row r="443" spans="1:5">
      <c r="A443" s="14">
        <v>2</v>
      </c>
      <c r="B443" s="15">
        <v>350</v>
      </c>
      <c r="C443" s="15">
        <v>194</v>
      </c>
      <c r="D443" s="15" t="s">
        <v>434</v>
      </c>
      <c r="E443" s="15">
        <v>10.3</v>
      </c>
    </row>
    <row r="444" spans="1:5">
      <c r="A444" s="14">
        <v>2</v>
      </c>
      <c r="B444" s="15">
        <v>350</v>
      </c>
      <c r="C444" s="15">
        <v>194</v>
      </c>
      <c r="D444" s="15" t="s">
        <v>436</v>
      </c>
      <c r="E444" s="15">
        <v>11.5</v>
      </c>
    </row>
    <row r="445" spans="1:5">
      <c r="A445" s="14">
        <v>2</v>
      </c>
      <c r="B445" s="15">
        <v>350</v>
      </c>
      <c r="C445" s="15">
        <v>194</v>
      </c>
      <c r="D445" s="15" t="s">
        <v>101</v>
      </c>
      <c r="E445" s="15">
        <v>12.9</v>
      </c>
    </row>
    <row r="446" spans="1:5">
      <c r="A446" s="14">
        <v>2</v>
      </c>
      <c r="B446" s="15">
        <v>350</v>
      </c>
      <c r="C446" s="15">
        <v>194</v>
      </c>
      <c r="D446" s="15" t="s">
        <v>438</v>
      </c>
      <c r="E446" s="15">
        <v>14.7</v>
      </c>
    </row>
    <row r="447" spans="1:5">
      <c r="A447" s="14">
        <v>2</v>
      </c>
      <c r="B447" s="15">
        <v>350</v>
      </c>
      <c r="C447" s="15">
        <v>194</v>
      </c>
      <c r="D447" s="15" t="s">
        <v>159</v>
      </c>
      <c r="E447" s="15">
        <v>15.9</v>
      </c>
    </row>
    <row r="448" spans="1:5">
      <c r="A448" s="14">
        <v>2</v>
      </c>
      <c r="B448" s="15">
        <v>350</v>
      </c>
      <c r="C448" s="15">
        <v>194</v>
      </c>
      <c r="D448" s="15" t="s">
        <v>141</v>
      </c>
      <c r="E448" s="15">
        <v>18.2</v>
      </c>
    </row>
    <row r="449" spans="1:5">
      <c r="A449" s="14">
        <v>2</v>
      </c>
      <c r="B449" s="15">
        <v>350</v>
      </c>
      <c r="C449" s="15">
        <v>194</v>
      </c>
      <c r="D449" s="15" t="s">
        <v>143</v>
      </c>
      <c r="E449" s="15">
        <v>20.6</v>
      </c>
    </row>
    <row r="450" spans="1:5">
      <c r="A450" s="14">
        <v>2</v>
      </c>
      <c r="B450" s="15">
        <v>350</v>
      </c>
      <c r="C450" s="15">
        <v>194</v>
      </c>
      <c r="D450" s="15" t="s">
        <v>145</v>
      </c>
      <c r="E450" s="15">
        <v>23.6</v>
      </c>
    </row>
    <row r="451" spans="1:5">
      <c r="A451" s="14">
        <v>2</v>
      </c>
      <c r="B451" s="15">
        <v>350</v>
      </c>
      <c r="C451" s="15">
        <v>194</v>
      </c>
      <c r="D451" s="15" t="s">
        <v>441</v>
      </c>
      <c r="E451" s="15">
        <v>25.9</v>
      </c>
    </row>
    <row r="452" spans="1:5">
      <c r="A452" s="14">
        <v>2</v>
      </c>
      <c r="B452" s="15">
        <v>350</v>
      </c>
      <c r="C452" s="15">
        <v>194</v>
      </c>
      <c r="D452" s="15" t="s">
        <v>191</v>
      </c>
      <c r="E452" s="15">
        <v>28.3</v>
      </c>
    </row>
    <row r="453" spans="1:5">
      <c r="A453" s="14">
        <v>2</v>
      </c>
      <c r="B453" s="15">
        <v>350</v>
      </c>
      <c r="C453" s="15">
        <v>194</v>
      </c>
      <c r="D453" s="15" t="s">
        <v>119</v>
      </c>
      <c r="E453" s="15">
        <v>38</v>
      </c>
    </row>
    <row r="454" spans="1:5">
      <c r="A454" s="14">
        <v>2</v>
      </c>
      <c r="B454" s="15">
        <v>350</v>
      </c>
      <c r="C454" s="15">
        <v>194</v>
      </c>
      <c r="D454" s="15" t="s">
        <v>109</v>
      </c>
      <c r="E454" s="15">
        <v>47.1</v>
      </c>
    </row>
    <row r="455" spans="1:5">
      <c r="A455" s="14">
        <v>2</v>
      </c>
      <c r="B455" s="15">
        <v>350</v>
      </c>
      <c r="C455" s="15">
        <v>194</v>
      </c>
      <c r="D455" s="15" t="s">
        <v>270</v>
      </c>
      <c r="E455" s="15">
        <v>56.6</v>
      </c>
    </row>
    <row r="456" spans="1:5">
      <c r="A456" s="14">
        <v>2</v>
      </c>
      <c r="B456" s="15">
        <v>350</v>
      </c>
      <c r="C456" s="15">
        <v>194</v>
      </c>
      <c r="D456" s="15" t="s">
        <v>263</v>
      </c>
      <c r="E456" s="15">
        <v>65.599999999999994</v>
      </c>
    </row>
    <row r="457" spans="1:5">
      <c r="A457" s="14">
        <v>2</v>
      </c>
      <c r="B457" s="15">
        <v>350</v>
      </c>
      <c r="C457" s="15">
        <v>194</v>
      </c>
      <c r="D457" s="15" t="s">
        <v>100</v>
      </c>
      <c r="E457" s="15">
        <v>71.2</v>
      </c>
    </row>
    <row r="458" spans="1:5">
      <c r="A458" s="14">
        <v>2</v>
      </c>
      <c r="B458" s="15">
        <v>350</v>
      </c>
      <c r="C458" s="15">
        <v>194</v>
      </c>
      <c r="D458" s="15" t="s">
        <v>442</v>
      </c>
      <c r="E458" s="15">
        <v>80.2</v>
      </c>
    </row>
    <row r="459" spans="1:5">
      <c r="A459" s="14">
        <v>2</v>
      </c>
      <c r="B459" s="15">
        <v>350</v>
      </c>
      <c r="C459" s="15">
        <v>194</v>
      </c>
      <c r="D459" s="15" t="s">
        <v>443</v>
      </c>
      <c r="E459" s="15">
        <v>89.1</v>
      </c>
    </row>
    <row r="460" spans="1:5">
      <c r="A460" s="14">
        <v>2</v>
      </c>
      <c r="B460" s="15">
        <v>350</v>
      </c>
      <c r="C460" s="15">
        <v>194</v>
      </c>
      <c r="D460" s="15" t="s">
        <v>444</v>
      </c>
      <c r="E460" s="15">
        <v>98.1</v>
      </c>
    </row>
    <row r="461" spans="1:5">
      <c r="A461" s="14">
        <v>2</v>
      </c>
      <c r="B461" s="15">
        <v>350</v>
      </c>
      <c r="C461" s="15">
        <v>194</v>
      </c>
      <c r="D461" s="15" t="s">
        <v>445</v>
      </c>
      <c r="E461" s="15">
        <v>115.9</v>
      </c>
    </row>
    <row r="462" spans="1:5">
      <c r="A462" s="14">
        <v>2.5</v>
      </c>
      <c r="B462" s="15">
        <v>50</v>
      </c>
      <c r="C462" s="15">
        <v>28</v>
      </c>
      <c r="D462" s="15" t="s">
        <v>432</v>
      </c>
      <c r="E462" s="15">
        <v>0.9</v>
      </c>
    </row>
    <row r="463" spans="1:5">
      <c r="A463" s="14">
        <v>2.5</v>
      </c>
      <c r="B463" s="15">
        <v>50</v>
      </c>
      <c r="C463" s="15">
        <v>28</v>
      </c>
      <c r="D463" s="15" t="s">
        <v>434</v>
      </c>
      <c r="E463" s="15">
        <v>1</v>
      </c>
    </row>
    <row r="464" spans="1:5">
      <c r="A464" s="14">
        <v>2.5</v>
      </c>
      <c r="B464" s="15">
        <v>50</v>
      </c>
      <c r="C464" s="15">
        <v>28</v>
      </c>
      <c r="D464" s="15" t="s">
        <v>436</v>
      </c>
      <c r="E464" s="15">
        <v>1.2</v>
      </c>
    </row>
    <row r="465" spans="1:5">
      <c r="A465" s="14">
        <v>2.5</v>
      </c>
      <c r="B465" s="15">
        <v>50</v>
      </c>
      <c r="C465" s="15">
        <v>28</v>
      </c>
      <c r="D465" s="15" t="s">
        <v>101</v>
      </c>
      <c r="E465" s="15">
        <v>1.3</v>
      </c>
    </row>
    <row r="466" spans="1:5">
      <c r="A466" s="14">
        <v>2.5</v>
      </c>
      <c r="B466" s="15">
        <v>50</v>
      </c>
      <c r="C466" s="15">
        <v>28</v>
      </c>
      <c r="D466" s="15" t="s">
        <v>438</v>
      </c>
      <c r="E466" s="15">
        <v>1.4</v>
      </c>
    </row>
    <row r="467" spans="1:5">
      <c r="A467" s="14">
        <v>2.5</v>
      </c>
      <c r="B467" s="15">
        <v>50</v>
      </c>
      <c r="C467" s="15">
        <v>28</v>
      </c>
      <c r="D467" s="15" t="s">
        <v>159</v>
      </c>
      <c r="E467" s="15">
        <v>1.6</v>
      </c>
    </row>
    <row r="468" spans="1:5">
      <c r="A468" s="14">
        <v>2.5</v>
      </c>
      <c r="B468" s="15">
        <v>50</v>
      </c>
      <c r="C468" s="15">
        <v>28</v>
      </c>
      <c r="D468" s="15" t="s">
        <v>141</v>
      </c>
      <c r="E468" s="15">
        <v>1.8</v>
      </c>
    </row>
    <row r="469" spans="1:5">
      <c r="A469" s="14">
        <v>2.5</v>
      </c>
      <c r="B469" s="15">
        <v>50</v>
      </c>
      <c r="C469" s="15">
        <v>28</v>
      </c>
      <c r="D469" s="15" t="s">
        <v>143</v>
      </c>
      <c r="E469" s="15">
        <v>2</v>
      </c>
    </row>
    <row r="470" spans="1:5">
      <c r="A470" s="14">
        <v>2.5</v>
      </c>
      <c r="B470" s="15">
        <v>50</v>
      </c>
      <c r="C470" s="15">
        <v>28</v>
      </c>
      <c r="D470" s="15" t="s">
        <v>145</v>
      </c>
      <c r="E470" s="15">
        <v>2.2999999999999998</v>
      </c>
    </row>
    <row r="471" spans="1:5">
      <c r="A471" s="14">
        <v>2.5</v>
      </c>
      <c r="B471" s="15">
        <v>50</v>
      </c>
      <c r="C471" s="15">
        <v>28</v>
      </c>
      <c r="D471" s="15" t="s">
        <v>441</v>
      </c>
      <c r="E471" s="15">
        <v>2.5</v>
      </c>
    </row>
    <row r="472" spans="1:5">
      <c r="A472" s="14">
        <v>2.5</v>
      </c>
      <c r="B472" s="15">
        <v>50</v>
      </c>
      <c r="C472" s="15">
        <v>28</v>
      </c>
      <c r="D472" s="15" t="s">
        <v>191</v>
      </c>
      <c r="E472" s="15">
        <v>2.7</v>
      </c>
    </row>
    <row r="473" spans="1:5">
      <c r="A473" s="14">
        <v>2.5</v>
      </c>
      <c r="B473" s="15">
        <v>50</v>
      </c>
      <c r="C473" s="15">
        <v>28</v>
      </c>
      <c r="D473" s="15" t="s">
        <v>119</v>
      </c>
      <c r="E473" s="15">
        <v>3.6</v>
      </c>
    </row>
    <row r="474" spans="1:5">
      <c r="A474" s="14">
        <v>2.5</v>
      </c>
      <c r="B474" s="15">
        <v>50</v>
      </c>
      <c r="C474" s="15">
        <v>28</v>
      </c>
      <c r="D474" s="15" t="s">
        <v>109</v>
      </c>
      <c r="E474" s="15">
        <v>4.4000000000000004</v>
      </c>
    </row>
    <row r="475" spans="1:5">
      <c r="A475" s="14">
        <v>2.5</v>
      </c>
      <c r="B475" s="15">
        <v>50</v>
      </c>
      <c r="C475" s="15">
        <v>28</v>
      </c>
      <c r="D475" s="15" t="s">
        <v>270</v>
      </c>
      <c r="E475" s="15">
        <v>5.2</v>
      </c>
    </row>
    <row r="476" spans="1:5">
      <c r="A476" s="14">
        <v>2.5</v>
      </c>
      <c r="B476" s="15">
        <v>50</v>
      </c>
      <c r="C476" s="15">
        <v>28</v>
      </c>
      <c r="D476" s="15" t="s">
        <v>263</v>
      </c>
      <c r="E476" s="15">
        <v>6.1</v>
      </c>
    </row>
    <row r="477" spans="1:5">
      <c r="A477" s="14">
        <v>2.5</v>
      </c>
      <c r="B477" s="15">
        <v>50</v>
      </c>
      <c r="C477" s="15">
        <v>28</v>
      </c>
      <c r="D477" s="15" t="s">
        <v>100</v>
      </c>
      <c r="E477" s="15">
        <v>6.6</v>
      </c>
    </row>
    <row r="478" spans="1:5">
      <c r="A478" s="14">
        <v>2.5</v>
      </c>
      <c r="B478" s="15">
        <v>50</v>
      </c>
      <c r="C478" s="15">
        <v>28</v>
      </c>
      <c r="D478" s="15" t="s">
        <v>442</v>
      </c>
      <c r="E478" s="15">
        <v>7.4</v>
      </c>
    </row>
    <row r="479" spans="1:5">
      <c r="A479" s="14">
        <v>2.5</v>
      </c>
      <c r="B479" s="15">
        <v>50</v>
      </c>
      <c r="C479" s="15">
        <v>28</v>
      </c>
      <c r="D479" s="15" t="s">
        <v>443</v>
      </c>
      <c r="E479" s="15">
        <v>8.1999999999999993</v>
      </c>
    </row>
    <row r="480" spans="1:5">
      <c r="A480" s="14">
        <v>2.5</v>
      </c>
      <c r="B480" s="15">
        <v>50</v>
      </c>
      <c r="C480" s="15">
        <v>28</v>
      </c>
      <c r="D480" s="15" t="s">
        <v>444</v>
      </c>
      <c r="E480" s="15">
        <v>9</v>
      </c>
    </row>
    <row r="481" spans="1:5">
      <c r="A481" s="14">
        <v>2.5</v>
      </c>
      <c r="B481" s="15">
        <v>50</v>
      </c>
      <c r="C481" s="15">
        <v>28</v>
      </c>
      <c r="D481" s="15" t="s">
        <v>445</v>
      </c>
      <c r="E481" s="15">
        <v>10.6</v>
      </c>
    </row>
    <row r="482" spans="1:5">
      <c r="A482" s="14">
        <v>2.5</v>
      </c>
      <c r="B482" s="15">
        <v>100</v>
      </c>
      <c r="C482" s="15">
        <v>56</v>
      </c>
      <c r="D482" s="15" t="s">
        <v>432</v>
      </c>
      <c r="E482" s="15">
        <v>1.8</v>
      </c>
    </row>
    <row r="483" spans="1:5">
      <c r="A483" s="14">
        <v>2.5</v>
      </c>
      <c r="B483" s="15">
        <v>100</v>
      </c>
      <c r="C483" s="15">
        <v>56</v>
      </c>
      <c r="D483" s="15" t="s">
        <v>434</v>
      </c>
      <c r="E483" s="15">
        <v>2.2000000000000002</v>
      </c>
    </row>
    <row r="484" spans="1:5">
      <c r="A484" s="14">
        <v>2.5</v>
      </c>
      <c r="B484" s="15">
        <v>100</v>
      </c>
      <c r="C484" s="15">
        <v>56</v>
      </c>
      <c r="D484" s="15" t="s">
        <v>436</v>
      </c>
      <c r="E484" s="15">
        <v>2.4</v>
      </c>
    </row>
    <row r="485" spans="1:5">
      <c r="A485" s="14">
        <v>2.5</v>
      </c>
      <c r="B485" s="15">
        <v>100</v>
      </c>
      <c r="C485" s="15">
        <v>56</v>
      </c>
      <c r="D485" s="15" t="s">
        <v>101</v>
      </c>
      <c r="E485" s="15">
        <v>2.7</v>
      </c>
    </row>
    <row r="486" spans="1:5">
      <c r="A486" s="14">
        <v>2.5</v>
      </c>
      <c r="B486" s="15">
        <v>100</v>
      </c>
      <c r="C486" s="15">
        <v>56</v>
      </c>
      <c r="D486" s="15" t="s">
        <v>438</v>
      </c>
      <c r="E486" s="15">
        <v>3</v>
      </c>
    </row>
    <row r="487" spans="1:5">
      <c r="A487" s="14">
        <v>2.5</v>
      </c>
      <c r="B487" s="15">
        <v>100</v>
      </c>
      <c r="C487" s="15">
        <v>56</v>
      </c>
      <c r="D487" s="15" t="s">
        <v>159</v>
      </c>
      <c r="E487" s="15">
        <v>3.3</v>
      </c>
    </row>
    <row r="488" spans="1:5">
      <c r="A488" s="14">
        <v>2.5</v>
      </c>
      <c r="B488" s="15">
        <v>100</v>
      </c>
      <c r="C488" s="15">
        <v>56</v>
      </c>
      <c r="D488" s="15" t="s">
        <v>141</v>
      </c>
      <c r="E488" s="15">
        <v>3.7</v>
      </c>
    </row>
    <row r="489" spans="1:5">
      <c r="A489" s="14">
        <v>2.5</v>
      </c>
      <c r="B489" s="15">
        <v>100</v>
      </c>
      <c r="C489" s="15">
        <v>56</v>
      </c>
      <c r="D489" s="15" t="s">
        <v>143</v>
      </c>
      <c r="E489" s="15">
        <v>4.2</v>
      </c>
    </row>
    <row r="490" spans="1:5">
      <c r="A490" s="14">
        <v>2.5</v>
      </c>
      <c r="B490" s="15">
        <v>100</v>
      </c>
      <c r="C490" s="15">
        <v>56</v>
      </c>
      <c r="D490" s="15" t="s">
        <v>145</v>
      </c>
      <c r="E490" s="15">
        <v>4.7</v>
      </c>
    </row>
    <row r="491" spans="1:5">
      <c r="A491" s="14">
        <v>2.5</v>
      </c>
      <c r="B491" s="15">
        <v>100</v>
      </c>
      <c r="C491" s="15">
        <v>56</v>
      </c>
      <c r="D491" s="15" t="s">
        <v>441</v>
      </c>
      <c r="E491" s="15">
        <v>5.2</v>
      </c>
    </row>
    <row r="492" spans="1:5">
      <c r="A492" s="14">
        <v>2.5</v>
      </c>
      <c r="B492" s="15">
        <v>100</v>
      </c>
      <c r="C492" s="15">
        <v>56</v>
      </c>
      <c r="D492" s="15" t="s">
        <v>191</v>
      </c>
      <c r="E492" s="15">
        <v>5.6</v>
      </c>
    </row>
    <row r="493" spans="1:5">
      <c r="A493" s="14">
        <v>2.5</v>
      </c>
      <c r="B493" s="15">
        <v>100</v>
      </c>
      <c r="C493" s="15">
        <v>56</v>
      </c>
      <c r="D493" s="15" t="s">
        <v>119</v>
      </c>
      <c r="E493" s="15">
        <v>7.4</v>
      </c>
    </row>
    <row r="494" spans="1:5">
      <c r="A494" s="14">
        <v>2.5</v>
      </c>
      <c r="B494" s="15">
        <v>100</v>
      </c>
      <c r="C494" s="15">
        <v>56</v>
      </c>
      <c r="D494" s="15" t="s">
        <v>109</v>
      </c>
      <c r="E494" s="15">
        <v>9.1</v>
      </c>
    </row>
    <row r="495" spans="1:5">
      <c r="A495" s="14">
        <v>2.5</v>
      </c>
      <c r="B495" s="15">
        <v>100</v>
      </c>
      <c r="C495" s="15">
        <v>56</v>
      </c>
      <c r="D495" s="15" t="s">
        <v>270</v>
      </c>
      <c r="E495" s="15">
        <v>10.9</v>
      </c>
    </row>
    <row r="496" spans="1:5">
      <c r="A496" s="14">
        <v>2.5</v>
      </c>
      <c r="B496" s="15">
        <v>100</v>
      </c>
      <c r="C496" s="15">
        <v>56</v>
      </c>
      <c r="D496" s="15" t="s">
        <v>263</v>
      </c>
      <c r="E496" s="15">
        <v>12.6</v>
      </c>
    </row>
    <row r="497" spans="1:5">
      <c r="A497" s="14">
        <v>2.5</v>
      </c>
      <c r="B497" s="15">
        <v>100</v>
      </c>
      <c r="C497" s="15">
        <v>56</v>
      </c>
      <c r="D497" s="15" t="s">
        <v>100</v>
      </c>
      <c r="E497" s="15">
        <v>13.7</v>
      </c>
    </row>
    <row r="498" spans="1:5">
      <c r="A498" s="14">
        <v>2.5</v>
      </c>
      <c r="B498" s="15">
        <v>100</v>
      </c>
      <c r="C498" s="15">
        <v>56</v>
      </c>
      <c r="D498" s="15" t="s">
        <v>442</v>
      </c>
      <c r="E498" s="15">
        <v>15.3</v>
      </c>
    </row>
    <row r="499" spans="1:5">
      <c r="A499" s="14">
        <v>2.5</v>
      </c>
      <c r="B499" s="15">
        <v>100</v>
      </c>
      <c r="C499" s="15">
        <v>56</v>
      </c>
      <c r="D499" s="15" t="s">
        <v>443</v>
      </c>
      <c r="E499" s="15">
        <v>17</v>
      </c>
    </row>
    <row r="500" spans="1:5">
      <c r="A500" s="14">
        <v>2.5</v>
      </c>
      <c r="B500" s="15">
        <v>100</v>
      </c>
      <c r="C500" s="15">
        <v>56</v>
      </c>
      <c r="D500" s="15" t="s">
        <v>444</v>
      </c>
      <c r="E500" s="15">
        <v>18.7</v>
      </c>
    </row>
    <row r="501" spans="1:5">
      <c r="A501" s="14">
        <v>2.5</v>
      </c>
      <c r="B501" s="15">
        <v>100</v>
      </c>
      <c r="C501" s="15">
        <v>56</v>
      </c>
      <c r="D501" s="15" t="s">
        <v>445</v>
      </c>
      <c r="E501" s="15">
        <v>22</v>
      </c>
    </row>
    <row r="502" spans="1:5">
      <c r="A502" s="14">
        <v>2.5</v>
      </c>
      <c r="B502" s="15">
        <v>150</v>
      </c>
      <c r="C502" s="15">
        <v>83</v>
      </c>
      <c r="D502" s="15" t="s">
        <v>432</v>
      </c>
      <c r="E502" s="15">
        <v>2.8</v>
      </c>
    </row>
    <row r="503" spans="1:5">
      <c r="A503" s="14">
        <v>2.5</v>
      </c>
      <c r="B503" s="15">
        <v>150</v>
      </c>
      <c r="C503" s="15">
        <v>83</v>
      </c>
      <c r="D503" s="15" t="s">
        <v>434</v>
      </c>
      <c r="E503" s="15">
        <v>3.4</v>
      </c>
    </row>
    <row r="504" spans="1:5">
      <c r="A504" s="14">
        <v>2.5</v>
      </c>
      <c r="B504" s="15">
        <v>150</v>
      </c>
      <c r="C504" s="15">
        <v>83</v>
      </c>
      <c r="D504" s="15" t="s">
        <v>436</v>
      </c>
      <c r="E504" s="15">
        <v>3.7</v>
      </c>
    </row>
    <row r="505" spans="1:5">
      <c r="A505" s="14">
        <v>2.5</v>
      </c>
      <c r="B505" s="15">
        <v>150</v>
      </c>
      <c r="C505" s="15">
        <v>83</v>
      </c>
      <c r="D505" s="15" t="s">
        <v>101</v>
      </c>
      <c r="E505" s="15">
        <v>4.2</v>
      </c>
    </row>
    <row r="506" spans="1:5">
      <c r="A506" s="14">
        <v>2.5</v>
      </c>
      <c r="B506" s="15">
        <v>150</v>
      </c>
      <c r="C506" s="15">
        <v>83</v>
      </c>
      <c r="D506" s="15" t="s">
        <v>438</v>
      </c>
      <c r="E506" s="15">
        <v>4.7</v>
      </c>
    </row>
    <row r="507" spans="1:5">
      <c r="A507" s="14">
        <v>2.5</v>
      </c>
      <c r="B507" s="15">
        <v>150</v>
      </c>
      <c r="C507" s="15">
        <v>83</v>
      </c>
      <c r="D507" s="15" t="s">
        <v>159</v>
      </c>
      <c r="E507" s="15">
        <v>5.0999999999999996</v>
      </c>
    </row>
    <row r="508" spans="1:5">
      <c r="A508" s="14">
        <v>2.5</v>
      </c>
      <c r="B508" s="15">
        <v>150</v>
      </c>
      <c r="C508" s="15">
        <v>83</v>
      </c>
      <c r="D508" s="15" t="s">
        <v>141</v>
      </c>
      <c r="E508" s="15">
        <v>5.8</v>
      </c>
    </row>
    <row r="509" spans="1:5">
      <c r="A509" s="14">
        <v>2.5</v>
      </c>
      <c r="B509" s="15">
        <v>150</v>
      </c>
      <c r="C509" s="15">
        <v>83</v>
      </c>
      <c r="D509" s="15" t="s">
        <v>143</v>
      </c>
      <c r="E509" s="15">
        <v>6.5</v>
      </c>
    </row>
    <row r="510" spans="1:5">
      <c r="A510" s="14">
        <v>2.5</v>
      </c>
      <c r="B510" s="15">
        <v>150</v>
      </c>
      <c r="C510" s="15">
        <v>83</v>
      </c>
      <c r="D510" s="15" t="s">
        <v>145</v>
      </c>
      <c r="E510" s="15">
        <v>7.4</v>
      </c>
    </row>
    <row r="511" spans="1:5">
      <c r="A511" s="14">
        <v>2.5</v>
      </c>
      <c r="B511" s="15">
        <v>150</v>
      </c>
      <c r="C511" s="15">
        <v>83</v>
      </c>
      <c r="D511" s="15" t="s">
        <v>441</v>
      </c>
      <c r="E511" s="15">
        <v>8.1</v>
      </c>
    </row>
    <row r="512" spans="1:5">
      <c r="A512" s="14">
        <v>2.5</v>
      </c>
      <c r="B512" s="15">
        <v>150</v>
      </c>
      <c r="C512" s="15">
        <v>83</v>
      </c>
      <c r="D512" s="15" t="s">
        <v>191</v>
      </c>
      <c r="E512" s="15">
        <v>8.6999999999999993</v>
      </c>
    </row>
    <row r="513" spans="1:5">
      <c r="A513" s="14">
        <v>2.5</v>
      </c>
      <c r="B513" s="15">
        <v>150</v>
      </c>
      <c r="C513" s="15">
        <v>83</v>
      </c>
      <c r="D513" s="15" t="s">
        <v>119</v>
      </c>
      <c r="E513" s="15">
        <v>11.6</v>
      </c>
    </row>
    <row r="514" spans="1:5">
      <c r="A514" s="14">
        <v>2.5</v>
      </c>
      <c r="B514" s="15">
        <v>150</v>
      </c>
      <c r="C514" s="15">
        <v>83</v>
      </c>
      <c r="D514" s="15" t="s">
        <v>109</v>
      </c>
      <c r="E514" s="15">
        <v>14.2</v>
      </c>
    </row>
    <row r="515" spans="1:5">
      <c r="A515" s="14">
        <v>2.5</v>
      </c>
      <c r="B515" s="15">
        <v>150</v>
      </c>
      <c r="C515" s="15">
        <v>83</v>
      </c>
      <c r="D515" s="15" t="s">
        <v>270</v>
      </c>
      <c r="E515" s="15">
        <v>17</v>
      </c>
    </row>
    <row r="516" spans="1:5">
      <c r="A516" s="14">
        <v>2.5</v>
      </c>
      <c r="B516" s="15">
        <v>150</v>
      </c>
      <c r="C516" s="15">
        <v>83</v>
      </c>
      <c r="D516" s="15" t="s">
        <v>263</v>
      </c>
      <c r="E516" s="15">
        <v>19.7</v>
      </c>
    </row>
    <row r="517" spans="1:5">
      <c r="A517" s="14">
        <v>2.5</v>
      </c>
      <c r="B517" s="15">
        <v>150</v>
      </c>
      <c r="C517" s="15">
        <v>83</v>
      </c>
      <c r="D517" s="15" t="s">
        <v>100</v>
      </c>
      <c r="E517" s="15">
        <v>21.3</v>
      </c>
    </row>
    <row r="518" spans="1:5">
      <c r="A518" s="14">
        <v>2.5</v>
      </c>
      <c r="B518" s="15">
        <v>150</v>
      </c>
      <c r="C518" s="15">
        <v>83</v>
      </c>
      <c r="D518" s="15" t="s">
        <v>442</v>
      </c>
      <c r="E518" s="15">
        <v>23.9</v>
      </c>
    </row>
    <row r="519" spans="1:5">
      <c r="A519" s="14">
        <v>2.5</v>
      </c>
      <c r="B519" s="15">
        <v>150</v>
      </c>
      <c r="C519" s="15">
        <v>83</v>
      </c>
      <c r="D519" s="15" t="s">
        <v>443</v>
      </c>
      <c r="E519" s="15">
        <v>26.5</v>
      </c>
    </row>
    <row r="520" spans="1:5">
      <c r="A520" s="14">
        <v>2.5</v>
      </c>
      <c r="B520" s="15">
        <v>150</v>
      </c>
      <c r="C520" s="15">
        <v>83</v>
      </c>
      <c r="D520" s="15" t="s">
        <v>444</v>
      </c>
      <c r="E520" s="15">
        <v>29.1</v>
      </c>
    </row>
    <row r="521" spans="1:5">
      <c r="A521" s="14">
        <v>2.5</v>
      </c>
      <c r="B521" s="15">
        <v>150</v>
      </c>
      <c r="C521" s="15">
        <v>83</v>
      </c>
      <c r="D521" s="15" t="s">
        <v>445</v>
      </c>
      <c r="E521" s="15">
        <v>34.299999999999997</v>
      </c>
    </row>
    <row r="522" spans="1:5">
      <c r="A522" s="14">
        <v>2.5</v>
      </c>
      <c r="B522" s="15">
        <v>200</v>
      </c>
      <c r="C522" s="15">
        <v>111</v>
      </c>
      <c r="D522" s="15" t="s">
        <v>432</v>
      </c>
      <c r="E522" s="15">
        <v>3.9</v>
      </c>
    </row>
    <row r="523" spans="1:5">
      <c r="A523" s="14">
        <v>2.5</v>
      </c>
      <c r="B523" s="15">
        <v>200</v>
      </c>
      <c r="C523" s="15">
        <v>111</v>
      </c>
      <c r="D523" s="15" t="s">
        <v>434</v>
      </c>
      <c r="E523" s="15">
        <v>4.7</v>
      </c>
    </row>
    <row r="524" spans="1:5">
      <c r="A524" s="14">
        <v>2.5</v>
      </c>
      <c r="B524" s="15">
        <v>200</v>
      </c>
      <c r="C524" s="15">
        <v>111</v>
      </c>
      <c r="D524" s="15" t="s">
        <v>436</v>
      </c>
      <c r="E524" s="15">
        <v>5.2</v>
      </c>
    </row>
    <row r="525" spans="1:5">
      <c r="A525" s="14">
        <v>2.5</v>
      </c>
      <c r="B525" s="15">
        <v>200</v>
      </c>
      <c r="C525" s="15">
        <v>111</v>
      </c>
      <c r="D525" s="15" t="s">
        <v>101</v>
      </c>
      <c r="E525" s="15">
        <v>5.8</v>
      </c>
    </row>
    <row r="526" spans="1:5">
      <c r="A526" s="14">
        <v>2.5</v>
      </c>
      <c r="B526" s="15">
        <v>200</v>
      </c>
      <c r="C526" s="15">
        <v>111</v>
      </c>
      <c r="D526" s="15" t="s">
        <v>438</v>
      </c>
      <c r="E526" s="15">
        <v>6.5</v>
      </c>
    </row>
    <row r="527" spans="1:5">
      <c r="A527" s="14">
        <v>2.5</v>
      </c>
      <c r="B527" s="15">
        <v>200</v>
      </c>
      <c r="C527" s="15">
        <v>111</v>
      </c>
      <c r="D527" s="15" t="s">
        <v>159</v>
      </c>
      <c r="E527" s="15">
        <v>7</v>
      </c>
    </row>
    <row r="528" spans="1:5">
      <c r="A528" s="14">
        <v>2.5</v>
      </c>
      <c r="B528" s="15">
        <v>200</v>
      </c>
      <c r="C528" s="15">
        <v>111</v>
      </c>
      <c r="D528" s="15" t="s">
        <v>141</v>
      </c>
      <c r="E528" s="15">
        <v>8</v>
      </c>
    </row>
    <row r="529" spans="1:5">
      <c r="A529" s="14">
        <v>2.5</v>
      </c>
      <c r="B529" s="15">
        <v>200</v>
      </c>
      <c r="C529" s="15">
        <v>111</v>
      </c>
      <c r="D529" s="15" t="s">
        <v>143</v>
      </c>
      <c r="E529" s="15">
        <v>9</v>
      </c>
    </row>
    <row r="530" spans="1:5">
      <c r="A530" s="14">
        <v>2.5</v>
      </c>
      <c r="B530" s="15">
        <v>200</v>
      </c>
      <c r="C530" s="15">
        <v>111</v>
      </c>
      <c r="D530" s="15" t="s">
        <v>145</v>
      </c>
      <c r="E530" s="15">
        <v>10.199999999999999</v>
      </c>
    </row>
    <row r="531" spans="1:5">
      <c r="A531" s="14">
        <v>2.5</v>
      </c>
      <c r="B531" s="15">
        <v>200</v>
      </c>
      <c r="C531" s="15">
        <v>111</v>
      </c>
      <c r="D531" s="15" t="s">
        <v>441</v>
      </c>
      <c r="E531" s="15">
        <v>11.2</v>
      </c>
    </row>
    <row r="532" spans="1:5">
      <c r="A532" s="14">
        <v>2.5</v>
      </c>
      <c r="B532" s="15">
        <v>200</v>
      </c>
      <c r="C532" s="15">
        <v>111</v>
      </c>
      <c r="D532" s="15" t="s">
        <v>191</v>
      </c>
      <c r="E532" s="15">
        <v>12.1</v>
      </c>
    </row>
    <row r="533" spans="1:5">
      <c r="A533" s="14">
        <v>2.5</v>
      </c>
      <c r="B533" s="15">
        <v>200</v>
      </c>
      <c r="C533" s="15">
        <v>111</v>
      </c>
      <c r="D533" s="15" t="s">
        <v>119</v>
      </c>
      <c r="E533" s="15">
        <v>16.100000000000001</v>
      </c>
    </row>
    <row r="534" spans="1:5">
      <c r="A534" s="14">
        <v>2.5</v>
      </c>
      <c r="B534" s="15">
        <v>200</v>
      </c>
      <c r="C534" s="15">
        <v>111</v>
      </c>
      <c r="D534" s="15" t="s">
        <v>109</v>
      </c>
      <c r="E534" s="15">
        <v>19.7</v>
      </c>
    </row>
    <row r="535" spans="1:5">
      <c r="A535" s="14">
        <v>2.5</v>
      </c>
      <c r="B535" s="15">
        <v>200</v>
      </c>
      <c r="C535" s="15">
        <v>111</v>
      </c>
      <c r="D535" s="15" t="s">
        <v>270</v>
      </c>
      <c r="E535" s="15">
        <v>23.6</v>
      </c>
    </row>
    <row r="536" spans="1:5">
      <c r="A536" s="14">
        <v>2.5</v>
      </c>
      <c r="B536" s="15">
        <v>200</v>
      </c>
      <c r="C536" s="15">
        <v>111</v>
      </c>
      <c r="D536" s="15" t="s">
        <v>263</v>
      </c>
      <c r="E536" s="15">
        <v>27.2</v>
      </c>
    </row>
    <row r="537" spans="1:5">
      <c r="A537" s="14">
        <v>2.5</v>
      </c>
      <c r="B537" s="15">
        <v>200</v>
      </c>
      <c r="C537" s="15">
        <v>111</v>
      </c>
      <c r="D537" s="15" t="s">
        <v>100</v>
      </c>
      <c r="E537" s="15">
        <v>29.5</v>
      </c>
    </row>
    <row r="538" spans="1:5">
      <c r="A538" s="14">
        <v>2.5</v>
      </c>
      <c r="B538" s="15">
        <v>200</v>
      </c>
      <c r="C538" s="15">
        <v>111</v>
      </c>
      <c r="D538" s="15" t="s">
        <v>442</v>
      </c>
      <c r="E538" s="15">
        <v>33.1</v>
      </c>
    </row>
    <row r="539" spans="1:5">
      <c r="A539" s="14">
        <v>2.5</v>
      </c>
      <c r="B539" s="15">
        <v>200</v>
      </c>
      <c r="C539" s="15">
        <v>111</v>
      </c>
      <c r="D539" s="15" t="s">
        <v>443</v>
      </c>
      <c r="E539" s="15">
        <v>36.700000000000003</v>
      </c>
    </row>
    <row r="540" spans="1:5">
      <c r="A540" s="14">
        <v>2.5</v>
      </c>
      <c r="B540" s="15">
        <v>200</v>
      </c>
      <c r="C540" s="15">
        <v>111</v>
      </c>
      <c r="D540" s="15" t="s">
        <v>444</v>
      </c>
      <c r="E540" s="15">
        <v>40.299999999999997</v>
      </c>
    </row>
    <row r="541" spans="1:5">
      <c r="A541" s="14">
        <v>2.5</v>
      </c>
      <c r="B541" s="15">
        <v>200</v>
      </c>
      <c r="C541" s="15">
        <v>111</v>
      </c>
      <c r="D541" s="15" t="s">
        <v>445</v>
      </c>
      <c r="E541" s="15">
        <v>47.5</v>
      </c>
    </row>
    <row r="542" spans="1:5">
      <c r="A542" s="14">
        <v>2.5</v>
      </c>
      <c r="B542" s="15">
        <v>250</v>
      </c>
      <c r="C542" s="15">
        <v>139</v>
      </c>
      <c r="D542" s="15" t="s">
        <v>432</v>
      </c>
      <c r="E542" s="15">
        <v>5.0999999999999996</v>
      </c>
    </row>
    <row r="543" spans="1:5">
      <c r="A543" s="14">
        <v>2.5</v>
      </c>
      <c r="B543" s="15">
        <v>250</v>
      </c>
      <c r="C543" s="15">
        <v>139</v>
      </c>
      <c r="D543" s="15" t="s">
        <v>434</v>
      </c>
      <c r="E543" s="15">
        <v>6.1</v>
      </c>
    </row>
    <row r="544" spans="1:5">
      <c r="A544" s="14">
        <v>2.5</v>
      </c>
      <c r="B544" s="15">
        <v>250</v>
      </c>
      <c r="C544" s="15">
        <v>139</v>
      </c>
      <c r="D544" s="15" t="s">
        <v>436</v>
      </c>
      <c r="E544" s="15">
        <v>6.8</v>
      </c>
    </row>
    <row r="545" spans="1:5">
      <c r="A545" s="14">
        <v>2.5</v>
      </c>
      <c r="B545" s="15">
        <v>250</v>
      </c>
      <c r="C545" s="15">
        <v>139</v>
      </c>
      <c r="D545" s="15" t="s">
        <v>101</v>
      </c>
      <c r="E545" s="15">
        <v>7.6</v>
      </c>
    </row>
    <row r="546" spans="1:5">
      <c r="A546" s="14">
        <v>2.5</v>
      </c>
      <c r="B546" s="15">
        <v>250</v>
      </c>
      <c r="C546" s="15">
        <v>139</v>
      </c>
      <c r="D546" s="15" t="s">
        <v>438</v>
      </c>
      <c r="E546" s="15">
        <v>8.5</v>
      </c>
    </row>
    <row r="547" spans="1:5">
      <c r="A547" s="14">
        <v>2.5</v>
      </c>
      <c r="B547" s="15">
        <v>250</v>
      </c>
      <c r="C547" s="15">
        <v>139</v>
      </c>
      <c r="D547" s="15" t="s">
        <v>159</v>
      </c>
      <c r="E547" s="15">
        <v>9.1999999999999993</v>
      </c>
    </row>
    <row r="548" spans="1:5">
      <c r="A548" s="14">
        <v>2.5</v>
      </c>
      <c r="B548" s="15">
        <v>250</v>
      </c>
      <c r="C548" s="15">
        <v>139</v>
      </c>
      <c r="D548" s="15" t="s">
        <v>141</v>
      </c>
      <c r="E548" s="15">
        <v>10.5</v>
      </c>
    </row>
    <row r="549" spans="1:5">
      <c r="A549" s="14">
        <v>2.5</v>
      </c>
      <c r="B549" s="15">
        <v>250</v>
      </c>
      <c r="C549" s="15">
        <v>139</v>
      </c>
      <c r="D549" s="15" t="s">
        <v>143</v>
      </c>
      <c r="E549" s="15">
        <v>11.7</v>
      </c>
    </row>
    <row r="550" spans="1:5">
      <c r="A550" s="14">
        <v>2.5</v>
      </c>
      <c r="B550" s="15">
        <v>250</v>
      </c>
      <c r="C550" s="15">
        <v>139</v>
      </c>
      <c r="D550" s="15" t="s">
        <v>145</v>
      </c>
      <c r="E550" s="15">
        <v>13.3</v>
      </c>
    </row>
    <row r="551" spans="1:5">
      <c r="A551" s="14">
        <v>2.5</v>
      </c>
      <c r="B551" s="15">
        <v>250</v>
      </c>
      <c r="C551" s="15">
        <v>139</v>
      </c>
      <c r="D551" s="15" t="s">
        <v>441</v>
      </c>
      <c r="E551" s="15">
        <v>14.6</v>
      </c>
    </row>
    <row r="552" spans="1:5">
      <c r="A552" s="14">
        <v>2.5</v>
      </c>
      <c r="B552" s="15">
        <v>250</v>
      </c>
      <c r="C552" s="15">
        <v>139</v>
      </c>
      <c r="D552" s="15" t="s">
        <v>191</v>
      </c>
      <c r="E552" s="15">
        <v>15.8</v>
      </c>
    </row>
    <row r="553" spans="1:5">
      <c r="A553" s="14">
        <v>2.5</v>
      </c>
      <c r="B553" s="15">
        <v>250</v>
      </c>
      <c r="C553" s="15">
        <v>139</v>
      </c>
      <c r="D553" s="15" t="s">
        <v>119</v>
      </c>
      <c r="E553" s="15">
        <v>21</v>
      </c>
    </row>
    <row r="554" spans="1:5">
      <c r="A554" s="14">
        <v>2.5</v>
      </c>
      <c r="B554" s="15">
        <v>250</v>
      </c>
      <c r="C554" s="15">
        <v>139</v>
      </c>
      <c r="D554" s="15" t="s">
        <v>109</v>
      </c>
      <c r="E554" s="15">
        <v>25.8</v>
      </c>
    </row>
    <row r="555" spans="1:5">
      <c r="A555" s="14">
        <v>2.5</v>
      </c>
      <c r="B555" s="15">
        <v>250</v>
      </c>
      <c r="C555" s="15">
        <v>139</v>
      </c>
      <c r="D555" s="15" t="s">
        <v>270</v>
      </c>
      <c r="E555" s="15">
        <v>30.9</v>
      </c>
    </row>
    <row r="556" spans="1:5">
      <c r="A556" s="14">
        <v>2.5</v>
      </c>
      <c r="B556" s="15">
        <v>250</v>
      </c>
      <c r="C556" s="15">
        <v>139</v>
      </c>
      <c r="D556" s="15" t="s">
        <v>263</v>
      </c>
      <c r="E556" s="15">
        <v>35.6</v>
      </c>
    </row>
    <row r="557" spans="1:5">
      <c r="A557" s="14">
        <v>2.5</v>
      </c>
      <c r="B557" s="15">
        <v>250</v>
      </c>
      <c r="C557" s="15">
        <v>139</v>
      </c>
      <c r="D557" s="15" t="s">
        <v>100</v>
      </c>
      <c r="E557" s="15">
        <v>38.6</v>
      </c>
    </row>
    <row r="558" spans="1:5">
      <c r="A558" s="14">
        <v>2.5</v>
      </c>
      <c r="B558" s="15">
        <v>250</v>
      </c>
      <c r="C558" s="15">
        <v>139</v>
      </c>
      <c r="D558" s="15" t="s">
        <v>442</v>
      </c>
      <c r="E558" s="15">
        <v>43.3</v>
      </c>
    </row>
    <row r="559" spans="1:5">
      <c r="A559" s="14">
        <v>2.5</v>
      </c>
      <c r="B559" s="15">
        <v>250</v>
      </c>
      <c r="C559" s="15">
        <v>139</v>
      </c>
      <c r="D559" s="15" t="s">
        <v>443</v>
      </c>
      <c r="E559" s="15">
        <v>48</v>
      </c>
    </row>
    <row r="560" spans="1:5">
      <c r="A560" s="14">
        <v>2.5</v>
      </c>
      <c r="B560" s="15">
        <v>250</v>
      </c>
      <c r="C560" s="15">
        <v>139</v>
      </c>
      <c r="D560" s="15" t="s">
        <v>444</v>
      </c>
      <c r="E560" s="15">
        <v>52.8</v>
      </c>
    </row>
    <row r="561" spans="1:5">
      <c r="A561" s="14">
        <v>2.5</v>
      </c>
      <c r="B561" s="15">
        <v>250</v>
      </c>
      <c r="C561" s="15">
        <v>139</v>
      </c>
      <c r="D561" s="15" t="s">
        <v>445</v>
      </c>
      <c r="E561" s="15">
        <v>62.2</v>
      </c>
    </row>
    <row r="562" spans="1:5">
      <c r="A562" s="14">
        <v>2.5</v>
      </c>
      <c r="B562" s="15">
        <v>300</v>
      </c>
      <c r="C562" s="15">
        <v>167</v>
      </c>
      <c r="D562" s="15" t="s">
        <v>432</v>
      </c>
      <c r="E562" s="15">
        <v>6.4</v>
      </c>
    </row>
    <row r="563" spans="1:5">
      <c r="A563" s="14">
        <v>2.5</v>
      </c>
      <c r="B563" s="15">
        <v>300</v>
      </c>
      <c r="C563" s="15">
        <v>167</v>
      </c>
      <c r="D563" s="15" t="s">
        <v>434</v>
      </c>
      <c r="E563" s="15">
        <v>7.7</v>
      </c>
    </row>
    <row r="564" spans="1:5">
      <c r="A564" s="14">
        <v>2.5</v>
      </c>
      <c r="B564" s="15">
        <v>300</v>
      </c>
      <c r="C564" s="15">
        <v>167</v>
      </c>
      <c r="D564" s="15" t="s">
        <v>436</v>
      </c>
      <c r="E564" s="15">
        <v>8.5</v>
      </c>
    </row>
    <row r="565" spans="1:5">
      <c r="A565" s="14">
        <v>2.5</v>
      </c>
      <c r="B565" s="15">
        <v>300</v>
      </c>
      <c r="C565" s="15">
        <v>167</v>
      </c>
      <c r="D565" s="15" t="s">
        <v>101</v>
      </c>
      <c r="E565" s="15">
        <v>9.5</v>
      </c>
    </row>
    <row r="566" spans="1:5">
      <c r="A566" s="14">
        <v>2.5</v>
      </c>
      <c r="B566" s="15">
        <v>300</v>
      </c>
      <c r="C566" s="15">
        <v>167</v>
      </c>
      <c r="D566" s="15" t="s">
        <v>438</v>
      </c>
      <c r="E566" s="15">
        <v>10.7</v>
      </c>
    </row>
    <row r="567" spans="1:5">
      <c r="A567" s="14">
        <v>2.5</v>
      </c>
      <c r="B567" s="15">
        <v>300</v>
      </c>
      <c r="C567" s="15">
        <v>167</v>
      </c>
      <c r="D567" s="15" t="s">
        <v>159</v>
      </c>
      <c r="E567" s="15">
        <v>11.5</v>
      </c>
    </row>
    <row r="568" spans="1:5">
      <c r="A568" s="14">
        <v>2.5</v>
      </c>
      <c r="B568" s="15">
        <v>300</v>
      </c>
      <c r="C568" s="15">
        <v>167</v>
      </c>
      <c r="D568" s="15" t="s">
        <v>141</v>
      </c>
      <c r="E568" s="15">
        <v>13.1</v>
      </c>
    </row>
    <row r="569" spans="1:5">
      <c r="A569" s="14">
        <v>2.5</v>
      </c>
      <c r="B569" s="15">
        <v>300</v>
      </c>
      <c r="C569" s="15">
        <v>167</v>
      </c>
      <c r="D569" s="15" t="s">
        <v>143</v>
      </c>
      <c r="E569" s="15">
        <v>14.7</v>
      </c>
    </row>
    <row r="570" spans="1:5">
      <c r="A570" s="14">
        <v>2.5</v>
      </c>
      <c r="B570" s="15">
        <v>300</v>
      </c>
      <c r="C570" s="15">
        <v>167</v>
      </c>
      <c r="D570" s="15" t="s">
        <v>145</v>
      </c>
      <c r="E570" s="15">
        <v>16.7</v>
      </c>
    </row>
    <row r="571" spans="1:5">
      <c r="A571" s="14">
        <v>2.5</v>
      </c>
      <c r="B571" s="15">
        <v>300</v>
      </c>
      <c r="C571" s="15">
        <v>167</v>
      </c>
      <c r="D571" s="15" t="s">
        <v>441</v>
      </c>
      <c r="E571" s="15">
        <v>18.3</v>
      </c>
    </row>
    <row r="572" spans="1:5">
      <c r="A572" s="14">
        <v>2.5</v>
      </c>
      <c r="B572" s="15">
        <v>300</v>
      </c>
      <c r="C572" s="15">
        <v>167</v>
      </c>
      <c r="D572" s="15" t="s">
        <v>191</v>
      </c>
      <c r="E572" s="15">
        <v>19.8</v>
      </c>
    </row>
    <row r="573" spans="1:5">
      <c r="A573" s="14">
        <v>2.5</v>
      </c>
      <c r="B573" s="15">
        <v>300</v>
      </c>
      <c r="C573" s="15">
        <v>167</v>
      </c>
      <c r="D573" s="15" t="s">
        <v>119</v>
      </c>
      <c r="E573" s="15">
        <v>26.3</v>
      </c>
    </row>
    <row r="574" spans="1:5">
      <c r="A574" s="14">
        <v>2.5</v>
      </c>
      <c r="B574" s="15">
        <v>300</v>
      </c>
      <c r="C574" s="15">
        <v>167</v>
      </c>
      <c r="D574" s="15" t="s">
        <v>109</v>
      </c>
      <c r="E574" s="15">
        <v>32.299999999999997</v>
      </c>
    </row>
    <row r="575" spans="1:5">
      <c r="A575" s="14">
        <v>2.5</v>
      </c>
      <c r="B575" s="15">
        <v>300</v>
      </c>
      <c r="C575" s="15">
        <v>167</v>
      </c>
      <c r="D575" s="15" t="s">
        <v>270</v>
      </c>
      <c r="E575" s="15">
        <v>38.700000000000003</v>
      </c>
    </row>
    <row r="576" spans="1:5">
      <c r="A576" s="14">
        <v>2.5</v>
      </c>
      <c r="B576" s="15">
        <v>300</v>
      </c>
      <c r="C576" s="15">
        <v>167</v>
      </c>
      <c r="D576" s="15" t="s">
        <v>263</v>
      </c>
      <c r="E576" s="15">
        <v>44.6</v>
      </c>
    </row>
    <row r="577" spans="1:5">
      <c r="A577" s="14">
        <v>2.5</v>
      </c>
      <c r="B577" s="15">
        <v>300</v>
      </c>
      <c r="C577" s="15">
        <v>167</v>
      </c>
      <c r="D577" s="15" t="s">
        <v>100</v>
      </c>
      <c r="E577" s="15">
        <v>48.4</v>
      </c>
    </row>
    <row r="578" spans="1:5">
      <c r="A578" s="14">
        <v>2.5</v>
      </c>
      <c r="B578" s="15">
        <v>300</v>
      </c>
      <c r="C578" s="15">
        <v>167</v>
      </c>
      <c r="D578" s="15" t="s">
        <v>442</v>
      </c>
      <c r="E578" s="15">
        <v>54.3</v>
      </c>
    </row>
    <row r="579" spans="1:5">
      <c r="A579" s="14">
        <v>2.5</v>
      </c>
      <c r="B579" s="15">
        <v>300</v>
      </c>
      <c r="C579" s="15">
        <v>167</v>
      </c>
      <c r="D579" s="15" t="s">
        <v>443</v>
      </c>
      <c r="E579" s="15">
        <v>60.2</v>
      </c>
    </row>
    <row r="580" spans="1:5">
      <c r="A580" s="14">
        <v>2.5</v>
      </c>
      <c r="B580" s="15">
        <v>300</v>
      </c>
      <c r="C580" s="15">
        <v>167</v>
      </c>
      <c r="D580" s="15" t="s">
        <v>444</v>
      </c>
      <c r="E580" s="15">
        <v>66.099999999999994</v>
      </c>
    </row>
    <row r="581" spans="1:5">
      <c r="A581" s="14">
        <v>2.5</v>
      </c>
      <c r="B581" s="15">
        <v>300</v>
      </c>
      <c r="C581" s="15">
        <v>167</v>
      </c>
      <c r="D581" s="15" t="s">
        <v>445</v>
      </c>
      <c r="E581" s="15">
        <v>77.900000000000006</v>
      </c>
    </row>
    <row r="582" spans="1:5">
      <c r="A582" s="14">
        <v>2.5</v>
      </c>
      <c r="B582" s="15">
        <v>350</v>
      </c>
      <c r="C582" s="15">
        <v>194</v>
      </c>
      <c r="D582" s="15" t="s">
        <v>432</v>
      </c>
      <c r="E582" s="15">
        <v>7.8</v>
      </c>
    </row>
    <row r="583" spans="1:5">
      <c r="A583" s="14">
        <v>2.5</v>
      </c>
      <c r="B583" s="15">
        <v>350</v>
      </c>
      <c r="C583" s="15">
        <v>194</v>
      </c>
      <c r="D583" s="15" t="s">
        <v>434</v>
      </c>
      <c r="E583" s="15">
        <v>9.3000000000000007</v>
      </c>
    </row>
    <row r="584" spans="1:5">
      <c r="A584" s="14">
        <v>2.5</v>
      </c>
      <c r="B584" s="15">
        <v>350</v>
      </c>
      <c r="C584" s="15">
        <v>194</v>
      </c>
      <c r="D584" s="15" t="s">
        <v>436</v>
      </c>
      <c r="E584" s="15">
        <v>10.3</v>
      </c>
    </row>
    <row r="585" spans="1:5">
      <c r="A585" s="14">
        <v>2.5</v>
      </c>
      <c r="B585" s="15">
        <v>350</v>
      </c>
      <c r="C585" s="15">
        <v>194</v>
      </c>
      <c r="D585" s="15" t="s">
        <v>101</v>
      </c>
      <c r="E585" s="15">
        <v>11.5</v>
      </c>
    </row>
    <row r="586" spans="1:5">
      <c r="A586" s="14">
        <v>2.5</v>
      </c>
      <c r="B586" s="15">
        <v>350</v>
      </c>
      <c r="C586" s="15">
        <v>194</v>
      </c>
      <c r="D586" s="15" t="s">
        <v>438</v>
      </c>
      <c r="E586" s="15">
        <v>13</v>
      </c>
    </row>
    <row r="587" spans="1:5">
      <c r="A587" s="14">
        <v>2.5</v>
      </c>
      <c r="B587" s="15">
        <v>350</v>
      </c>
      <c r="C587" s="15">
        <v>194</v>
      </c>
      <c r="D587" s="15" t="s">
        <v>159</v>
      </c>
      <c r="E587" s="15">
        <v>14</v>
      </c>
    </row>
    <row r="588" spans="1:5">
      <c r="A588" s="14">
        <v>2.5</v>
      </c>
      <c r="B588" s="15">
        <v>350</v>
      </c>
      <c r="C588" s="15">
        <v>194</v>
      </c>
      <c r="D588" s="15" t="s">
        <v>141</v>
      </c>
      <c r="E588" s="15">
        <v>15.9</v>
      </c>
    </row>
    <row r="589" spans="1:5">
      <c r="A589" s="14">
        <v>2.5</v>
      </c>
      <c r="B589" s="15">
        <v>350</v>
      </c>
      <c r="C589" s="15">
        <v>194</v>
      </c>
      <c r="D589" s="15" t="s">
        <v>143</v>
      </c>
      <c r="E589" s="15">
        <v>17.899999999999999</v>
      </c>
    </row>
    <row r="590" spans="1:5">
      <c r="A590" s="14">
        <v>2.5</v>
      </c>
      <c r="B590" s="15">
        <v>350</v>
      </c>
      <c r="C590" s="15">
        <v>194</v>
      </c>
      <c r="D590" s="15" t="s">
        <v>145</v>
      </c>
      <c r="E590" s="15">
        <v>20.3</v>
      </c>
    </row>
    <row r="591" spans="1:5">
      <c r="A591" s="14">
        <v>2.5</v>
      </c>
      <c r="B591" s="15">
        <v>350</v>
      </c>
      <c r="C591" s="15">
        <v>194</v>
      </c>
      <c r="D591" s="15" t="s">
        <v>441</v>
      </c>
      <c r="E591" s="15">
        <v>22.2</v>
      </c>
    </row>
    <row r="592" spans="1:5">
      <c r="A592" s="14">
        <v>2.5</v>
      </c>
      <c r="B592" s="15">
        <v>350</v>
      </c>
      <c r="C592" s="15">
        <v>194</v>
      </c>
      <c r="D592" s="15" t="s">
        <v>191</v>
      </c>
      <c r="E592" s="15">
        <v>24.1</v>
      </c>
    </row>
    <row r="593" spans="1:5">
      <c r="A593" s="14">
        <v>2.5</v>
      </c>
      <c r="B593" s="15">
        <v>350</v>
      </c>
      <c r="C593" s="15">
        <v>194</v>
      </c>
      <c r="D593" s="15" t="s">
        <v>119</v>
      </c>
      <c r="E593" s="15">
        <v>32</v>
      </c>
    </row>
    <row r="594" spans="1:5">
      <c r="A594" s="14">
        <v>2.5</v>
      </c>
      <c r="B594" s="15">
        <v>350</v>
      </c>
      <c r="C594" s="15">
        <v>194</v>
      </c>
      <c r="D594" s="15" t="s">
        <v>109</v>
      </c>
      <c r="E594" s="15">
        <v>39.299999999999997</v>
      </c>
    </row>
    <row r="595" spans="1:5">
      <c r="A595" s="14">
        <v>2.5</v>
      </c>
      <c r="B595" s="15">
        <v>350</v>
      </c>
      <c r="C595" s="15">
        <v>194</v>
      </c>
      <c r="D595" s="15" t="s">
        <v>270</v>
      </c>
      <c r="E595" s="15">
        <v>47.1</v>
      </c>
    </row>
    <row r="596" spans="1:5">
      <c r="A596" s="14">
        <v>2.5</v>
      </c>
      <c r="B596" s="15">
        <v>350</v>
      </c>
      <c r="C596" s="15">
        <v>194</v>
      </c>
      <c r="D596" s="15" t="s">
        <v>263</v>
      </c>
      <c r="E596" s="15">
        <v>54.3</v>
      </c>
    </row>
    <row r="597" spans="1:5">
      <c r="A597" s="14">
        <v>2.5</v>
      </c>
      <c r="B597" s="15">
        <v>350</v>
      </c>
      <c r="C597" s="15">
        <v>194</v>
      </c>
      <c r="D597" s="15" t="s">
        <v>100</v>
      </c>
      <c r="E597" s="15">
        <v>58.8</v>
      </c>
    </row>
    <row r="598" spans="1:5">
      <c r="A598" s="14">
        <v>2.5</v>
      </c>
      <c r="B598" s="15">
        <v>350</v>
      </c>
      <c r="C598" s="15">
        <v>194</v>
      </c>
      <c r="D598" s="15" t="s">
        <v>442</v>
      </c>
      <c r="E598" s="15">
        <v>66</v>
      </c>
    </row>
    <row r="599" spans="1:5">
      <c r="A599" s="14">
        <v>2.5</v>
      </c>
      <c r="B599" s="15">
        <v>350</v>
      </c>
      <c r="C599" s="15">
        <v>194</v>
      </c>
      <c r="D599" s="15" t="s">
        <v>443</v>
      </c>
      <c r="E599" s="15">
        <v>73.2</v>
      </c>
    </row>
    <row r="600" spans="1:5">
      <c r="A600" s="14">
        <v>2.5</v>
      </c>
      <c r="B600" s="15">
        <v>350</v>
      </c>
      <c r="C600" s="15">
        <v>194</v>
      </c>
      <c r="D600" s="15" t="s">
        <v>444</v>
      </c>
      <c r="E600" s="15">
        <v>80.400000000000006</v>
      </c>
    </row>
    <row r="601" spans="1:5">
      <c r="A601" s="14">
        <v>2.5</v>
      </c>
      <c r="B601" s="15">
        <v>350</v>
      </c>
      <c r="C601" s="15">
        <v>194</v>
      </c>
      <c r="D601" s="15" t="s">
        <v>445</v>
      </c>
      <c r="E601" s="15">
        <v>94.7</v>
      </c>
    </row>
    <row r="602" spans="1:5">
      <c r="A602" s="14">
        <v>3</v>
      </c>
      <c r="B602" s="15">
        <v>50</v>
      </c>
      <c r="C602" s="15">
        <v>28</v>
      </c>
      <c r="D602" s="15" t="s">
        <v>432</v>
      </c>
      <c r="E602" s="15">
        <v>0.8</v>
      </c>
    </row>
    <row r="603" spans="1:5">
      <c r="A603" s="14">
        <v>3</v>
      </c>
      <c r="B603" s="15">
        <v>50</v>
      </c>
      <c r="C603" s="15">
        <v>28</v>
      </c>
      <c r="D603" s="15" t="s">
        <v>434</v>
      </c>
      <c r="E603" s="15">
        <v>1</v>
      </c>
    </row>
    <row r="604" spans="1:5">
      <c r="A604" s="14">
        <v>3</v>
      </c>
      <c r="B604" s="15">
        <v>50</v>
      </c>
      <c r="C604" s="15">
        <v>28</v>
      </c>
      <c r="D604" s="15" t="s">
        <v>436</v>
      </c>
      <c r="E604" s="15">
        <v>1.1000000000000001</v>
      </c>
    </row>
    <row r="605" spans="1:5">
      <c r="A605" s="14">
        <v>3</v>
      </c>
      <c r="B605" s="15">
        <v>50</v>
      </c>
      <c r="C605" s="15">
        <v>28</v>
      </c>
      <c r="D605" s="15" t="s">
        <v>101</v>
      </c>
      <c r="E605" s="15">
        <v>1.2</v>
      </c>
    </row>
    <row r="606" spans="1:5">
      <c r="A606" s="14">
        <v>3</v>
      </c>
      <c r="B606" s="15">
        <v>50</v>
      </c>
      <c r="C606" s="15">
        <v>28</v>
      </c>
      <c r="D606" s="15" t="s">
        <v>438</v>
      </c>
      <c r="E606" s="15">
        <v>1.3</v>
      </c>
    </row>
    <row r="607" spans="1:5">
      <c r="A607" s="14">
        <v>3</v>
      </c>
      <c r="B607" s="15">
        <v>50</v>
      </c>
      <c r="C607" s="15">
        <v>28</v>
      </c>
      <c r="D607" s="15" t="s">
        <v>159</v>
      </c>
      <c r="E607" s="15">
        <v>1.4</v>
      </c>
    </row>
    <row r="608" spans="1:5">
      <c r="A608" s="14">
        <v>3</v>
      </c>
      <c r="B608" s="15">
        <v>50</v>
      </c>
      <c r="C608" s="15">
        <v>28</v>
      </c>
      <c r="D608" s="15" t="s">
        <v>141</v>
      </c>
      <c r="E608" s="15">
        <v>1.6</v>
      </c>
    </row>
    <row r="609" spans="1:5">
      <c r="A609" s="14">
        <v>3</v>
      </c>
      <c r="B609" s="15">
        <v>50</v>
      </c>
      <c r="C609" s="15">
        <v>28</v>
      </c>
      <c r="D609" s="15" t="s">
        <v>143</v>
      </c>
      <c r="E609" s="15">
        <v>1.8</v>
      </c>
    </row>
    <row r="610" spans="1:5">
      <c r="A610" s="14">
        <v>3</v>
      </c>
      <c r="B610" s="15">
        <v>50</v>
      </c>
      <c r="C610" s="15">
        <v>28</v>
      </c>
      <c r="D610" s="15" t="s">
        <v>145</v>
      </c>
      <c r="E610" s="15">
        <v>2</v>
      </c>
    </row>
    <row r="611" spans="1:5">
      <c r="A611" s="14">
        <v>3</v>
      </c>
      <c r="B611" s="15">
        <v>50</v>
      </c>
      <c r="C611" s="15">
        <v>28</v>
      </c>
      <c r="D611" s="15" t="s">
        <v>441</v>
      </c>
      <c r="E611" s="15">
        <v>2.2000000000000002</v>
      </c>
    </row>
    <row r="612" spans="1:5">
      <c r="A612" s="14">
        <v>3</v>
      </c>
      <c r="B612" s="15">
        <v>50</v>
      </c>
      <c r="C612" s="15">
        <v>28</v>
      </c>
      <c r="D612" s="15" t="s">
        <v>191</v>
      </c>
      <c r="E612" s="15">
        <v>2.4</v>
      </c>
    </row>
    <row r="613" spans="1:5">
      <c r="A613" s="14">
        <v>3</v>
      </c>
      <c r="B613" s="15">
        <v>50</v>
      </c>
      <c r="C613" s="15">
        <v>28</v>
      </c>
      <c r="D613" s="15" t="s">
        <v>119</v>
      </c>
      <c r="E613" s="15">
        <v>3.1</v>
      </c>
    </row>
    <row r="614" spans="1:5">
      <c r="A614" s="14">
        <v>3</v>
      </c>
      <c r="B614" s="15">
        <v>50</v>
      </c>
      <c r="C614" s="15">
        <v>28</v>
      </c>
      <c r="D614" s="15" t="s">
        <v>109</v>
      </c>
      <c r="E614" s="15">
        <v>3.8</v>
      </c>
    </row>
    <row r="615" spans="1:5">
      <c r="A615" s="14">
        <v>3</v>
      </c>
      <c r="B615" s="15">
        <v>50</v>
      </c>
      <c r="C615" s="15">
        <v>28</v>
      </c>
      <c r="D615" s="15" t="s">
        <v>270</v>
      </c>
      <c r="E615" s="15">
        <v>4.5</v>
      </c>
    </row>
    <row r="616" spans="1:5">
      <c r="A616" s="14">
        <v>3</v>
      </c>
      <c r="B616" s="15">
        <v>50</v>
      </c>
      <c r="C616" s="15">
        <v>28</v>
      </c>
      <c r="D616" s="15" t="s">
        <v>263</v>
      </c>
      <c r="E616" s="15">
        <v>5.2</v>
      </c>
    </row>
    <row r="617" spans="1:5">
      <c r="A617" s="14">
        <v>3</v>
      </c>
      <c r="B617" s="15">
        <v>50</v>
      </c>
      <c r="C617" s="15">
        <v>28</v>
      </c>
      <c r="D617" s="15" t="s">
        <v>100</v>
      </c>
      <c r="E617" s="15">
        <v>5.6</v>
      </c>
    </row>
    <row r="618" spans="1:5">
      <c r="A618" s="14">
        <v>3</v>
      </c>
      <c r="B618" s="15">
        <v>50</v>
      </c>
      <c r="C618" s="15">
        <v>28</v>
      </c>
      <c r="D618" s="15" t="s">
        <v>442</v>
      </c>
      <c r="E618" s="15">
        <v>6.3</v>
      </c>
    </row>
    <row r="619" spans="1:5">
      <c r="A619" s="14">
        <v>3</v>
      </c>
      <c r="B619" s="15">
        <v>50</v>
      </c>
      <c r="C619" s="15">
        <v>28</v>
      </c>
      <c r="D619" s="15" t="s">
        <v>443</v>
      </c>
      <c r="E619" s="15">
        <v>7</v>
      </c>
    </row>
    <row r="620" spans="1:5">
      <c r="A620" s="14">
        <v>3</v>
      </c>
      <c r="B620" s="15">
        <v>50</v>
      </c>
      <c r="C620" s="15">
        <v>28</v>
      </c>
      <c r="D620" s="15" t="s">
        <v>444</v>
      </c>
      <c r="E620" s="15">
        <v>7.6</v>
      </c>
    </row>
    <row r="621" spans="1:5">
      <c r="A621" s="14">
        <v>3</v>
      </c>
      <c r="B621" s="15">
        <v>50</v>
      </c>
      <c r="C621" s="15">
        <v>28</v>
      </c>
      <c r="D621" s="15" t="s">
        <v>445</v>
      </c>
      <c r="E621" s="15">
        <v>9</v>
      </c>
    </row>
    <row r="622" spans="1:5">
      <c r="A622" s="14">
        <v>3</v>
      </c>
      <c r="B622" s="15">
        <v>100</v>
      </c>
      <c r="C622" s="15">
        <v>56</v>
      </c>
      <c r="D622" s="15" t="s">
        <v>432</v>
      </c>
      <c r="E622" s="15">
        <v>1.7</v>
      </c>
    </row>
    <row r="623" spans="1:5">
      <c r="A623" s="14">
        <v>3</v>
      </c>
      <c r="B623" s="15">
        <v>100</v>
      </c>
      <c r="C623" s="15">
        <v>56</v>
      </c>
      <c r="D623" s="15" t="s">
        <v>434</v>
      </c>
      <c r="E623" s="15">
        <v>2</v>
      </c>
    </row>
    <row r="624" spans="1:5">
      <c r="A624" s="14">
        <v>3</v>
      </c>
      <c r="B624" s="15">
        <v>100</v>
      </c>
      <c r="C624" s="15">
        <v>56</v>
      </c>
      <c r="D624" s="15" t="s">
        <v>436</v>
      </c>
      <c r="E624" s="15">
        <v>2.2000000000000002</v>
      </c>
    </row>
    <row r="625" spans="1:5">
      <c r="A625" s="14">
        <v>3</v>
      </c>
      <c r="B625" s="15">
        <v>100</v>
      </c>
      <c r="C625" s="15">
        <v>56</v>
      </c>
      <c r="D625" s="15" t="s">
        <v>101</v>
      </c>
      <c r="E625" s="15">
        <v>2.4</v>
      </c>
    </row>
    <row r="626" spans="1:5">
      <c r="A626" s="14">
        <v>3</v>
      </c>
      <c r="B626" s="15">
        <v>100</v>
      </c>
      <c r="C626" s="15">
        <v>56</v>
      </c>
      <c r="D626" s="15" t="s">
        <v>438</v>
      </c>
      <c r="E626" s="15">
        <v>2.7</v>
      </c>
    </row>
    <row r="627" spans="1:5">
      <c r="A627" s="14">
        <v>3</v>
      </c>
      <c r="B627" s="15">
        <v>100</v>
      </c>
      <c r="C627" s="15">
        <v>56</v>
      </c>
      <c r="D627" s="15" t="s">
        <v>159</v>
      </c>
      <c r="E627" s="15">
        <v>2.9</v>
      </c>
    </row>
    <row r="628" spans="1:5">
      <c r="A628" s="14">
        <v>3</v>
      </c>
      <c r="B628" s="15">
        <v>100</v>
      </c>
      <c r="C628" s="15">
        <v>56</v>
      </c>
      <c r="D628" s="15" t="s">
        <v>141</v>
      </c>
      <c r="E628" s="15">
        <v>3.3</v>
      </c>
    </row>
    <row r="629" spans="1:5">
      <c r="A629" s="14">
        <v>3</v>
      </c>
      <c r="B629" s="15">
        <v>100</v>
      </c>
      <c r="C629" s="15">
        <v>56</v>
      </c>
      <c r="D629" s="15" t="s">
        <v>143</v>
      </c>
      <c r="E629" s="15">
        <v>3.7</v>
      </c>
    </row>
    <row r="630" spans="1:5">
      <c r="A630" s="14">
        <v>3</v>
      </c>
      <c r="B630" s="15">
        <v>100</v>
      </c>
      <c r="C630" s="15">
        <v>56</v>
      </c>
      <c r="D630" s="15" t="s">
        <v>145</v>
      </c>
      <c r="E630" s="15">
        <v>4.2</v>
      </c>
    </row>
    <row r="631" spans="1:5">
      <c r="A631" s="14">
        <v>3</v>
      </c>
      <c r="B631" s="15">
        <v>100</v>
      </c>
      <c r="C631" s="15">
        <v>56</v>
      </c>
      <c r="D631" s="15" t="s">
        <v>441</v>
      </c>
      <c r="E631" s="15">
        <v>4.5999999999999996</v>
      </c>
    </row>
    <row r="632" spans="1:5">
      <c r="A632" s="14">
        <v>3</v>
      </c>
      <c r="B632" s="15">
        <v>100</v>
      </c>
      <c r="C632" s="15">
        <v>56</v>
      </c>
      <c r="D632" s="15" t="s">
        <v>191</v>
      </c>
      <c r="E632" s="15">
        <v>4.9000000000000004</v>
      </c>
    </row>
    <row r="633" spans="1:5">
      <c r="A633" s="14">
        <v>3</v>
      </c>
      <c r="B633" s="15">
        <v>100</v>
      </c>
      <c r="C633" s="15">
        <v>56</v>
      </c>
      <c r="D633" s="15" t="s">
        <v>119</v>
      </c>
      <c r="E633" s="15">
        <v>6.5</v>
      </c>
    </row>
    <row r="634" spans="1:5">
      <c r="A634" s="14">
        <v>3</v>
      </c>
      <c r="B634" s="15">
        <v>100</v>
      </c>
      <c r="C634" s="15">
        <v>56</v>
      </c>
      <c r="D634" s="15" t="s">
        <v>109</v>
      </c>
      <c r="E634" s="15">
        <v>7.9</v>
      </c>
    </row>
    <row r="635" spans="1:5">
      <c r="A635" s="14">
        <v>3</v>
      </c>
      <c r="B635" s="15">
        <v>100</v>
      </c>
      <c r="C635" s="15">
        <v>56</v>
      </c>
      <c r="D635" s="15" t="s">
        <v>270</v>
      </c>
      <c r="E635" s="15">
        <v>9.4</v>
      </c>
    </row>
    <row r="636" spans="1:5">
      <c r="A636" s="14">
        <v>3</v>
      </c>
      <c r="B636" s="15">
        <v>100</v>
      </c>
      <c r="C636" s="15">
        <v>56</v>
      </c>
      <c r="D636" s="15" t="s">
        <v>263</v>
      </c>
      <c r="E636" s="15">
        <v>10.8</v>
      </c>
    </row>
    <row r="637" spans="1:5">
      <c r="A637" s="14">
        <v>3</v>
      </c>
      <c r="B637" s="15">
        <v>100</v>
      </c>
      <c r="C637" s="15">
        <v>56</v>
      </c>
      <c r="D637" s="15" t="s">
        <v>100</v>
      </c>
      <c r="E637" s="15">
        <v>11.7</v>
      </c>
    </row>
    <row r="638" spans="1:5">
      <c r="A638" s="14">
        <v>3</v>
      </c>
      <c r="B638" s="15">
        <v>100</v>
      </c>
      <c r="C638" s="15">
        <v>56</v>
      </c>
      <c r="D638" s="15" t="s">
        <v>442</v>
      </c>
      <c r="E638" s="15">
        <v>13.1</v>
      </c>
    </row>
    <row r="639" spans="1:5">
      <c r="A639" s="14">
        <v>3</v>
      </c>
      <c r="B639" s="15">
        <v>100</v>
      </c>
      <c r="C639" s="15">
        <v>56</v>
      </c>
      <c r="D639" s="15" t="s">
        <v>443</v>
      </c>
      <c r="E639" s="15">
        <v>14.5</v>
      </c>
    </row>
    <row r="640" spans="1:5">
      <c r="A640" s="14">
        <v>3</v>
      </c>
      <c r="B640" s="15">
        <v>100</v>
      </c>
      <c r="C640" s="15">
        <v>56</v>
      </c>
      <c r="D640" s="15" t="s">
        <v>444</v>
      </c>
      <c r="E640" s="15">
        <v>15.9</v>
      </c>
    </row>
    <row r="641" spans="1:5">
      <c r="A641" s="14">
        <v>3</v>
      </c>
      <c r="B641" s="15">
        <v>100</v>
      </c>
      <c r="C641" s="15">
        <v>56</v>
      </c>
      <c r="D641" s="15" t="s">
        <v>445</v>
      </c>
      <c r="E641" s="15">
        <v>18.7</v>
      </c>
    </row>
    <row r="642" spans="1:5">
      <c r="A642" s="14">
        <v>3</v>
      </c>
      <c r="B642" s="15">
        <v>150</v>
      </c>
      <c r="C642" s="15">
        <v>83</v>
      </c>
      <c r="D642" s="15" t="s">
        <v>432</v>
      </c>
      <c r="E642" s="15">
        <v>2.6</v>
      </c>
    </row>
    <row r="643" spans="1:5">
      <c r="A643" s="14">
        <v>3</v>
      </c>
      <c r="B643" s="15">
        <v>150</v>
      </c>
      <c r="C643" s="15">
        <v>83</v>
      </c>
      <c r="D643" s="15" t="s">
        <v>434</v>
      </c>
      <c r="E643" s="15">
        <v>3.1</v>
      </c>
    </row>
    <row r="644" spans="1:5">
      <c r="A644" s="14">
        <v>3</v>
      </c>
      <c r="B644" s="15">
        <v>150</v>
      </c>
      <c r="C644" s="15">
        <v>83</v>
      </c>
      <c r="D644" s="15" t="s">
        <v>436</v>
      </c>
      <c r="E644" s="15">
        <v>3.4</v>
      </c>
    </row>
    <row r="645" spans="1:5">
      <c r="A645" s="14">
        <v>3</v>
      </c>
      <c r="B645" s="15">
        <v>150</v>
      </c>
      <c r="C645" s="15">
        <v>83</v>
      </c>
      <c r="D645" s="15" t="s">
        <v>101</v>
      </c>
      <c r="E645" s="15">
        <v>3.8</v>
      </c>
    </row>
    <row r="646" spans="1:5">
      <c r="A646" s="14">
        <v>3</v>
      </c>
      <c r="B646" s="15">
        <v>150</v>
      </c>
      <c r="C646" s="15">
        <v>83</v>
      </c>
      <c r="D646" s="15" t="s">
        <v>438</v>
      </c>
      <c r="E646" s="15">
        <v>4.3</v>
      </c>
    </row>
    <row r="647" spans="1:5">
      <c r="A647" s="14">
        <v>3</v>
      </c>
      <c r="B647" s="15">
        <v>150</v>
      </c>
      <c r="C647" s="15">
        <v>83</v>
      </c>
      <c r="D647" s="15" t="s">
        <v>159</v>
      </c>
      <c r="E647" s="15">
        <v>4.5999999999999996</v>
      </c>
    </row>
    <row r="648" spans="1:5">
      <c r="A648" s="14">
        <v>3</v>
      </c>
      <c r="B648" s="15">
        <v>150</v>
      </c>
      <c r="C648" s="15">
        <v>83</v>
      </c>
      <c r="D648" s="15" t="s">
        <v>141</v>
      </c>
      <c r="E648" s="15">
        <v>5.2</v>
      </c>
    </row>
    <row r="649" spans="1:5">
      <c r="A649" s="14">
        <v>3</v>
      </c>
      <c r="B649" s="15">
        <v>150</v>
      </c>
      <c r="C649" s="15">
        <v>83</v>
      </c>
      <c r="D649" s="15" t="s">
        <v>143</v>
      </c>
      <c r="E649" s="15">
        <v>5.8</v>
      </c>
    </row>
    <row r="650" spans="1:5">
      <c r="A650" s="14">
        <v>3</v>
      </c>
      <c r="B650" s="15">
        <v>150</v>
      </c>
      <c r="C650" s="15">
        <v>83</v>
      </c>
      <c r="D650" s="15" t="s">
        <v>145</v>
      </c>
      <c r="E650" s="15">
        <v>6.6</v>
      </c>
    </row>
    <row r="651" spans="1:5">
      <c r="A651" s="14">
        <v>3</v>
      </c>
      <c r="B651" s="15">
        <v>150</v>
      </c>
      <c r="C651" s="15">
        <v>83</v>
      </c>
      <c r="D651" s="15" t="s">
        <v>441</v>
      </c>
      <c r="E651" s="15">
        <v>7.1</v>
      </c>
    </row>
    <row r="652" spans="1:5">
      <c r="A652" s="14">
        <v>3</v>
      </c>
      <c r="B652" s="15">
        <v>150</v>
      </c>
      <c r="C652" s="15">
        <v>83</v>
      </c>
      <c r="D652" s="15" t="s">
        <v>191</v>
      </c>
      <c r="E652" s="15">
        <v>7.7</v>
      </c>
    </row>
    <row r="653" spans="1:5">
      <c r="A653" s="14">
        <v>3</v>
      </c>
      <c r="B653" s="15">
        <v>150</v>
      </c>
      <c r="C653" s="15">
        <v>83</v>
      </c>
      <c r="D653" s="15" t="s">
        <v>119</v>
      </c>
      <c r="E653" s="15">
        <v>10.1</v>
      </c>
    </row>
    <row r="654" spans="1:5">
      <c r="A654" s="14">
        <v>3</v>
      </c>
      <c r="B654" s="15">
        <v>150</v>
      </c>
      <c r="C654" s="15">
        <v>83</v>
      </c>
      <c r="D654" s="15" t="s">
        <v>109</v>
      </c>
      <c r="E654" s="15">
        <v>12.4</v>
      </c>
    </row>
    <row r="655" spans="1:5">
      <c r="A655" s="14">
        <v>3</v>
      </c>
      <c r="B655" s="15">
        <v>150</v>
      </c>
      <c r="C655" s="15">
        <v>83</v>
      </c>
      <c r="D655" s="15" t="s">
        <v>270</v>
      </c>
      <c r="E655" s="15">
        <v>14.7</v>
      </c>
    </row>
    <row r="656" spans="1:5">
      <c r="A656" s="14">
        <v>3</v>
      </c>
      <c r="B656" s="15">
        <v>150</v>
      </c>
      <c r="C656" s="15">
        <v>83</v>
      </c>
      <c r="D656" s="15" t="s">
        <v>263</v>
      </c>
      <c r="E656" s="15">
        <v>16.899999999999999</v>
      </c>
    </row>
    <row r="657" spans="1:5">
      <c r="A657" s="14">
        <v>3</v>
      </c>
      <c r="B657" s="15">
        <v>150</v>
      </c>
      <c r="C657" s="15">
        <v>83</v>
      </c>
      <c r="D657" s="15" t="s">
        <v>100</v>
      </c>
      <c r="E657" s="15">
        <v>18.3</v>
      </c>
    </row>
    <row r="658" spans="1:5">
      <c r="A658" s="14">
        <v>3</v>
      </c>
      <c r="B658" s="15">
        <v>150</v>
      </c>
      <c r="C658" s="15">
        <v>83</v>
      </c>
      <c r="D658" s="15" t="s">
        <v>442</v>
      </c>
      <c r="E658" s="15">
        <v>20.5</v>
      </c>
    </row>
    <row r="659" spans="1:5">
      <c r="A659" s="14">
        <v>3</v>
      </c>
      <c r="B659" s="15">
        <v>150</v>
      </c>
      <c r="C659" s="15">
        <v>83</v>
      </c>
      <c r="D659" s="15" t="s">
        <v>443</v>
      </c>
      <c r="E659" s="15">
        <v>22.6</v>
      </c>
    </row>
    <row r="660" spans="1:5">
      <c r="A660" s="14">
        <v>3</v>
      </c>
      <c r="B660" s="15">
        <v>150</v>
      </c>
      <c r="C660" s="15">
        <v>83</v>
      </c>
      <c r="D660" s="15" t="s">
        <v>444</v>
      </c>
      <c r="E660" s="15">
        <v>24.8</v>
      </c>
    </row>
    <row r="661" spans="1:5">
      <c r="A661" s="14">
        <v>3</v>
      </c>
      <c r="B661" s="15">
        <v>150</v>
      </c>
      <c r="C661" s="15">
        <v>83</v>
      </c>
      <c r="D661" s="15" t="s">
        <v>445</v>
      </c>
      <c r="E661" s="15">
        <v>29.2</v>
      </c>
    </row>
    <row r="662" spans="1:5">
      <c r="A662" s="14">
        <v>3</v>
      </c>
      <c r="B662" s="15">
        <v>200</v>
      </c>
      <c r="C662" s="15">
        <v>111</v>
      </c>
      <c r="D662" s="15" t="s">
        <v>432</v>
      </c>
      <c r="E662" s="15">
        <v>3.6</v>
      </c>
    </row>
    <row r="663" spans="1:5">
      <c r="A663" s="14">
        <v>3</v>
      </c>
      <c r="B663" s="15">
        <v>200</v>
      </c>
      <c r="C663" s="15">
        <v>111</v>
      </c>
      <c r="D663" s="15" t="s">
        <v>434</v>
      </c>
      <c r="E663" s="15">
        <v>4.3</v>
      </c>
    </row>
    <row r="664" spans="1:5">
      <c r="A664" s="14">
        <v>3</v>
      </c>
      <c r="B664" s="15">
        <v>200</v>
      </c>
      <c r="C664" s="15">
        <v>111</v>
      </c>
      <c r="D664" s="15" t="s">
        <v>436</v>
      </c>
      <c r="E664" s="15">
        <v>4.8</v>
      </c>
    </row>
    <row r="665" spans="1:5">
      <c r="A665" s="14">
        <v>3</v>
      </c>
      <c r="B665" s="15">
        <v>200</v>
      </c>
      <c r="C665" s="15">
        <v>111</v>
      </c>
      <c r="D665" s="15" t="s">
        <v>101</v>
      </c>
      <c r="E665" s="15">
        <v>5.3</v>
      </c>
    </row>
    <row r="666" spans="1:5">
      <c r="A666" s="14">
        <v>3</v>
      </c>
      <c r="B666" s="15">
        <v>200</v>
      </c>
      <c r="C666" s="15">
        <v>111</v>
      </c>
      <c r="D666" s="15" t="s">
        <v>438</v>
      </c>
      <c r="E666" s="15">
        <v>5.9</v>
      </c>
    </row>
    <row r="667" spans="1:5">
      <c r="A667" s="14">
        <v>3</v>
      </c>
      <c r="B667" s="15">
        <v>200</v>
      </c>
      <c r="C667" s="15">
        <v>111</v>
      </c>
      <c r="D667" s="15" t="s">
        <v>159</v>
      </c>
      <c r="E667" s="15">
        <v>6.4</v>
      </c>
    </row>
    <row r="668" spans="1:5">
      <c r="A668" s="14">
        <v>3</v>
      </c>
      <c r="B668" s="15">
        <v>200</v>
      </c>
      <c r="C668" s="15">
        <v>111</v>
      </c>
      <c r="D668" s="15" t="s">
        <v>141</v>
      </c>
      <c r="E668" s="15">
        <v>7.2</v>
      </c>
    </row>
    <row r="669" spans="1:5">
      <c r="A669" s="14">
        <v>3</v>
      </c>
      <c r="B669" s="15">
        <v>200</v>
      </c>
      <c r="C669" s="15">
        <v>111</v>
      </c>
      <c r="D669" s="15" t="s">
        <v>143</v>
      </c>
      <c r="E669" s="15">
        <v>8</v>
      </c>
    </row>
    <row r="670" spans="1:5">
      <c r="A670" s="14">
        <v>3</v>
      </c>
      <c r="B670" s="15">
        <v>200</v>
      </c>
      <c r="C670" s="15">
        <v>111</v>
      </c>
      <c r="D670" s="15" t="s">
        <v>145</v>
      </c>
      <c r="E670" s="15">
        <v>9.1</v>
      </c>
    </row>
    <row r="671" spans="1:5">
      <c r="A671" s="14">
        <v>3</v>
      </c>
      <c r="B671" s="15">
        <v>200</v>
      </c>
      <c r="C671" s="15">
        <v>111</v>
      </c>
      <c r="D671" s="15" t="s">
        <v>441</v>
      </c>
      <c r="E671" s="15">
        <v>9.9</v>
      </c>
    </row>
    <row r="672" spans="1:5">
      <c r="A672" s="14">
        <v>3</v>
      </c>
      <c r="B672" s="15">
        <v>200</v>
      </c>
      <c r="C672" s="15">
        <v>111</v>
      </c>
      <c r="D672" s="15" t="s">
        <v>191</v>
      </c>
      <c r="E672" s="15">
        <v>10.7</v>
      </c>
    </row>
    <row r="673" spans="1:5">
      <c r="A673" s="14">
        <v>3</v>
      </c>
      <c r="B673" s="15">
        <v>200</v>
      </c>
      <c r="C673" s="15">
        <v>111</v>
      </c>
      <c r="D673" s="15" t="s">
        <v>119</v>
      </c>
      <c r="E673" s="15">
        <v>14</v>
      </c>
    </row>
    <row r="674" spans="1:5">
      <c r="A674" s="14">
        <v>3</v>
      </c>
      <c r="B674" s="15">
        <v>200</v>
      </c>
      <c r="C674" s="15">
        <v>111</v>
      </c>
      <c r="D674" s="15" t="s">
        <v>109</v>
      </c>
      <c r="E674" s="15">
        <v>17.100000000000001</v>
      </c>
    </row>
    <row r="675" spans="1:5">
      <c r="A675" s="14">
        <v>3</v>
      </c>
      <c r="B675" s="15">
        <v>200</v>
      </c>
      <c r="C675" s="15">
        <v>111</v>
      </c>
      <c r="D675" s="15" t="s">
        <v>270</v>
      </c>
      <c r="E675" s="15">
        <v>20.399999999999999</v>
      </c>
    </row>
    <row r="676" spans="1:5">
      <c r="A676" s="14">
        <v>3</v>
      </c>
      <c r="B676" s="15">
        <v>200</v>
      </c>
      <c r="C676" s="15">
        <v>111</v>
      </c>
      <c r="D676" s="15" t="s">
        <v>263</v>
      </c>
      <c r="E676" s="15">
        <v>23.4</v>
      </c>
    </row>
    <row r="677" spans="1:5">
      <c r="A677" s="14">
        <v>3</v>
      </c>
      <c r="B677" s="15">
        <v>200</v>
      </c>
      <c r="C677" s="15">
        <v>111</v>
      </c>
      <c r="D677" s="15" t="s">
        <v>100</v>
      </c>
      <c r="E677" s="15">
        <v>25.3</v>
      </c>
    </row>
    <row r="678" spans="1:5">
      <c r="A678" s="14">
        <v>3</v>
      </c>
      <c r="B678" s="15">
        <v>200</v>
      </c>
      <c r="C678" s="15">
        <v>111</v>
      </c>
      <c r="D678" s="15" t="s">
        <v>442</v>
      </c>
      <c r="E678" s="15">
        <v>28.3</v>
      </c>
    </row>
    <row r="679" spans="1:5">
      <c r="A679" s="14">
        <v>3</v>
      </c>
      <c r="B679" s="15">
        <v>200</v>
      </c>
      <c r="C679" s="15">
        <v>111</v>
      </c>
      <c r="D679" s="15" t="s">
        <v>443</v>
      </c>
      <c r="E679" s="15">
        <v>31.4</v>
      </c>
    </row>
    <row r="680" spans="1:5">
      <c r="A680" s="14">
        <v>3</v>
      </c>
      <c r="B680" s="15">
        <v>200</v>
      </c>
      <c r="C680" s="15">
        <v>111</v>
      </c>
      <c r="D680" s="15" t="s">
        <v>444</v>
      </c>
      <c r="E680" s="15">
        <v>34.4</v>
      </c>
    </row>
    <row r="681" spans="1:5">
      <c r="A681" s="14">
        <v>3</v>
      </c>
      <c r="B681" s="15">
        <v>200</v>
      </c>
      <c r="C681" s="15">
        <v>111</v>
      </c>
      <c r="D681" s="15" t="s">
        <v>445</v>
      </c>
      <c r="E681" s="15">
        <v>40.4</v>
      </c>
    </row>
    <row r="682" spans="1:5">
      <c r="A682" s="14">
        <v>3</v>
      </c>
      <c r="B682" s="15">
        <v>250</v>
      </c>
      <c r="C682" s="15">
        <v>139</v>
      </c>
      <c r="D682" s="15" t="s">
        <v>432</v>
      </c>
      <c r="E682" s="15">
        <v>4.8</v>
      </c>
    </row>
    <row r="683" spans="1:5">
      <c r="A683" s="14">
        <v>3</v>
      </c>
      <c r="B683" s="15">
        <v>250</v>
      </c>
      <c r="C683" s="15">
        <v>139</v>
      </c>
      <c r="D683" s="15" t="s">
        <v>434</v>
      </c>
      <c r="E683" s="15">
        <v>5.7</v>
      </c>
    </row>
    <row r="684" spans="1:5">
      <c r="A684" s="14">
        <v>3</v>
      </c>
      <c r="B684" s="15">
        <v>250</v>
      </c>
      <c r="C684" s="15">
        <v>139</v>
      </c>
      <c r="D684" s="15" t="s">
        <v>436</v>
      </c>
      <c r="E684" s="15">
        <v>6.2</v>
      </c>
    </row>
    <row r="685" spans="1:5">
      <c r="A685" s="14">
        <v>3</v>
      </c>
      <c r="B685" s="15">
        <v>250</v>
      </c>
      <c r="C685" s="15">
        <v>139</v>
      </c>
      <c r="D685" s="15" t="s">
        <v>101</v>
      </c>
      <c r="E685" s="15">
        <v>6.9</v>
      </c>
    </row>
    <row r="686" spans="1:5">
      <c r="A686" s="14">
        <v>3</v>
      </c>
      <c r="B686" s="15">
        <v>250</v>
      </c>
      <c r="C686" s="15">
        <v>139</v>
      </c>
      <c r="D686" s="15" t="s">
        <v>438</v>
      </c>
      <c r="E686" s="15">
        <v>7.8</v>
      </c>
    </row>
    <row r="687" spans="1:5">
      <c r="A687" s="14">
        <v>3</v>
      </c>
      <c r="B687" s="15">
        <v>250</v>
      </c>
      <c r="C687" s="15">
        <v>139</v>
      </c>
      <c r="D687" s="15" t="s">
        <v>159</v>
      </c>
      <c r="E687" s="15">
        <v>8.3000000000000007</v>
      </c>
    </row>
    <row r="688" spans="1:5">
      <c r="A688" s="14">
        <v>3</v>
      </c>
      <c r="B688" s="15">
        <v>250</v>
      </c>
      <c r="C688" s="15">
        <v>139</v>
      </c>
      <c r="D688" s="15" t="s">
        <v>141</v>
      </c>
      <c r="E688" s="15">
        <v>9.4</v>
      </c>
    </row>
    <row r="689" spans="1:5">
      <c r="A689" s="14">
        <v>3</v>
      </c>
      <c r="B689" s="15">
        <v>250</v>
      </c>
      <c r="C689" s="15">
        <v>139</v>
      </c>
      <c r="D689" s="15" t="s">
        <v>143</v>
      </c>
      <c r="E689" s="15">
        <v>10.5</v>
      </c>
    </row>
    <row r="690" spans="1:5">
      <c r="A690" s="14">
        <v>3</v>
      </c>
      <c r="B690" s="15">
        <v>250</v>
      </c>
      <c r="C690" s="15">
        <v>139</v>
      </c>
      <c r="D690" s="15" t="s">
        <v>145</v>
      </c>
      <c r="E690" s="15">
        <v>11.9</v>
      </c>
    </row>
    <row r="691" spans="1:5">
      <c r="A691" s="14">
        <v>3</v>
      </c>
      <c r="B691" s="15">
        <v>250</v>
      </c>
      <c r="C691" s="15">
        <v>139</v>
      </c>
      <c r="D691" s="15" t="s">
        <v>441</v>
      </c>
      <c r="E691" s="15">
        <v>12.9</v>
      </c>
    </row>
    <row r="692" spans="1:5">
      <c r="A692" s="14">
        <v>3</v>
      </c>
      <c r="B692" s="15">
        <v>250</v>
      </c>
      <c r="C692" s="15">
        <v>139</v>
      </c>
      <c r="D692" s="15" t="s">
        <v>191</v>
      </c>
      <c r="E692" s="15">
        <v>14</v>
      </c>
    </row>
    <row r="693" spans="1:5">
      <c r="A693" s="14">
        <v>3</v>
      </c>
      <c r="B693" s="15">
        <v>250</v>
      </c>
      <c r="C693" s="15">
        <v>139</v>
      </c>
      <c r="D693" s="15" t="s">
        <v>119</v>
      </c>
      <c r="E693" s="15">
        <v>18.3</v>
      </c>
    </row>
    <row r="694" spans="1:5">
      <c r="A694" s="14">
        <v>3</v>
      </c>
      <c r="B694" s="15">
        <v>250</v>
      </c>
      <c r="C694" s="15">
        <v>139</v>
      </c>
      <c r="D694" s="15" t="s">
        <v>109</v>
      </c>
      <c r="E694" s="15">
        <v>22.4</v>
      </c>
    </row>
    <row r="695" spans="1:5">
      <c r="A695" s="14">
        <v>3</v>
      </c>
      <c r="B695" s="15">
        <v>250</v>
      </c>
      <c r="C695" s="15">
        <v>139</v>
      </c>
      <c r="D695" s="15" t="s">
        <v>270</v>
      </c>
      <c r="E695" s="15">
        <v>26.6</v>
      </c>
    </row>
    <row r="696" spans="1:5">
      <c r="A696" s="14">
        <v>3</v>
      </c>
      <c r="B696" s="15">
        <v>250</v>
      </c>
      <c r="C696" s="15">
        <v>139</v>
      </c>
      <c r="D696" s="15" t="s">
        <v>263</v>
      </c>
      <c r="E696" s="15">
        <v>30.6</v>
      </c>
    </row>
    <row r="697" spans="1:5">
      <c r="A697" s="14">
        <v>3</v>
      </c>
      <c r="B697" s="15">
        <v>250</v>
      </c>
      <c r="C697" s="15">
        <v>139</v>
      </c>
      <c r="D697" s="15" t="s">
        <v>100</v>
      </c>
      <c r="E697" s="15">
        <v>33.1</v>
      </c>
    </row>
    <row r="698" spans="1:5">
      <c r="A698" s="14">
        <v>3</v>
      </c>
      <c r="B698" s="15">
        <v>250</v>
      </c>
      <c r="C698" s="15">
        <v>139</v>
      </c>
      <c r="D698" s="15" t="s">
        <v>442</v>
      </c>
      <c r="E698" s="15">
        <v>37.1</v>
      </c>
    </row>
    <row r="699" spans="1:5">
      <c r="A699" s="14">
        <v>3</v>
      </c>
      <c r="B699" s="15">
        <v>250</v>
      </c>
      <c r="C699" s="15">
        <v>139</v>
      </c>
      <c r="D699" s="15" t="s">
        <v>443</v>
      </c>
      <c r="E699" s="15">
        <v>41</v>
      </c>
    </row>
    <row r="700" spans="1:5">
      <c r="A700" s="14">
        <v>3</v>
      </c>
      <c r="B700" s="15">
        <v>250</v>
      </c>
      <c r="C700" s="15">
        <v>139</v>
      </c>
      <c r="D700" s="15" t="s">
        <v>444</v>
      </c>
      <c r="E700" s="15">
        <v>45</v>
      </c>
    </row>
    <row r="701" spans="1:5">
      <c r="A701" s="14">
        <v>3</v>
      </c>
      <c r="B701" s="15">
        <v>250</v>
      </c>
      <c r="C701" s="15">
        <v>139</v>
      </c>
      <c r="D701" s="15" t="s">
        <v>445</v>
      </c>
      <c r="E701" s="15">
        <v>52.8</v>
      </c>
    </row>
    <row r="702" spans="1:5">
      <c r="A702" s="14">
        <v>3</v>
      </c>
      <c r="B702" s="15">
        <v>300</v>
      </c>
      <c r="C702" s="15">
        <v>167</v>
      </c>
      <c r="D702" s="15" t="s">
        <v>432</v>
      </c>
      <c r="E702" s="15">
        <v>6</v>
      </c>
    </row>
    <row r="703" spans="1:5">
      <c r="A703" s="14">
        <v>3</v>
      </c>
      <c r="B703" s="15">
        <v>300</v>
      </c>
      <c r="C703" s="15">
        <v>167</v>
      </c>
      <c r="D703" s="15" t="s">
        <v>434</v>
      </c>
      <c r="E703" s="15">
        <v>7.1</v>
      </c>
    </row>
    <row r="704" spans="1:5">
      <c r="A704" s="14">
        <v>3</v>
      </c>
      <c r="B704" s="15">
        <v>300</v>
      </c>
      <c r="C704" s="15">
        <v>167</v>
      </c>
      <c r="D704" s="15" t="s">
        <v>436</v>
      </c>
      <c r="E704" s="15">
        <v>7.8</v>
      </c>
    </row>
    <row r="705" spans="1:5">
      <c r="A705" s="14">
        <v>3</v>
      </c>
      <c r="B705" s="15">
        <v>300</v>
      </c>
      <c r="C705" s="15">
        <v>167</v>
      </c>
      <c r="D705" s="15" t="s">
        <v>101</v>
      </c>
      <c r="E705" s="15">
        <v>8.6999999999999993</v>
      </c>
    </row>
    <row r="706" spans="1:5">
      <c r="A706" s="14">
        <v>3</v>
      </c>
      <c r="B706" s="15">
        <v>300</v>
      </c>
      <c r="C706" s="15">
        <v>167</v>
      </c>
      <c r="D706" s="15" t="s">
        <v>438</v>
      </c>
      <c r="E706" s="15">
        <v>9.6999999999999993</v>
      </c>
    </row>
    <row r="707" spans="1:5">
      <c r="A707" s="14">
        <v>3</v>
      </c>
      <c r="B707" s="15">
        <v>300</v>
      </c>
      <c r="C707" s="15">
        <v>167</v>
      </c>
      <c r="D707" s="15" t="s">
        <v>159</v>
      </c>
      <c r="E707" s="15">
        <v>10.4</v>
      </c>
    </row>
    <row r="708" spans="1:5">
      <c r="A708" s="14">
        <v>3</v>
      </c>
      <c r="B708" s="15">
        <v>300</v>
      </c>
      <c r="C708" s="15">
        <v>167</v>
      </c>
      <c r="D708" s="15" t="s">
        <v>141</v>
      </c>
      <c r="E708" s="15">
        <v>11.8</v>
      </c>
    </row>
    <row r="709" spans="1:5">
      <c r="A709" s="14">
        <v>3</v>
      </c>
      <c r="B709" s="15">
        <v>300</v>
      </c>
      <c r="C709" s="15">
        <v>167</v>
      </c>
      <c r="D709" s="15" t="s">
        <v>143</v>
      </c>
      <c r="E709" s="15">
        <v>13.2</v>
      </c>
    </row>
    <row r="710" spans="1:5">
      <c r="A710" s="14">
        <v>3</v>
      </c>
      <c r="B710" s="15">
        <v>300</v>
      </c>
      <c r="C710" s="15">
        <v>167</v>
      </c>
      <c r="D710" s="15" t="s">
        <v>145</v>
      </c>
      <c r="E710" s="15">
        <v>14.9</v>
      </c>
    </row>
    <row r="711" spans="1:5">
      <c r="A711" s="14">
        <v>3</v>
      </c>
      <c r="B711" s="15">
        <v>300</v>
      </c>
      <c r="C711" s="15">
        <v>167</v>
      </c>
      <c r="D711" s="15" t="s">
        <v>441</v>
      </c>
      <c r="E711" s="15">
        <v>16.2</v>
      </c>
    </row>
    <row r="712" spans="1:5">
      <c r="A712" s="14">
        <v>3</v>
      </c>
      <c r="B712" s="15">
        <v>300</v>
      </c>
      <c r="C712" s="15">
        <v>167</v>
      </c>
      <c r="D712" s="15" t="s">
        <v>191</v>
      </c>
      <c r="E712" s="15">
        <v>17.5</v>
      </c>
    </row>
    <row r="713" spans="1:5">
      <c r="A713" s="14">
        <v>3</v>
      </c>
      <c r="B713" s="15">
        <v>300</v>
      </c>
      <c r="C713" s="15">
        <v>167</v>
      </c>
      <c r="D713" s="15" t="s">
        <v>119</v>
      </c>
      <c r="E713" s="15">
        <v>23</v>
      </c>
    </row>
    <row r="714" spans="1:5">
      <c r="A714" s="14">
        <v>3</v>
      </c>
      <c r="B714" s="15">
        <v>300</v>
      </c>
      <c r="C714" s="15">
        <v>167</v>
      </c>
      <c r="D714" s="15" t="s">
        <v>109</v>
      </c>
      <c r="E714" s="15">
        <v>28.1</v>
      </c>
    </row>
    <row r="715" spans="1:5">
      <c r="A715" s="14">
        <v>3</v>
      </c>
      <c r="B715" s="15">
        <v>300</v>
      </c>
      <c r="C715" s="15">
        <v>167</v>
      </c>
      <c r="D715" s="15" t="s">
        <v>270</v>
      </c>
      <c r="E715" s="15">
        <v>33.4</v>
      </c>
    </row>
    <row r="716" spans="1:5">
      <c r="A716" s="14">
        <v>3</v>
      </c>
      <c r="B716" s="15">
        <v>300</v>
      </c>
      <c r="C716" s="15">
        <v>167</v>
      </c>
      <c r="D716" s="15" t="s">
        <v>263</v>
      </c>
      <c r="E716" s="15">
        <v>38.4</v>
      </c>
    </row>
    <row r="717" spans="1:5">
      <c r="A717" s="14">
        <v>3</v>
      </c>
      <c r="B717" s="15">
        <v>300</v>
      </c>
      <c r="C717" s="15">
        <v>167</v>
      </c>
      <c r="D717" s="15" t="s">
        <v>100</v>
      </c>
      <c r="E717" s="15">
        <v>41.5</v>
      </c>
    </row>
    <row r="718" spans="1:5">
      <c r="A718" s="14">
        <v>3</v>
      </c>
      <c r="B718" s="15">
        <v>300</v>
      </c>
      <c r="C718" s="15">
        <v>167</v>
      </c>
      <c r="D718" s="15" t="s">
        <v>442</v>
      </c>
      <c r="E718" s="15">
        <v>46.5</v>
      </c>
    </row>
    <row r="719" spans="1:5">
      <c r="A719" s="14">
        <v>3</v>
      </c>
      <c r="B719" s="15">
        <v>300</v>
      </c>
      <c r="C719" s="15">
        <v>167</v>
      </c>
      <c r="D719" s="15" t="s">
        <v>443</v>
      </c>
      <c r="E719" s="15">
        <v>51.4</v>
      </c>
    </row>
    <row r="720" spans="1:5">
      <c r="A720" s="14">
        <v>3</v>
      </c>
      <c r="B720" s="15">
        <v>300</v>
      </c>
      <c r="C720" s="15">
        <v>167</v>
      </c>
      <c r="D720" s="15" t="s">
        <v>444</v>
      </c>
      <c r="E720" s="15">
        <v>56.3</v>
      </c>
    </row>
    <row r="721" spans="1:5">
      <c r="A721" s="14">
        <v>3</v>
      </c>
      <c r="B721" s="15">
        <v>300</v>
      </c>
      <c r="C721" s="15">
        <v>167</v>
      </c>
      <c r="D721" s="15" t="s">
        <v>445</v>
      </c>
      <c r="E721" s="15">
        <v>66.2</v>
      </c>
    </row>
    <row r="722" spans="1:5">
      <c r="A722" s="14">
        <v>3</v>
      </c>
      <c r="B722" s="15">
        <v>350</v>
      </c>
      <c r="C722" s="15">
        <v>194</v>
      </c>
      <c r="D722" s="15" t="s">
        <v>432</v>
      </c>
      <c r="E722" s="15">
        <v>7.3</v>
      </c>
    </row>
    <row r="723" spans="1:5">
      <c r="A723" s="14">
        <v>3</v>
      </c>
      <c r="B723" s="15">
        <v>350</v>
      </c>
      <c r="C723" s="15">
        <v>194</v>
      </c>
      <c r="D723" s="15" t="s">
        <v>434</v>
      </c>
      <c r="E723" s="15">
        <v>8.6</v>
      </c>
    </row>
    <row r="724" spans="1:5">
      <c r="A724" s="14">
        <v>3</v>
      </c>
      <c r="B724" s="15">
        <v>350</v>
      </c>
      <c r="C724" s="15">
        <v>194</v>
      </c>
      <c r="D724" s="15" t="s">
        <v>436</v>
      </c>
      <c r="E724" s="15">
        <v>9.5</v>
      </c>
    </row>
    <row r="725" spans="1:5">
      <c r="A725" s="14">
        <v>3</v>
      </c>
      <c r="B725" s="15">
        <v>350</v>
      </c>
      <c r="C725" s="15">
        <v>194</v>
      </c>
      <c r="D725" s="15" t="s">
        <v>101</v>
      </c>
      <c r="E725" s="15">
        <v>10.5</v>
      </c>
    </row>
    <row r="726" spans="1:5">
      <c r="A726" s="14">
        <v>3</v>
      </c>
      <c r="B726" s="15">
        <v>350</v>
      </c>
      <c r="C726" s="15">
        <v>194</v>
      </c>
      <c r="D726" s="15" t="s">
        <v>438</v>
      </c>
      <c r="E726" s="15">
        <v>11.8</v>
      </c>
    </row>
    <row r="727" spans="1:5">
      <c r="A727" s="14">
        <v>3</v>
      </c>
      <c r="B727" s="15">
        <v>350</v>
      </c>
      <c r="C727" s="15">
        <v>194</v>
      </c>
      <c r="D727" s="15" t="s">
        <v>159</v>
      </c>
      <c r="E727" s="15">
        <v>12.7</v>
      </c>
    </row>
    <row r="728" spans="1:5">
      <c r="A728" s="14">
        <v>3</v>
      </c>
      <c r="B728" s="15">
        <v>350</v>
      </c>
      <c r="C728" s="15">
        <v>194</v>
      </c>
      <c r="D728" s="15" t="s">
        <v>141</v>
      </c>
      <c r="E728" s="15">
        <v>14.3</v>
      </c>
    </row>
    <row r="729" spans="1:5">
      <c r="A729" s="14">
        <v>3</v>
      </c>
      <c r="B729" s="15">
        <v>350</v>
      </c>
      <c r="C729" s="15">
        <v>194</v>
      </c>
      <c r="D729" s="15" t="s">
        <v>143</v>
      </c>
      <c r="E729" s="15">
        <v>16</v>
      </c>
    </row>
    <row r="730" spans="1:5">
      <c r="A730" s="14">
        <v>3</v>
      </c>
      <c r="B730" s="15">
        <v>350</v>
      </c>
      <c r="C730" s="15">
        <v>194</v>
      </c>
      <c r="D730" s="15" t="s">
        <v>145</v>
      </c>
      <c r="E730" s="15">
        <v>18.100000000000001</v>
      </c>
    </row>
    <row r="731" spans="1:5">
      <c r="A731" s="14">
        <v>3</v>
      </c>
      <c r="B731" s="15">
        <v>350</v>
      </c>
      <c r="C731" s="15">
        <v>194</v>
      </c>
      <c r="D731" s="15" t="s">
        <v>441</v>
      </c>
      <c r="E731" s="15">
        <v>19.7</v>
      </c>
    </row>
    <row r="732" spans="1:5">
      <c r="A732" s="14">
        <v>3</v>
      </c>
      <c r="B732" s="15">
        <v>350</v>
      </c>
      <c r="C732" s="15">
        <v>194</v>
      </c>
      <c r="D732" s="15" t="s">
        <v>191</v>
      </c>
      <c r="E732" s="15">
        <v>21.3</v>
      </c>
    </row>
    <row r="733" spans="1:5">
      <c r="A733" s="14">
        <v>3</v>
      </c>
      <c r="B733" s="15">
        <v>350</v>
      </c>
      <c r="C733" s="15">
        <v>194</v>
      </c>
      <c r="D733" s="15" t="s">
        <v>119</v>
      </c>
      <c r="E733" s="15">
        <v>28</v>
      </c>
    </row>
    <row r="734" spans="1:5">
      <c r="A734" s="14">
        <v>3</v>
      </c>
      <c r="B734" s="15">
        <v>350</v>
      </c>
      <c r="C734" s="15">
        <v>194</v>
      </c>
      <c r="D734" s="15" t="s">
        <v>109</v>
      </c>
      <c r="E734" s="15">
        <v>34.1</v>
      </c>
    </row>
    <row r="735" spans="1:5">
      <c r="A735" s="14">
        <v>3</v>
      </c>
      <c r="B735" s="15">
        <v>350</v>
      </c>
      <c r="C735" s="15">
        <v>194</v>
      </c>
      <c r="D735" s="15" t="s">
        <v>270</v>
      </c>
      <c r="E735" s="15">
        <v>40.6</v>
      </c>
    </row>
    <row r="736" spans="1:5">
      <c r="A736" s="14">
        <v>3</v>
      </c>
      <c r="B736" s="15">
        <v>350</v>
      </c>
      <c r="C736" s="15">
        <v>194</v>
      </c>
      <c r="D736" s="15" t="s">
        <v>263</v>
      </c>
      <c r="E736" s="15">
        <v>46.7</v>
      </c>
    </row>
    <row r="737" spans="1:5">
      <c r="A737" s="14">
        <v>3</v>
      </c>
      <c r="B737" s="15">
        <v>350</v>
      </c>
      <c r="C737" s="15">
        <v>194</v>
      </c>
      <c r="D737" s="15" t="s">
        <v>100</v>
      </c>
      <c r="E737" s="15">
        <v>50.5</v>
      </c>
    </row>
    <row r="738" spans="1:5">
      <c r="A738" s="14">
        <v>3</v>
      </c>
      <c r="B738" s="15">
        <v>350</v>
      </c>
      <c r="C738" s="15">
        <v>194</v>
      </c>
      <c r="D738" s="15" t="s">
        <v>442</v>
      </c>
      <c r="E738" s="15">
        <v>56.5</v>
      </c>
    </row>
    <row r="739" spans="1:5">
      <c r="A739" s="14">
        <v>3</v>
      </c>
      <c r="B739" s="15">
        <v>350</v>
      </c>
      <c r="C739" s="15">
        <v>194</v>
      </c>
      <c r="D739" s="15" t="s">
        <v>443</v>
      </c>
      <c r="E739" s="15">
        <v>62.5</v>
      </c>
    </row>
    <row r="740" spans="1:5">
      <c r="A740" s="14">
        <v>3</v>
      </c>
      <c r="B740" s="15">
        <v>350</v>
      </c>
      <c r="C740" s="15">
        <v>194</v>
      </c>
      <c r="D740" s="15" t="s">
        <v>444</v>
      </c>
      <c r="E740" s="15">
        <v>68.5</v>
      </c>
    </row>
    <row r="741" spans="1:5">
      <c r="A741" s="14">
        <v>3</v>
      </c>
      <c r="B741" s="15">
        <v>350</v>
      </c>
      <c r="C741" s="15">
        <v>194</v>
      </c>
      <c r="D741" s="15" t="s">
        <v>445</v>
      </c>
      <c r="E741" s="15">
        <v>80.5</v>
      </c>
    </row>
    <row r="742" spans="1:5">
      <c r="A742" s="14">
        <v>4</v>
      </c>
      <c r="B742" s="15">
        <v>50</v>
      </c>
      <c r="C742" s="15">
        <v>28</v>
      </c>
      <c r="D742" s="15" t="s">
        <v>432</v>
      </c>
      <c r="E742" s="15">
        <v>0.7</v>
      </c>
    </row>
    <row r="743" spans="1:5">
      <c r="A743" s="14">
        <v>4</v>
      </c>
      <c r="B743" s="15">
        <v>50</v>
      </c>
      <c r="C743" s="15">
        <v>28</v>
      </c>
      <c r="D743" s="15" t="s">
        <v>434</v>
      </c>
      <c r="E743" s="15">
        <v>0.9</v>
      </c>
    </row>
    <row r="744" spans="1:5">
      <c r="A744" s="14">
        <v>4</v>
      </c>
      <c r="B744" s="15">
        <v>50</v>
      </c>
      <c r="C744" s="15">
        <v>28</v>
      </c>
      <c r="D744" s="15" t="s">
        <v>436</v>
      </c>
      <c r="E744" s="15">
        <v>0.9</v>
      </c>
    </row>
    <row r="745" spans="1:5">
      <c r="A745" s="14">
        <v>4</v>
      </c>
      <c r="B745" s="15">
        <v>50</v>
      </c>
      <c r="C745" s="15">
        <v>28</v>
      </c>
      <c r="D745" s="15" t="s">
        <v>101</v>
      </c>
      <c r="E745" s="15">
        <v>1</v>
      </c>
    </row>
    <row r="746" spans="1:5">
      <c r="A746" s="14">
        <v>4</v>
      </c>
      <c r="B746" s="15">
        <v>50</v>
      </c>
      <c r="C746" s="15">
        <v>28</v>
      </c>
      <c r="D746" s="15" t="s">
        <v>438</v>
      </c>
      <c r="E746" s="15">
        <v>1.1000000000000001</v>
      </c>
    </row>
    <row r="747" spans="1:5">
      <c r="A747" s="14">
        <v>4</v>
      </c>
      <c r="B747" s="15">
        <v>50</v>
      </c>
      <c r="C747" s="15">
        <v>28</v>
      </c>
      <c r="D747" s="15" t="s">
        <v>159</v>
      </c>
      <c r="E747" s="15">
        <v>1.2</v>
      </c>
    </row>
    <row r="748" spans="1:5">
      <c r="A748" s="14">
        <v>4</v>
      </c>
      <c r="B748" s="15">
        <v>50</v>
      </c>
      <c r="C748" s="15">
        <v>28</v>
      </c>
      <c r="D748" s="15" t="s">
        <v>141</v>
      </c>
      <c r="E748" s="15">
        <v>1.4</v>
      </c>
    </row>
    <row r="749" spans="1:5">
      <c r="A749" s="14">
        <v>4</v>
      </c>
      <c r="B749" s="15">
        <v>50</v>
      </c>
      <c r="C749" s="15">
        <v>28</v>
      </c>
      <c r="D749" s="15" t="s">
        <v>143</v>
      </c>
      <c r="E749" s="15">
        <v>1.5</v>
      </c>
    </row>
    <row r="750" spans="1:5">
      <c r="A750" s="14">
        <v>4</v>
      </c>
      <c r="B750" s="15">
        <v>50</v>
      </c>
      <c r="C750" s="15">
        <v>28</v>
      </c>
      <c r="D750" s="15" t="s">
        <v>145</v>
      </c>
      <c r="E750" s="15">
        <v>1.7</v>
      </c>
    </row>
    <row r="751" spans="1:5">
      <c r="A751" s="14">
        <v>4</v>
      </c>
      <c r="B751" s="15">
        <v>50</v>
      </c>
      <c r="C751" s="15">
        <v>28</v>
      </c>
      <c r="D751" s="15" t="s">
        <v>441</v>
      </c>
      <c r="E751" s="15">
        <v>1.8</v>
      </c>
    </row>
    <row r="752" spans="1:5">
      <c r="A752" s="14">
        <v>4</v>
      </c>
      <c r="B752" s="15">
        <v>50</v>
      </c>
      <c r="C752" s="15">
        <v>28</v>
      </c>
      <c r="D752" s="15" t="s">
        <v>191</v>
      </c>
      <c r="E752" s="15">
        <v>2</v>
      </c>
    </row>
    <row r="753" spans="1:5">
      <c r="A753" s="14">
        <v>4</v>
      </c>
      <c r="B753" s="15">
        <v>50</v>
      </c>
      <c r="C753" s="15">
        <v>28</v>
      </c>
      <c r="D753" s="15" t="s">
        <v>119</v>
      </c>
      <c r="E753" s="15">
        <v>2.5</v>
      </c>
    </row>
    <row r="754" spans="1:5">
      <c r="A754" s="14">
        <v>4</v>
      </c>
      <c r="B754" s="15">
        <v>50</v>
      </c>
      <c r="C754" s="15">
        <v>28</v>
      </c>
      <c r="D754" s="15" t="s">
        <v>109</v>
      </c>
      <c r="E754" s="15">
        <v>3.1</v>
      </c>
    </row>
    <row r="755" spans="1:5">
      <c r="A755" s="14">
        <v>4</v>
      </c>
      <c r="B755" s="15">
        <v>50</v>
      </c>
      <c r="C755" s="15">
        <v>28</v>
      </c>
      <c r="D755" s="15" t="s">
        <v>270</v>
      </c>
      <c r="E755" s="15">
        <v>3.6</v>
      </c>
    </row>
    <row r="756" spans="1:5">
      <c r="A756" s="14">
        <v>4</v>
      </c>
      <c r="B756" s="15">
        <v>50</v>
      </c>
      <c r="C756" s="15">
        <v>28</v>
      </c>
      <c r="D756" s="15" t="s">
        <v>263</v>
      </c>
      <c r="E756" s="15">
        <v>4.0999999999999996</v>
      </c>
    </row>
    <row r="757" spans="1:5">
      <c r="A757" s="14">
        <v>4</v>
      </c>
      <c r="B757" s="15">
        <v>50</v>
      </c>
      <c r="C757" s="15">
        <v>28</v>
      </c>
      <c r="D757" s="15" t="s">
        <v>100</v>
      </c>
      <c r="E757" s="15">
        <v>4.4000000000000004</v>
      </c>
    </row>
    <row r="758" spans="1:5">
      <c r="A758" s="14">
        <v>4</v>
      </c>
      <c r="B758" s="15">
        <v>50</v>
      </c>
      <c r="C758" s="15">
        <v>28</v>
      </c>
      <c r="D758" s="15" t="s">
        <v>442</v>
      </c>
      <c r="E758" s="15">
        <v>5</v>
      </c>
    </row>
    <row r="759" spans="1:5">
      <c r="A759" s="14">
        <v>4</v>
      </c>
      <c r="B759" s="15">
        <v>50</v>
      </c>
      <c r="C759" s="15">
        <v>28</v>
      </c>
      <c r="D759" s="15" t="s">
        <v>443</v>
      </c>
      <c r="E759" s="15">
        <v>5.5</v>
      </c>
    </row>
    <row r="760" spans="1:5">
      <c r="A760" s="14">
        <v>4</v>
      </c>
      <c r="B760" s="15">
        <v>50</v>
      </c>
      <c r="C760" s="15">
        <v>28</v>
      </c>
      <c r="D760" s="15" t="s">
        <v>444</v>
      </c>
      <c r="E760" s="15">
        <v>6</v>
      </c>
    </row>
    <row r="761" spans="1:5">
      <c r="A761" s="14">
        <v>4</v>
      </c>
      <c r="B761" s="15">
        <v>50</v>
      </c>
      <c r="C761" s="15">
        <v>28</v>
      </c>
      <c r="D761" s="15" t="s">
        <v>445</v>
      </c>
      <c r="E761" s="15">
        <v>7</v>
      </c>
    </row>
    <row r="762" spans="1:5">
      <c r="A762" s="14">
        <v>4</v>
      </c>
      <c r="B762" s="15">
        <v>100</v>
      </c>
      <c r="C762" s="15">
        <v>56</v>
      </c>
      <c r="D762" s="15" t="s">
        <v>432</v>
      </c>
      <c r="E762" s="15">
        <v>1.5</v>
      </c>
    </row>
    <row r="763" spans="1:5">
      <c r="A763" s="14">
        <v>4</v>
      </c>
      <c r="B763" s="15">
        <v>100</v>
      </c>
      <c r="C763" s="15">
        <v>56</v>
      </c>
      <c r="D763" s="15" t="s">
        <v>434</v>
      </c>
      <c r="E763" s="15">
        <v>1.8</v>
      </c>
    </row>
    <row r="764" spans="1:5">
      <c r="A764" s="14">
        <v>4</v>
      </c>
      <c r="B764" s="15">
        <v>100</v>
      </c>
      <c r="C764" s="15">
        <v>56</v>
      </c>
      <c r="D764" s="15" t="s">
        <v>436</v>
      </c>
      <c r="E764" s="15">
        <v>2</v>
      </c>
    </row>
    <row r="765" spans="1:5">
      <c r="A765" s="14">
        <v>4</v>
      </c>
      <c r="B765" s="15">
        <v>100</v>
      </c>
      <c r="C765" s="15">
        <v>56</v>
      </c>
      <c r="D765" s="15" t="s">
        <v>101</v>
      </c>
      <c r="E765" s="15">
        <v>2.1</v>
      </c>
    </row>
    <row r="766" spans="1:5">
      <c r="A766" s="14">
        <v>4</v>
      </c>
      <c r="B766" s="15">
        <v>100</v>
      </c>
      <c r="C766" s="15">
        <v>56</v>
      </c>
      <c r="D766" s="15" t="s">
        <v>438</v>
      </c>
      <c r="E766" s="15">
        <v>2.4</v>
      </c>
    </row>
    <row r="767" spans="1:5">
      <c r="A767" s="14">
        <v>4</v>
      </c>
      <c r="B767" s="15">
        <v>100</v>
      </c>
      <c r="C767" s="15">
        <v>56</v>
      </c>
      <c r="D767" s="15" t="s">
        <v>159</v>
      </c>
      <c r="E767" s="15">
        <v>2.5</v>
      </c>
    </row>
    <row r="768" spans="1:5">
      <c r="A768" s="14">
        <v>4</v>
      </c>
      <c r="B768" s="15">
        <v>100</v>
      </c>
      <c r="C768" s="15">
        <v>56</v>
      </c>
      <c r="D768" s="15" t="s">
        <v>141</v>
      </c>
      <c r="E768" s="15">
        <v>2.9</v>
      </c>
    </row>
    <row r="769" spans="1:5">
      <c r="A769" s="14">
        <v>4</v>
      </c>
      <c r="B769" s="15">
        <v>100</v>
      </c>
      <c r="C769" s="15">
        <v>56</v>
      </c>
      <c r="D769" s="15" t="s">
        <v>143</v>
      </c>
      <c r="E769" s="15">
        <v>3.2</v>
      </c>
    </row>
    <row r="770" spans="1:5">
      <c r="A770" s="14">
        <v>4</v>
      </c>
      <c r="B770" s="15">
        <v>100</v>
      </c>
      <c r="C770" s="15">
        <v>56</v>
      </c>
      <c r="D770" s="15" t="s">
        <v>145</v>
      </c>
      <c r="E770" s="15">
        <v>3.5</v>
      </c>
    </row>
    <row r="771" spans="1:5">
      <c r="A771" s="14">
        <v>4</v>
      </c>
      <c r="B771" s="15">
        <v>100</v>
      </c>
      <c r="C771" s="15">
        <v>56</v>
      </c>
      <c r="D771" s="15" t="s">
        <v>441</v>
      </c>
      <c r="E771" s="15">
        <v>3.8</v>
      </c>
    </row>
    <row r="772" spans="1:5">
      <c r="A772" s="14">
        <v>4</v>
      </c>
      <c r="B772" s="15">
        <v>100</v>
      </c>
      <c r="C772" s="15">
        <v>56</v>
      </c>
      <c r="D772" s="15" t="s">
        <v>191</v>
      </c>
      <c r="E772" s="15">
        <v>4.0999999999999996</v>
      </c>
    </row>
    <row r="773" spans="1:5">
      <c r="A773" s="14">
        <v>4</v>
      </c>
      <c r="B773" s="15">
        <v>100</v>
      </c>
      <c r="C773" s="15">
        <v>56</v>
      </c>
      <c r="D773" s="15" t="s">
        <v>119</v>
      </c>
      <c r="E773" s="15">
        <v>5.3</v>
      </c>
    </row>
    <row r="774" spans="1:5">
      <c r="A774" s="14">
        <v>4</v>
      </c>
      <c r="B774" s="15">
        <v>100</v>
      </c>
      <c r="C774" s="15">
        <v>56</v>
      </c>
      <c r="D774" s="15" t="s">
        <v>109</v>
      </c>
      <c r="E774" s="15">
        <v>6.4</v>
      </c>
    </row>
    <row r="775" spans="1:5">
      <c r="A775" s="14">
        <v>4</v>
      </c>
      <c r="B775" s="15">
        <v>100</v>
      </c>
      <c r="C775" s="15">
        <v>56</v>
      </c>
      <c r="D775" s="15" t="s">
        <v>270</v>
      </c>
      <c r="E775" s="15">
        <v>7.5</v>
      </c>
    </row>
    <row r="776" spans="1:5">
      <c r="A776" s="14">
        <v>4</v>
      </c>
      <c r="B776" s="15">
        <v>100</v>
      </c>
      <c r="C776" s="15">
        <v>56</v>
      </c>
      <c r="D776" s="15" t="s">
        <v>263</v>
      </c>
      <c r="E776" s="15">
        <v>8.6</v>
      </c>
    </row>
    <row r="777" spans="1:5">
      <c r="A777" s="14">
        <v>4</v>
      </c>
      <c r="B777" s="15">
        <v>100</v>
      </c>
      <c r="C777" s="15">
        <v>56</v>
      </c>
      <c r="D777" s="15" t="s">
        <v>100</v>
      </c>
      <c r="E777" s="15">
        <v>9.3000000000000007</v>
      </c>
    </row>
    <row r="778" spans="1:5">
      <c r="A778" s="14">
        <v>4</v>
      </c>
      <c r="B778" s="15">
        <v>100</v>
      </c>
      <c r="C778" s="15">
        <v>56</v>
      </c>
      <c r="D778" s="15" t="s">
        <v>442</v>
      </c>
      <c r="E778" s="15">
        <v>10.3</v>
      </c>
    </row>
    <row r="779" spans="1:5">
      <c r="A779" s="14">
        <v>4</v>
      </c>
      <c r="B779" s="15">
        <v>100</v>
      </c>
      <c r="C779" s="15">
        <v>56</v>
      </c>
      <c r="D779" s="15" t="s">
        <v>443</v>
      </c>
      <c r="E779" s="15">
        <v>11.4</v>
      </c>
    </row>
    <row r="780" spans="1:5">
      <c r="A780" s="14">
        <v>4</v>
      </c>
      <c r="B780" s="15">
        <v>100</v>
      </c>
      <c r="C780" s="15">
        <v>56</v>
      </c>
      <c r="D780" s="15" t="s">
        <v>444</v>
      </c>
      <c r="E780" s="15">
        <v>12.4</v>
      </c>
    </row>
    <row r="781" spans="1:5">
      <c r="A781" s="14">
        <v>4</v>
      </c>
      <c r="B781" s="15">
        <v>100</v>
      </c>
      <c r="C781" s="15">
        <v>56</v>
      </c>
      <c r="D781" s="15" t="s">
        <v>445</v>
      </c>
      <c r="E781" s="15">
        <v>14.5</v>
      </c>
    </row>
    <row r="782" spans="1:5">
      <c r="A782" s="14">
        <v>4</v>
      </c>
      <c r="B782" s="15">
        <v>150</v>
      </c>
      <c r="C782" s="15">
        <v>83</v>
      </c>
      <c r="D782" s="15" t="s">
        <v>432</v>
      </c>
      <c r="E782" s="15">
        <v>2.4</v>
      </c>
    </row>
    <row r="783" spans="1:5">
      <c r="A783" s="14">
        <v>4</v>
      </c>
      <c r="B783" s="15">
        <v>150</v>
      </c>
      <c r="C783" s="15">
        <v>83</v>
      </c>
      <c r="D783" s="15" t="s">
        <v>434</v>
      </c>
      <c r="E783" s="15">
        <v>2.8</v>
      </c>
    </row>
    <row r="784" spans="1:5">
      <c r="A784" s="14">
        <v>4</v>
      </c>
      <c r="B784" s="15">
        <v>150</v>
      </c>
      <c r="C784" s="15">
        <v>83</v>
      </c>
      <c r="D784" s="15" t="s">
        <v>436</v>
      </c>
      <c r="E784" s="15">
        <v>3</v>
      </c>
    </row>
    <row r="785" spans="1:5">
      <c r="A785" s="14">
        <v>4</v>
      </c>
      <c r="B785" s="15">
        <v>150</v>
      </c>
      <c r="C785" s="15">
        <v>83</v>
      </c>
      <c r="D785" s="15" t="s">
        <v>101</v>
      </c>
      <c r="E785" s="15">
        <v>3.4</v>
      </c>
    </row>
    <row r="786" spans="1:5">
      <c r="A786" s="14">
        <v>4</v>
      </c>
      <c r="B786" s="15">
        <v>150</v>
      </c>
      <c r="C786" s="15">
        <v>83</v>
      </c>
      <c r="D786" s="15" t="s">
        <v>438</v>
      </c>
      <c r="E786" s="15">
        <v>3.7</v>
      </c>
    </row>
    <row r="787" spans="1:5">
      <c r="A787" s="14">
        <v>4</v>
      </c>
      <c r="B787" s="15">
        <v>150</v>
      </c>
      <c r="C787" s="15">
        <v>83</v>
      </c>
      <c r="D787" s="15" t="s">
        <v>159</v>
      </c>
      <c r="E787" s="15">
        <v>4</v>
      </c>
    </row>
    <row r="788" spans="1:5">
      <c r="A788" s="14">
        <v>4</v>
      </c>
      <c r="B788" s="15">
        <v>150</v>
      </c>
      <c r="C788" s="15">
        <v>83</v>
      </c>
      <c r="D788" s="15" t="s">
        <v>141</v>
      </c>
      <c r="E788" s="15">
        <v>4.4000000000000004</v>
      </c>
    </row>
    <row r="789" spans="1:5">
      <c r="A789" s="14">
        <v>4</v>
      </c>
      <c r="B789" s="15">
        <v>150</v>
      </c>
      <c r="C789" s="15">
        <v>83</v>
      </c>
      <c r="D789" s="15" t="s">
        <v>143</v>
      </c>
      <c r="E789" s="15">
        <v>4.9000000000000004</v>
      </c>
    </row>
    <row r="790" spans="1:5">
      <c r="A790" s="14">
        <v>4</v>
      </c>
      <c r="B790" s="15">
        <v>150</v>
      </c>
      <c r="C790" s="15">
        <v>83</v>
      </c>
      <c r="D790" s="15" t="s">
        <v>145</v>
      </c>
      <c r="E790" s="15">
        <v>5.5</v>
      </c>
    </row>
    <row r="791" spans="1:5">
      <c r="A791" s="14">
        <v>4</v>
      </c>
      <c r="B791" s="15">
        <v>150</v>
      </c>
      <c r="C791" s="15">
        <v>83</v>
      </c>
      <c r="D791" s="15" t="s">
        <v>441</v>
      </c>
      <c r="E791" s="15">
        <v>6</v>
      </c>
    </row>
    <row r="792" spans="1:5">
      <c r="A792" s="14">
        <v>4</v>
      </c>
      <c r="B792" s="15">
        <v>150</v>
      </c>
      <c r="C792" s="15">
        <v>83</v>
      </c>
      <c r="D792" s="15" t="s">
        <v>191</v>
      </c>
      <c r="E792" s="15">
        <v>6.4</v>
      </c>
    </row>
    <row r="793" spans="1:5">
      <c r="A793" s="14">
        <v>4</v>
      </c>
      <c r="B793" s="15">
        <v>150</v>
      </c>
      <c r="C793" s="15">
        <v>83</v>
      </c>
      <c r="D793" s="15" t="s">
        <v>119</v>
      </c>
      <c r="E793" s="15">
        <v>8.3000000000000007</v>
      </c>
    </row>
    <row r="794" spans="1:5">
      <c r="A794" s="14">
        <v>4</v>
      </c>
      <c r="B794" s="15">
        <v>150</v>
      </c>
      <c r="C794" s="15">
        <v>83</v>
      </c>
      <c r="D794" s="15" t="s">
        <v>109</v>
      </c>
      <c r="E794" s="15">
        <v>10</v>
      </c>
    </row>
    <row r="795" spans="1:5">
      <c r="A795" s="14">
        <v>4</v>
      </c>
      <c r="B795" s="15">
        <v>150</v>
      </c>
      <c r="C795" s="15">
        <v>83</v>
      </c>
      <c r="D795" s="15" t="s">
        <v>270</v>
      </c>
      <c r="E795" s="15">
        <v>11.8</v>
      </c>
    </row>
    <row r="796" spans="1:5">
      <c r="A796" s="14">
        <v>4</v>
      </c>
      <c r="B796" s="15">
        <v>150</v>
      </c>
      <c r="C796" s="15">
        <v>83</v>
      </c>
      <c r="D796" s="15" t="s">
        <v>263</v>
      </c>
      <c r="E796" s="15">
        <v>13.4</v>
      </c>
    </row>
    <row r="797" spans="1:5">
      <c r="A797" s="14">
        <v>4</v>
      </c>
      <c r="B797" s="15">
        <v>150</v>
      </c>
      <c r="C797" s="15">
        <v>83</v>
      </c>
      <c r="D797" s="15" t="s">
        <v>100</v>
      </c>
      <c r="E797" s="15">
        <v>14.5</v>
      </c>
    </row>
    <row r="798" spans="1:5">
      <c r="A798" s="14">
        <v>4</v>
      </c>
      <c r="B798" s="15">
        <v>150</v>
      </c>
      <c r="C798" s="15">
        <v>83</v>
      </c>
      <c r="D798" s="15" t="s">
        <v>442</v>
      </c>
      <c r="E798" s="15">
        <v>16.100000000000001</v>
      </c>
    </row>
    <row r="799" spans="1:5">
      <c r="A799" s="14">
        <v>4</v>
      </c>
      <c r="B799" s="15">
        <v>150</v>
      </c>
      <c r="C799" s="15">
        <v>83</v>
      </c>
      <c r="D799" s="15" t="s">
        <v>443</v>
      </c>
      <c r="E799" s="15">
        <v>17.8</v>
      </c>
    </row>
    <row r="800" spans="1:5">
      <c r="A800" s="14">
        <v>4</v>
      </c>
      <c r="B800" s="15">
        <v>150</v>
      </c>
      <c r="C800" s="15">
        <v>83</v>
      </c>
      <c r="D800" s="15" t="s">
        <v>444</v>
      </c>
      <c r="E800" s="15">
        <v>19.399999999999999</v>
      </c>
    </row>
    <row r="801" spans="1:5">
      <c r="A801" s="14">
        <v>4</v>
      </c>
      <c r="B801" s="15">
        <v>150</v>
      </c>
      <c r="C801" s="15">
        <v>83</v>
      </c>
      <c r="D801" s="15" t="s">
        <v>445</v>
      </c>
      <c r="E801" s="15">
        <v>22.7</v>
      </c>
    </row>
    <row r="802" spans="1:5">
      <c r="A802" s="14">
        <v>4</v>
      </c>
      <c r="B802" s="15">
        <v>200</v>
      </c>
      <c r="C802" s="15">
        <v>111</v>
      </c>
      <c r="D802" s="15" t="s">
        <v>432</v>
      </c>
      <c r="E802" s="15">
        <v>3.3</v>
      </c>
    </row>
    <row r="803" spans="1:5">
      <c r="A803" s="14">
        <v>4</v>
      </c>
      <c r="B803" s="15">
        <v>200</v>
      </c>
      <c r="C803" s="15">
        <v>111</v>
      </c>
      <c r="D803" s="15" t="s">
        <v>434</v>
      </c>
      <c r="E803" s="15">
        <v>3.9</v>
      </c>
    </row>
    <row r="804" spans="1:5">
      <c r="A804" s="14">
        <v>4</v>
      </c>
      <c r="B804" s="15">
        <v>200</v>
      </c>
      <c r="C804" s="15">
        <v>111</v>
      </c>
      <c r="D804" s="15" t="s">
        <v>436</v>
      </c>
      <c r="E804" s="15">
        <v>4.2</v>
      </c>
    </row>
    <row r="805" spans="1:5">
      <c r="A805" s="14">
        <v>4</v>
      </c>
      <c r="B805" s="15">
        <v>200</v>
      </c>
      <c r="C805" s="15">
        <v>111</v>
      </c>
      <c r="D805" s="15" t="s">
        <v>101</v>
      </c>
      <c r="E805" s="15">
        <v>4.5999999999999996</v>
      </c>
    </row>
    <row r="806" spans="1:5">
      <c r="A806" s="14">
        <v>4</v>
      </c>
      <c r="B806" s="15">
        <v>200</v>
      </c>
      <c r="C806" s="15">
        <v>111</v>
      </c>
      <c r="D806" s="15" t="s">
        <v>438</v>
      </c>
      <c r="E806" s="15">
        <v>5.2</v>
      </c>
    </row>
    <row r="807" spans="1:5">
      <c r="A807" s="14">
        <v>4</v>
      </c>
      <c r="B807" s="15">
        <v>200</v>
      </c>
      <c r="C807" s="15">
        <v>111</v>
      </c>
      <c r="D807" s="15" t="s">
        <v>159</v>
      </c>
      <c r="E807" s="15">
        <v>5.5</v>
      </c>
    </row>
    <row r="808" spans="1:5">
      <c r="A808" s="14">
        <v>4</v>
      </c>
      <c r="B808" s="15">
        <v>200</v>
      </c>
      <c r="C808" s="15">
        <v>111</v>
      </c>
      <c r="D808" s="15" t="s">
        <v>141</v>
      </c>
      <c r="E808" s="15">
        <v>6.2</v>
      </c>
    </row>
    <row r="809" spans="1:5">
      <c r="A809" s="14">
        <v>4</v>
      </c>
      <c r="B809" s="15">
        <v>200</v>
      </c>
      <c r="C809" s="15">
        <v>111</v>
      </c>
      <c r="D809" s="15" t="s">
        <v>143</v>
      </c>
      <c r="E809" s="15">
        <v>6.8</v>
      </c>
    </row>
    <row r="810" spans="1:5">
      <c r="A810" s="14">
        <v>4</v>
      </c>
      <c r="B810" s="15">
        <v>200</v>
      </c>
      <c r="C810" s="15">
        <v>111</v>
      </c>
      <c r="D810" s="15" t="s">
        <v>145</v>
      </c>
      <c r="E810" s="15">
        <v>7.6</v>
      </c>
    </row>
    <row r="811" spans="1:5">
      <c r="A811" s="14">
        <v>4</v>
      </c>
      <c r="B811" s="15">
        <v>200</v>
      </c>
      <c r="C811" s="15">
        <v>111</v>
      </c>
      <c r="D811" s="15" t="s">
        <v>441</v>
      </c>
      <c r="E811" s="15">
        <v>8.3000000000000007</v>
      </c>
    </row>
    <row r="812" spans="1:5">
      <c r="A812" s="14">
        <v>4</v>
      </c>
      <c r="B812" s="15">
        <v>200</v>
      </c>
      <c r="C812" s="15">
        <v>111</v>
      </c>
      <c r="D812" s="15" t="s">
        <v>191</v>
      </c>
      <c r="E812" s="15">
        <v>8.9</v>
      </c>
    </row>
    <row r="813" spans="1:5">
      <c r="A813" s="14">
        <v>4</v>
      </c>
      <c r="B813" s="15">
        <v>200</v>
      </c>
      <c r="C813" s="15">
        <v>111</v>
      </c>
      <c r="D813" s="15" t="s">
        <v>119</v>
      </c>
      <c r="E813" s="15">
        <v>11.4</v>
      </c>
    </row>
    <row r="814" spans="1:5">
      <c r="A814" s="14">
        <v>4</v>
      </c>
      <c r="B814" s="15">
        <v>200</v>
      </c>
      <c r="C814" s="15">
        <v>111</v>
      </c>
      <c r="D814" s="15" t="s">
        <v>109</v>
      </c>
      <c r="E814" s="15">
        <v>13.8</v>
      </c>
    </row>
    <row r="815" spans="1:5">
      <c r="A815" s="14">
        <v>4</v>
      </c>
      <c r="B815" s="15">
        <v>200</v>
      </c>
      <c r="C815" s="15">
        <v>111</v>
      </c>
      <c r="D815" s="15" t="s">
        <v>270</v>
      </c>
      <c r="E815" s="15">
        <v>16.3</v>
      </c>
    </row>
    <row r="816" spans="1:5">
      <c r="A816" s="14">
        <v>4</v>
      </c>
      <c r="B816" s="15">
        <v>200</v>
      </c>
      <c r="C816" s="15">
        <v>111</v>
      </c>
      <c r="D816" s="15" t="s">
        <v>263</v>
      </c>
      <c r="E816" s="15">
        <v>18.600000000000001</v>
      </c>
    </row>
    <row r="817" spans="1:5">
      <c r="A817" s="14">
        <v>4</v>
      </c>
      <c r="B817" s="15">
        <v>200</v>
      </c>
      <c r="C817" s="15">
        <v>111</v>
      </c>
      <c r="D817" s="15" t="s">
        <v>100</v>
      </c>
      <c r="E817" s="15">
        <v>20</v>
      </c>
    </row>
    <row r="818" spans="1:5">
      <c r="A818" s="14">
        <v>4</v>
      </c>
      <c r="B818" s="15">
        <v>200</v>
      </c>
      <c r="C818" s="15">
        <v>111</v>
      </c>
      <c r="D818" s="15" t="s">
        <v>442</v>
      </c>
      <c r="E818" s="15">
        <v>22.3</v>
      </c>
    </row>
    <row r="819" spans="1:5">
      <c r="A819" s="14">
        <v>4</v>
      </c>
      <c r="B819" s="15">
        <v>200</v>
      </c>
      <c r="C819" s="15">
        <v>111</v>
      </c>
      <c r="D819" s="15" t="s">
        <v>443</v>
      </c>
      <c r="E819" s="15">
        <v>24.6</v>
      </c>
    </row>
    <row r="820" spans="1:5">
      <c r="A820" s="14">
        <v>4</v>
      </c>
      <c r="B820" s="15">
        <v>200</v>
      </c>
      <c r="C820" s="15">
        <v>111</v>
      </c>
      <c r="D820" s="15" t="s">
        <v>444</v>
      </c>
      <c r="E820" s="15">
        <v>26.9</v>
      </c>
    </row>
    <row r="821" spans="1:5">
      <c r="A821" s="14">
        <v>4</v>
      </c>
      <c r="B821" s="15">
        <v>200</v>
      </c>
      <c r="C821" s="15">
        <v>111</v>
      </c>
      <c r="D821" s="15" t="s">
        <v>445</v>
      </c>
      <c r="E821" s="15">
        <v>31.4</v>
      </c>
    </row>
    <row r="822" spans="1:5">
      <c r="A822" s="14">
        <v>4</v>
      </c>
      <c r="B822" s="15">
        <v>250</v>
      </c>
      <c r="C822" s="15">
        <v>139</v>
      </c>
      <c r="D822" s="15" t="s">
        <v>432</v>
      </c>
      <c r="E822" s="15">
        <v>4.3</v>
      </c>
    </row>
    <row r="823" spans="1:5">
      <c r="A823" s="14">
        <v>4</v>
      </c>
      <c r="B823" s="15">
        <v>250</v>
      </c>
      <c r="C823" s="15">
        <v>139</v>
      </c>
      <c r="D823" s="15" t="s">
        <v>434</v>
      </c>
      <c r="E823" s="15">
        <v>5.0999999999999996</v>
      </c>
    </row>
    <row r="824" spans="1:5">
      <c r="A824" s="14">
        <v>4</v>
      </c>
      <c r="B824" s="15">
        <v>250</v>
      </c>
      <c r="C824" s="15">
        <v>139</v>
      </c>
      <c r="D824" s="15" t="s">
        <v>436</v>
      </c>
      <c r="E824" s="15">
        <v>5.5</v>
      </c>
    </row>
    <row r="825" spans="1:5">
      <c r="A825" s="14">
        <v>4</v>
      </c>
      <c r="B825" s="15">
        <v>250</v>
      </c>
      <c r="C825" s="15">
        <v>139</v>
      </c>
      <c r="D825" s="15" t="s">
        <v>101</v>
      </c>
      <c r="E825" s="15">
        <v>6.1</v>
      </c>
    </row>
    <row r="826" spans="1:5">
      <c r="A826" s="14">
        <v>4</v>
      </c>
      <c r="B826" s="15">
        <v>250</v>
      </c>
      <c r="C826" s="15">
        <v>139</v>
      </c>
      <c r="D826" s="15" t="s">
        <v>438</v>
      </c>
      <c r="E826" s="15">
        <v>6.7</v>
      </c>
    </row>
    <row r="827" spans="1:5">
      <c r="A827" s="14">
        <v>4</v>
      </c>
      <c r="B827" s="15">
        <v>250</v>
      </c>
      <c r="C827" s="15">
        <v>139</v>
      </c>
      <c r="D827" s="15" t="s">
        <v>159</v>
      </c>
      <c r="E827" s="15">
        <v>7.2</v>
      </c>
    </row>
    <row r="828" spans="1:5">
      <c r="A828" s="14">
        <v>4</v>
      </c>
      <c r="B828" s="15">
        <v>250</v>
      </c>
      <c r="C828" s="15">
        <v>139</v>
      </c>
      <c r="D828" s="15" t="s">
        <v>141</v>
      </c>
      <c r="E828" s="15">
        <v>8.1</v>
      </c>
    </row>
    <row r="829" spans="1:5">
      <c r="A829" s="14">
        <v>4</v>
      </c>
      <c r="B829" s="15">
        <v>250</v>
      </c>
      <c r="C829" s="15">
        <v>139</v>
      </c>
      <c r="D829" s="15" t="s">
        <v>143</v>
      </c>
      <c r="E829" s="15">
        <v>8.9</v>
      </c>
    </row>
    <row r="830" spans="1:5">
      <c r="A830" s="14">
        <v>4</v>
      </c>
      <c r="B830" s="15">
        <v>250</v>
      </c>
      <c r="C830" s="15">
        <v>139</v>
      </c>
      <c r="D830" s="15" t="s">
        <v>145</v>
      </c>
      <c r="E830" s="15">
        <v>10</v>
      </c>
    </row>
    <row r="831" spans="1:5">
      <c r="A831" s="14">
        <v>4</v>
      </c>
      <c r="B831" s="15">
        <v>250</v>
      </c>
      <c r="C831" s="15">
        <v>139</v>
      </c>
      <c r="D831" s="15" t="s">
        <v>441</v>
      </c>
      <c r="E831" s="15">
        <v>10.8</v>
      </c>
    </row>
    <row r="832" spans="1:5">
      <c r="A832" s="14">
        <v>4</v>
      </c>
      <c r="B832" s="15">
        <v>250</v>
      </c>
      <c r="C832" s="15">
        <v>139</v>
      </c>
      <c r="D832" s="15" t="s">
        <v>191</v>
      </c>
      <c r="E832" s="15">
        <v>11.6</v>
      </c>
    </row>
    <row r="833" spans="1:5">
      <c r="A833" s="14">
        <v>4</v>
      </c>
      <c r="B833" s="15">
        <v>250</v>
      </c>
      <c r="C833" s="15">
        <v>139</v>
      </c>
      <c r="D833" s="15" t="s">
        <v>119</v>
      </c>
      <c r="E833" s="15">
        <v>15</v>
      </c>
    </row>
    <row r="834" spans="1:5">
      <c r="A834" s="14">
        <v>4</v>
      </c>
      <c r="B834" s="15">
        <v>250</v>
      </c>
      <c r="C834" s="15">
        <v>139</v>
      </c>
      <c r="D834" s="15" t="s">
        <v>109</v>
      </c>
      <c r="E834" s="15">
        <v>18.100000000000001</v>
      </c>
    </row>
    <row r="835" spans="1:5">
      <c r="A835" s="14">
        <v>4</v>
      </c>
      <c r="B835" s="15">
        <v>250</v>
      </c>
      <c r="C835" s="15">
        <v>139</v>
      </c>
      <c r="D835" s="15" t="s">
        <v>270</v>
      </c>
      <c r="E835" s="15">
        <v>21.3</v>
      </c>
    </row>
    <row r="836" spans="1:5">
      <c r="A836" s="14">
        <v>4</v>
      </c>
      <c r="B836" s="15">
        <v>250</v>
      </c>
      <c r="C836" s="15">
        <v>139</v>
      </c>
      <c r="D836" s="15" t="s">
        <v>263</v>
      </c>
      <c r="E836" s="15">
        <v>24.3</v>
      </c>
    </row>
    <row r="837" spans="1:5">
      <c r="A837" s="14">
        <v>4</v>
      </c>
      <c r="B837" s="15">
        <v>250</v>
      </c>
      <c r="C837" s="15">
        <v>139</v>
      </c>
      <c r="D837" s="15" t="s">
        <v>100</v>
      </c>
      <c r="E837" s="15">
        <v>26.2</v>
      </c>
    </row>
    <row r="838" spans="1:5">
      <c r="A838" s="14">
        <v>4</v>
      </c>
      <c r="B838" s="15">
        <v>250</v>
      </c>
      <c r="C838" s="15">
        <v>139</v>
      </c>
      <c r="D838" s="15" t="s">
        <v>442</v>
      </c>
      <c r="E838" s="15">
        <v>29.2</v>
      </c>
    </row>
    <row r="839" spans="1:5">
      <c r="A839" s="14">
        <v>4</v>
      </c>
      <c r="B839" s="15">
        <v>250</v>
      </c>
      <c r="C839" s="15">
        <v>139</v>
      </c>
      <c r="D839" s="15" t="s">
        <v>443</v>
      </c>
      <c r="E839" s="15">
        <v>32.200000000000003</v>
      </c>
    </row>
    <row r="840" spans="1:5">
      <c r="A840" s="14">
        <v>4</v>
      </c>
      <c r="B840" s="15">
        <v>250</v>
      </c>
      <c r="C840" s="15">
        <v>139</v>
      </c>
      <c r="D840" s="15" t="s">
        <v>444</v>
      </c>
      <c r="E840" s="15">
        <v>35.200000000000003</v>
      </c>
    </row>
    <row r="841" spans="1:5">
      <c r="A841" s="14">
        <v>4</v>
      </c>
      <c r="B841" s="15">
        <v>250</v>
      </c>
      <c r="C841" s="15">
        <v>139</v>
      </c>
      <c r="D841" s="15" t="s">
        <v>445</v>
      </c>
      <c r="E841" s="15">
        <v>41.1</v>
      </c>
    </row>
    <row r="842" spans="1:5">
      <c r="A842" s="14">
        <v>4</v>
      </c>
      <c r="B842" s="15">
        <v>300</v>
      </c>
      <c r="C842" s="15">
        <v>167</v>
      </c>
      <c r="D842" s="15" t="s">
        <v>432</v>
      </c>
      <c r="E842" s="15">
        <v>5.4</v>
      </c>
    </row>
    <row r="843" spans="1:5">
      <c r="A843" s="14">
        <v>4</v>
      </c>
      <c r="B843" s="15">
        <v>300</v>
      </c>
      <c r="C843" s="15">
        <v>167</v>
      </c>
      <c r="D843" s="15" t="s">
        <v>434</v>
      </c>
      <c r="E843" s="15">
        <v>6.3</v>
      </c>
    </row>
    <row r="844" spans="1:5">
      <c r="A844" s="14">
        <v>4</v>
      </c>
      <c r="B844" s="15">
        <v>300</v>
      </c>
      <c r="C844" s="15">
        <v>167</v>
      </c>
      <c r="D844" s="15" t="s">
        <v>436</v>
      </c>
      <c r="E844" s="15">
        <v>6.9</v>
      </c>
    </row>
    <row r="845" spans="1:5">
      <c r="A845" s="14">
        <v>4</v>
      </c>
      <c r="B845" s="15">
        <v>300</v>
      </c>
      <c r="C845" s="15">
        <v>167</v>
      </c>
      <c r="D845" s="15" t="s">
        <v>101</v>
      </c>
      <c r="E845" s="15">
        <v>7.6</v>
      </c>
    </row>
    <row r="846" spans="1:5">
      <c r="A846" s="14">
        <v>4</v>
      </c>
      <c r="B846" s="15">
        <v>300</v>
      </c>
      <c r="C846" s="15">
        <v>167</v>
      </c>
      <c r="D846" s="15" t="s">
        <v>438</v>
      </c>
      <c r="E846" s="15">
        <v>8.5</v>
      </c>
    </row>
    <row r="847" spans="1:5">
      <c r="A847" s="14">
        <v>4</v>
      </c>
      <c r="B847" s="15">
        <v>300</v>
      </c>
      <c r="C847" s="15">
        <v>167</v>
      </c>
      <c r="D847" s="15" t="s">
        <v>159</v>
      </c>
      <c r="E847" s="15">
        <v>9</v>
      </c>
    </row>
    <row r="848" spans="1:5">
      <c r="A848" s="14">
        <v>4</v>
      </c>
      <c r="B848" s="15">
        <v>300</v>
      </c>
      <c r="C848" s="15">
        <v>167</v>
      </c>
      <c r="D848" s="15" t="s">
        <v>141</v>
      </c>
      <c r="E848" s="15">
        <v>10.1</v>
      </c>
    </row>
    <row r="849" spans="1:5">
      <c r="A849" s="14">
        <v>4</v>
      </c>
      <c r="B849" s="15">
        <v>300</v>
      </c>
      <c r="C849" s="15">
        <v>167</v>
      </c>
      <c r="D849" s="15" t="s">
        <v>143</v>
      </c>
      <c r="E849" s="15">
        <v>11.2</v>
      </c>
    </row>
    <row r="850" spans="1:5">
      <c r="A850" s="14">
        <v>4</v>
      </c>
      <c r="B850" s="15">
        <v>300</v>
      </c>
      <c r="C850" s="15">
        <v>167</v>
      </c>
      <c r="D850" s="15" t="s">
        <v>145</v>
      </c>
      <c r="E850" s="15">
        <v>12.5</v>
      </c>
    </row>
    <row r="851" spans="1:5">
      <c r="A851" s="14">
        <v>4</v>
      </c>
      <c r="B851" s="15">
        <v>300</v>
      </c>
      <c r="C851" s="15">
        <v>167</v>
      </c>
      <c r="D851" s="15" t="s">
        <v>441</v>
      </c>
      <c r="E851" s="15">
        <v>13.5</v>
      </c>
    </row>
    <row r="852" spans="1:5">
      <c r="A852" s="14">
        <v>4</v>
      </c>
      <c r="B852" s="15">
        <v>300</v>
      </c>
      <c r="C852" s="15">
        <v>167</v>
      </c>
      <c r="D852" s="15" t="s">
        <v>191</v>
      </c>
      <c r="E852" s="15">
        <v>14.6</v>
      </c>
    </row>
    <row r="853" spans="1:5">
      <c r="A853" s="14">
        <v>4</v>
      </c>
      <c r="B853" s="15">
        <v>300</v>
      </c>
      <c r="C853" s="15">
        <v>167</v>
      </c>
      <c r="D853" s="15" t="s">
        <v>119</v>
      </c>
      <c r="E853" s="15">
        <v>18.8</v>
      </c>
    </row>
    <row r="854" spans="1:5">
      <c r="A854" s="14">
        <v>4</v>
      </c>
      <c r="B854" s="15">
        <v>300</v>
      </c>
      <c r="C854" s="15">
        <v>167</v>
      </c>
      <c r="D854" s="15" t="s">
        <v>109</v>
      </c>
      <c r="E854" s="15">
        <v>22.6</v>
      </c>
    </row>
    <row r="855" spans="1:5">
      <c r="A855" s="14">
        <v>4</v>
      </c>
      <c r="B855" s="15">
        <v>300</v>
      </c>
      <c r="C855" s="15">
        <v>167</v>
      </c>
      <c r="D855" s="15" t="s">
        <v>270</v>
      </c>
      <c r="E855" s="15">
        <v>26.7</v>
      </c>
    </row>
    <row r="856" spans="1:5">
      <c r="A856" s="14">
        <v>4</v>
      </c>
      <c r="B856" s="15">
        <v>300</v>
      </c>
      <c r="C856" s="15">
        <v>167</v>
      </c>
      <c r="D856" s="15" t="s">
        <v>263</v>
      </c>
      <c r="E856" s="15">
        <v>30.5</v>
      </c>
    </row>
    <row r="857" spans="1:5">
      <c r="A857" s="14">
        <v>4</v>
      </c>
      <c r="B857" s="15">
        <v>300</v>
      </c>
      <c r="C857" s="15">
        <v>167</v>
      </c>
      <c r="D857" s="15" t="s">
        <v>100</v>
      </c>
      <c r="E857" s="15">
        <v>32.799999999999997</v>
      </c>
    </row>
    <row r="858" spans="1:5">
      <c r="A858" s="14">
        <v>4</v>
      </c>
      <c r="B858" s="15">
        <v>300</v>
      </c>
      <c r="C858" s="15">
        <v>167</v>
      </c>
      <c r="D858" s="15" t="s">
        <v>442</v>
      </c>
      <c r="E858" s="15">
        <v>36.6</v>
      </c>
    </row>
    <row r="859" spans="1:5">
      <c r="A859" s="14">
        <v>4</v>
      </c>
      <c r="B859" s="15">
        <v>300</v>
      </c>
      <c r="C859" s="15">
        <v>167</v>
      </c>
      <c r="D859" s="15" t="s">
        <v>443</v>
      </c>
      <c r="E859" s="15">
        <v>40.299999999999997</v>
      </c>
    </row>
    <row r="860" spans="1:5">
      <c r="A860" s="14">
        <v>4</v>
      </c>
      <c r="B860" s="15">
        <v>300</v>
      </c>
      <c r="C860" s="15">
        <v>167</v>
      </c>
      <c r="D860" s="15" t="s">
        <v>444</v>
      </c>
      <c r="E860" s="15">
        <v>44.1</v>
      </c>
    </row>
    <row r="861" spans="1:5">
      <c r="A861" s="14">
        <v>4</v>
      </c>
      <c r="B861" s="15">
        <v>300</v>
      </c>
      <c r="C861" s="15">
        <v>167</v>
      </c>
      <c r="D861" s="15" t="s">
        <v>445</v>
      </c>
      <c r="E861" s="15">
        <v>51.5</v>
      </c>
    </row>
    <row r="862" spans="1:5">
      <c r="A862" s="14">
        <v>4</v>
      </c>
      <c r="B862" s="15">
        <v>350</v>
      </c>
      <c r="C862" s="15">
        <v>194</v>
      </c>
      <c r="D862" s="15" t="s">
        <v>432</v>
      </c>
      <c r="E862" s="15">
        <v>6.6</v>
      </c>
    </row>
    <row r="863" spans="1:5">
      <c r="A863" s="14">
        <v>4</v>
      </c>
      <c r="B863" s="15">
        <v>350</v>
      </c>
      <c r="C863" s="15">
        <v>194</v>
      </c>
      <c r="D863" s="15" t="s">
        <v>434</v>
      </c>
      <c r="E863" s="15">
        <v>7.7</v>
      </c>
    </row>
    <row r="864" spans="1:5">
      <c r="A864" s="14">
        <v>4</v>
      </c>
      <c r="B864" s="15">
        <v>350</v>
      </c>
      <c r="C864" s="15">
        <v>194</v>
      </c>
      <c r="D864" s="15" t="s">
        <v>436</v>
      </c>
      <c r="E864" s="15">
        <v>8.4</v>
      </c>
    </row>
    <row r="865" spans="1:5">
      <c r="A865" s="14">
        <v>4</v>
      </c>
      <c r="B865" s="15">
        <v>350</v>
      </c>
      <c r="C865" s="15">
        <v>194</v>
      </c>
      <c r="D865" s="15" t="s">
        <v>101</v>
      </c>
      <c r="E865" s="15">
        <v>9.3000000000000007</v>
      </c>
    </row>
    <row r="866" spans="1:5">
      <c r="A866" s="14">
        <v>4</v>
      </c>
      <c r="B866" s="15">
        <v>350</v>
      </c>
      <c r="C866" s="15">
        <v>194</v>
      </c>
      <c r="D866" s="15" t="s">
        <v>438</v>
      </c>
      <c r="E866" s="15">
        <v>10.3</v>
      </c>
    </row>
    <row r="867" spans="1:5">
      <c r="A867" s="14">
        <v>4</v>
      </c>
      <c r="B867" s="15">
        <v>350</v>
      </c>
      <c r="C867" s="15">
        <v>194</v>
      </c>
      <c r="D867" s="15" t="s">
        <v>159</v>
      </c>
      <c r="E867" s="15">
        <v>11</v>
      </c>
    </row>
    <row r="868" spans="1:5">
      <c r="A868" s="14">
        <v>4</v>
      </c>
      <c r="B868" s="15">
        <v>350</v>
      </c>
      <c r="C868" s="15">
        <v>194</v>
      </c>
      <c r="D868" s="15" t="s">
        <v>141</v>
      </c>
      <c r="E868" s="15">
        <v>12.3</v>
      </c>
    </row>
    <row r="869" spans="1:5">
      <c r="A869" s="14">
        <v>4</v>
      </c>
      <c r="B869" s="15">
        <v>350</v>
      </c>
      <c r="C869" s="15">
        <v>194</v>
      </c>
      <c r="D869" s="15" t="s">
        <v>143</v>
      </c>
      <c r="E869" s="15">
        <v>13.6</v>
      </c>
    </row>
    <row r="870" spans="1:5">
      <c r="A870" s="14">
        <v>4</v>
      </c>
      <c r="B870" s="15">
        <v>350</v>
      </c>
      <c r="C870" s="15">
        <v>194</v>
      </c>
      <c r="D870" s="15" t="s">
        <v>145</v>
      </c>
      <c r="E870" s="15">
        <v>15.2</v>
      </c>
    </row>
    <row r="871" spans="1:5">
      <c r="A871" s="14">
        <v>4</v>
      </c>
      <c r="B871" s="15">
        <v>350</v>
      </c>
      <c r="C871" s="15">
        <v>194</v>
      </c>
      <c r="D871" s="15" t="s">
        <v>441</v>
      </c>
      <c r="E871" s="15">
        <v>16.5</v>
      </c>
    </row>
    <row r="872" spans="1:5">
      <c r="A872" s="14">
        <v>4</v>
      </c>
      <c r="B872" s="15">
        <v>350</v>
      </c>
      <c r="C872" s="15">
        <v>194</v>
      </c>
      <c r="D872" s="15" t="s">
        <v>191</v>
      </c>
      <c r="E872" s="15">
        <v>17.7</v>
      </c>
    </row>
    <row r="873" spans="1:5">
      <c r="A873" s="14">
        <v>4</v>
      </c>
      <c r="B873" s="15">
        <v>350</v>
      </c>
      <c r="C873" s="15">
        <v>194</v>
      </c>
      <c r="D873" s="15" t="s">
        <v>119</v>
      </c>
      <c r="E873" s="15">
        <v>22.8</v>
      </c>
    </row>
    <row r="874" spans="1:5">
      <c r="A874" s="14">
        <v>4</v>
      </c>
      <c r="B874" s="15">
        <v>350</v>
      </c>
      <c r="C874" s="15">
        <v>194</v>
      </c>
      <c r="D874" s="15" t="s">
        <v>109</v>
      </c>
      <c r="E874" s="15">
        <v>27.5</v>
      </c>
    </row>
    <row r="875" spans="1:5">
      <c r="A875" s="14">
        <v>4</v>
      </c>
      <c r="B875" s="15">
        <v>350</v>
      </c>
      <c r="C875" s="15">
        <v>194</v>
      </c>
      <c r="D875" s="15" t="s">
        <v>270</v>
      </c>
      <c r="E875" s="15">
        <v>32.4</v>
      </c>
    </row>
    <row r="876" spans="1:5">
      <c r="A876" s="14">
        <v>4</v>
      </c>
      <c r="B876" s="15">
        <v>350</v>
      </c>
      <c r="C876" s="15">
        <v>194</v>
      </c>
      <c r="D876" s="15" t="s">
        <v>263</v>
      </c>
      <c r="E876" s="15">
        <v>37.1</v>
      </c>
    </row>
    <row r="877" spans="1:5">
      <c r="A877" s="14">
        <v>4</v>
      </c>
      <c r="B877" s="15">
        <v>350</v>
      </c>
      <c r="C877" s="15">
        <v>194</v>
      </c>
      <c r="D877" s="15" t="s">
        <v>100</v>
      </c>
      <c r="E877" s="15">
        <v>39.9</v>
      </c>
    </row>
    <row r="878" spans="1:5">
      <c r="A878" s="14">
        <v>4</v>
      </c>
      <c r="B878" s="15">
        <v>350</v>
      </c>
      <c r="C878" s="15">
        <v>194</v>
      </c>
      <c r="D878" s="15" t="s">
        <v>442</v>
      </c>
      <c r="E878" s="15">
        <v>44.5</v>
      </c>
    </row>
    <row r="879" spans="1:5">
      <c r="A879" s="14">
        <v>4</v>
      </c>
      <c r="B879" s="15">
        <v>350</v>
      </c>
      <c r="C879" s="15">
        <v>194</v>
      </c>
      <c r="D879" s="15" t="s">
        <v>443</v>
      </c>
      <c r="E879" s="15">
        <v>49</v>
      </c>
    </row>
    <row r="880" spans="1:5">
      <c r="A880" s="14">
        <v>4</v>
      </c>
      <c r="B880" s="15">
        <v>350</v>
      </c>
      <c r="C880" s="15">
        <v>194</v>
      </c>
      <c r="D880" s="15" t="s">
        <v>444</v>
      </c>
      <c r="E880" s="15">
        <v>53.6</v>
      </c>
    </row>
    <row r="881" spans="1:5">
      <c r="A881" s="14">
        <v>4</v>
      </c>
      <c r="B881" s="15">
        <v>350</v>
      </c>
      <c r="C881" s="15">
        <v>194</v>
      </c>
      <c r="D881" s="15" t="s">
        <v>445</v>
      </c>
      <c r="E881" s="15">
        <v>62.6</v>
      </c>
    </row>
    <row r="882" spans="1:5">
      <c r="B882" s="15"/>
      <c r="C882" s="15"/>
      <c r="D882" s="15"/>
      <c r="E882" s="16"/>
    </row>
    <row r="883" spans="1:5">
      <c r="B883" s="15"/>
      <c r="C883" s="15"/>
      <c r="D883" s="15"/>
      <c r="E883" s="16"/>
    </row>
    <row r="884" spans="1:5">
      <c r="B884" s="15"/>
      <c r="C884" s="15"/>
      <c r="D884" s="15"/>
      <c r="E884" s="16"/>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30"/>
  <sheetViews>
    <sheetView workbookViewId="0">
      <selection activeCell="U29" sqref="U29"/>
    </sheetView>
  </sheetViews>
  <sheetFormatPr defaultColWidth="9.140625" defaultRowHeight="10.15" outlineLevelCol="1"/>
  <cols>
    <col min="1" max="1" width="4.5703125" style="48" bestFit="1" customWidth="1"/>
    <col min="2" max="2" width="12.5703125" style="48" hidden="1" customWidth="1" outlineLevel="1"/>
    <col min="3" max="3" width="8.7109375" style="48" hidden="1" customWidth="1" outlineLevel="1"/>
    <col min="4" max="4" width="11.5703125" style="48" hidden="1" customWidth="1" outlineLevel="1"/>
    <col min="5" max="5" width="2.140625" style="48" customWidth="1" collapsed="1"/>
    <col min="6" max="6" width="4.5703125" style="48" bestFit="1" customWidth="1"/>
    <col min="7" max="8" width="8.7109375" style="48" hidden="1" customWidth="1" outlineLevel="1"/>
    <col min="9" max="9" width="3.7109375" style="48" hidden="1" customWidth="1" outlineLevel="1"/>
    <col min="10" max="10" width="2.140625" style="48" customWidth="1" collapsed="1"/>
    <col min="11" max="11" width="4.5703125" style="48" customWidth="1"/>
    <col min="12" max="12" width="9.7109375" style="48" customWidth="1" outlineLevel="1"/>
    <col min="13" max="13" width="3.7109375" style="48" customWidth="1" outlineLevel="1"/>
    <col min="14" max="14" width="2.42578125" style="48" customWidth="1" outlineLevel="1"/>
    <col min="15" max="15" width="9.7109375" style="48" customWidth="1" outlineLevel="1"/>
    <col min="16" max="16" width="6.7109375" style="48" customWidth="1" outlineLevel="1"/>
    <col min="17" max="17" width="1.85546875" style="48" customWidth="1" outlineLevel="1"/>
    <col min="18" max="18" width="11.140625" style="48" customWidth="1" outlineLevel="1"/>
    <col min="19" max="19" width="3.7109375" style="48" customWidth="1" outlineLevel="1"/>
    <col min="20" max="20" width="2.140625" style="48" customWidth="1" outlineLevel="1"/>
    <col min="21" max="21" width="9.7109375" style="48" customWidth="1" outlineLevel="1"/>
    <col min="22" max="22" width="3.7109375" style="48" customWidth="1" outlineLevel="1"/>
    <col min="23" max="23" width="2.42578125" style="48" customWidth="1" outlineLevel="1"/>
    <col min="24" max="24" width="9.7109375" style="48" customWidth="1" outlineLevel="1"/>
    <col min="25" max="25" width="6.7109375" style="48" customWidth="1" outlineLevel="1"/>
    <col min="26" max="16384" width="9.140625" style="48"/>
  </cols>
  <sheetData>
    <row r="1" spans="1:26" ht="10.9" thickBot="1"/>
    <row r="2" spans="1:26" ht="10.9" thickBot="1">
      <c r="A2" s="1038" t="s">
        <v>446</v>
      </c>
      <c r="B2" s="1484" t="s">
        <v>447</v>
      </c>
      <c r="C2" s="1485" t="s">
        <v>448</v>
      </c>
      <c r="D2" s="939" t="s">
        <v>449</v>
      </c>
      <c r="E2" s="1041"/>
      <c r="F2" s="1038" t="s">
        <v>450</v>
      </c>
      <c r="G2" s="1484" t="s">
        <v>451</v>
      </c>
      <c r="H2" s="1485" t="s">
        <v>448</v>
      </c>
      <c r="I2" s="938" t="s">
        <v>452</v>
      </c>
      <c r="J2" s="1041"/>
      <c r="K2" s="1038" t="s">
        <v>453</v>
      </c>
      <c r="L2" s="1036" t="s">
        <v>454</v>
      </c>
      <c r="M2" s="1037"/>
      <c r="O2" s="1036" t="s">
        <v>455</v>
      </c>
      <c r="P2" s="1037"/>
      <c r="R2" s="1036" t="s">
        <v>456</v>
      </c>
      <c r="S2" s="1037"/>
      <c r="U2" s="1036" t="s">
        <v>457</v>
      </c>
      <c r="V2" s="1037"/>
      <c r="X2" s="1036" t="s">
        <v>458</v>
      </c>
      <c r="Y2" s="1037"/>
    </row>
    <row r="3" spans="1:26" ht="10.9" thickBot="1">
      <c r="A3" s="1039"/>
      <c r="B3" s="48" t="s">
        <v>459</v>
      </c>
      <c r="C3" s="48" t="s">
        <v>460</v>
      </c>
      <c r="D3" s="937">
        <v>563</v>
      </c>
      <c r="E3" s="1042"/>
      <c r="F3" s="1039"/>
      <c r="G3" s="48" t="s">
        <v>461</v>
      </c>
      <c r="H3" s="48" t="s">
        <v>460</v>
      </c>
      <c r="I3" s="937">
        <v>1057</v>
      </c>
      <c r="J3" s="1042"/>
      <c r="K3" s="1039"/>
      <c r="L3" s="1486" t="s">
        <v>462</v>
      </c>
      <c r="M3" s="682" t="s">
        <v>452</v>
      </c>
      <c r="O3" s="1487" t="s">
        <v>462</v>
      </c>
      <c r="P3" s="1488" t="s">
        <v>452</v>
      </c>
      <c r="R3" s="1487" t="s">
        <v>462</v>
      </c>
      <c r="S3" s="1488" t="s">
        <v>452</v>
      </c>
      <c r="U3" s="1487" t="s">
        <v>462</v>
      </c>
      <c r="V3" s="1488" t="s">
        <v>452</v>
      </c>
      <c r="X3" s="1487" t="s">
        <v>462</v>
      </c>
      <c r="Y3" s="1488" t="s">
        <v>463</v>
      </c>
    </row>
    <row r="4" spans="1:26" ht="13.9" thickBot="1">
      <c r="A4" s="1039"/>
      <c r="B4" s="48" t="s">
        <v>464</v>
      </c>
      <c r="C4" s="48" t="s">
        <v>460</v>
      </c>
      <c r="D4" s="937">
        <v>125</v>
      </c>
      <c r="E4" s="1042"/>
      <c r="F4" s="1039"/>
      <c r="G4"/>
      <c r="H4"/>
      <c r="I4"/>
      <c r="J4" s="1042"/>
      <c r="K4" s="1039"/>
      <c r="L4" s="1489" t="s">
        <v>465</v>
      </c>
      <c r="M4" s="1490">
        <v>199</v>
      </c>
      <c r="O4" s="1491" t="s">
        <v>466</v>
      </c>
      <c r="P4" s="1492">
        <v>199</v>
      </c>
      <c r="R4" s="1491" t="s">
        <v>467</v>
      </c>
      <c r="S4" s="1492">
        <v>15</v>
      </c>
      <c r="U4" s="1491" t="s">
        <v>468</v>
      </c>
      <c r="V4" s="1492">
        <v>15</v>
      </c>
      <c r="X4" s="1491" t="s">
        <v>469</v>
      </c>
      <c r="Y4" s="1492">
        <v>1066</v>
      </c>
    </row>
    <row r="5" spans="1:26" ht="13.9" thickBot="1">
      <c r="A5" s="1039"/>
      <c r="B5" s="48" t="s">
        <v>470</v>
      </c>
      <c r="C5" s="48" t="s">
        <v>460</v>
      </c>
      <c r="D5" s="937">
        <v>699</v>
      </c>
      <c r="E5" s="1042"/>
      <c r="F5" s="1039"/>
      <c r="G5"/>
      <c r="H5"/>
      <c r="I5"/>
      <c r="J5" s="1042"/>
      <c r="K5" s="1039"/>
      <c r="L5"/>
      <c r="M5"/>
      <c r="U5"/>
    </row>
    <row r="6" spans="1:26" ht="13.9" thickBot="1">
      <c r="A6" s="1039"/>
      <c r="B6" s="48" t="s">
        <v>471</v>
      </c>
      <c r="C6" s="48" t="s">
        <v>460</v>
      </c>
      <c r="D6" s="937">
        <v>1730</v>
      </c>
      <c r="E6" s="1042"/>
      <c r="F6" s="1039"/>
      <c r="G6"/>
      <c r="H6"/>
      <c r="I6"/>
      <c r="J6" s="1042"/>
      <c r="K6" s="1039"/>
      <c r="L6" s="1036" t="s">
        <v>472</v>
      </c>
      <c r="M6" s="1037"/>
      <c r="O6" s="1036" t="s">
        <v>473</v>
      </c>
      <c r="P6" s="1037"/>
      <c r="R6" s="1036" t="s">
        <v>474</v>
      </c>
      <c r="S6" s="1037"/>
      <c r="U6" s="1036" t="s">
        <v>475</v>
      </c>
      <c r="V6" s="1037"/>
      <c r="X6" s="689" t="s">
        <v>476</v>
      </c>
      <c r="Y6"/>
      <c r="Z6"/>
    </row>
    <row r="7" spans="1:26" ht="13.9" thickBot="1">
      <c r="A7" s="1039"/>
      <c r="B7" s="48" t="s">
        <v>477</v>
      </c>
      <c r="C7" s="48" t="s">
        <v>460</v>
      </c>
      <c r="D7" s="937">
        <v>910</v>
      </c>
      <c r="E7" s="1042"/>
      <c r="F7" s="1039"/>
      <c r="G7"/>
      <c r="H7"/>
      <c r="I7"/>
      <c r="J7" s="1042"/>
      <c r="K7" s="1039"/>
      <c r="L7" s="1486" t="s">
        <v>462</v>
      </c>
      <c r="M7" s="682" t="s">
        <v>478</v>
      </c>
      <c r="O7" s="1487" t="s">
        <v>462</v>
      </c>
      <c r="P7" s="1488" t="s">
        <v>463</v>
      </c>
      <c r="R7" s="1493" t="s">
        <v>462</v>
      </c>
      <c r="S7" s="1488" t="s">
        <v>452</v>
      </c>
      <c r="T7"/>
      <c r="U7" s="1493" t="s">
        <v>462</v>
      </c>
      <c r="V7" s="1488" t="s">
        <v>452</v>
      </c>
      <c r="W7"/>
      <c r="X7" s="1494" t="s">
        <v>452</v>
      </c>
      <c r="Y7"/>
      <c r="Z7"/>
    </row>
    <row r="8" spans="1:26" ht="13.9" thickBot="1">
      <c r="A8" s="1039"/>
      <c r="B8" s="48" t="s">
        <v>479</v>
      </c>
      <c r="C8" s="48" t="s">
        <v>460</v>
      </c>
      <c r="D8" s="937">
        <v>3910</v>
      </c>
      <c r="E8" s="1042"/>
      <c r="F8" s="1039"/>
      <c r="G8"/>
      <c r="H8"/>
      <c r="I8"/>
      <c r="J8" s="1042"/>
      <c r="K8" s="1039"/>
      <c r="L8" s="1489" t="s">
        <v>480</v>
      </c>
      <c r="M8" s="1490">
        <v>793</v>
      </c>
      <c r="O8" s="1495" t="s">
        <v>481</v>
      </c>
      <c r="P8" s="1496">
        <v>146</v>
      </c>
      <c r="R8" s="1497" t="s">
        <v>482</v>
      </c>
      <c r="S8" s="1492">
        <v>48</v>
      </c>
      <c r="T8"/>
      <c r="U8" s="1497" t="s">
        <v>483</v>
      </c>
      <c r="V8" s="1492">
        <v>15</v>
      </c>
      <c r="W8"/>
      <c r="X8" s="1498">
        <v>281</v>
      </c>
      <c r="Y8"/>
      <c r="Z8"/>
    </row>
    <row r="9" spans="1:26" ht="13.15">
      <c r="A9" s="1039"/>
      <c r="B9" s="48" t="s">
        <v>484</v>
      </c>
      <c r="C9" s="48" t="s">
        <v>460</v>
      </c>
      <c r="D9" s="937">
        <v>655</v>
      </c>
      <c r="E9" s="1042"/>
      <c r="F9" s="1039"/>
      <c r="G9"/>
      <c r="H9"/>
      <c r="I9"/>
      <c r="J9" s="1042"/>
      <c r="K9" s="1039"/>
      <c r="L9"/>
      <c r="M9"/>
      <c r="O9" s="1495" t="s">
        <v>485</v>
      </c>
      <c r="P9" s="1496">
        <v>708</v>
      </c>
      <c r="R9"/>
      <c r="S9"/>
      <c r="T9"/>
      <c r="U9"/>
      <c r="V9"/>
      <c r="W9"/>
      <c r="X9"/>
      <c r="Y9"/>
      <c r="Z9"/>
    </row>
    <row r="10" spans="1:26" ht="13.15">
      <c r="A10" s="1039"/>
      <c r="B10" s="48" t="s">
        <v>486</v>
      </c>
      <c r="C10" s="48" t="s">
        <v>460</v>
      </c>
      <c r="D10" s="937">
        <v>3560</v>
      </c>
      <c r="E10" s="1042"/>
      <c r="F10" s="1039"/>
      <c r="G10"/>
      <c r="H10"/>
      <c r="I10"/>
      <c r="J10" s="1042"/>
      <c r="K10" s="1039"/>
      <c r="O10" s="1495" t="s">
        <v>487</v>
      </c>
      <c r="P10" s="1496">
        <v>22</v>
      </c>
      <c r="R10"/>
      <c r="S10"/>
      <c r="T10"/>
      <c r="U10"/>
      <c r="V10"/>
      <c r="W10"/>
      <c r="X10"/>
      <c r="Y10"/>
      <c r="Z10"/>
    </row>
    <row r="11" spans="1:26" ht="13.15">
      <c r="A11" s="1039"/>
      <c r="B11" s="48" t="s">
        <v>488</v>
      </c>
      <c r="C11" s="48" t="s">
        <v>460</v>
      </c>
      <c r="D11" s="937">
        <v>682</v>
      </c>
      <c r="E11" s="1042"/>
      <c r="F11" s="1039"/>
      <c r="G11"/>
      <c r="H11"/>
      <c r="I11"/>
      <c r="J11" s="1042"/>
      <c r="K11" s="1039"/>
      <c r="O11" s="1495" t="s">
        <v>489</v>
      </c>
      <c r="P11" s="1496">
        <v>166</v>
      </c>
      <c r="R11"/>
      <c r="S11"/>
      <c r="T11"/>
      <c r="U11"/>
      <c r="V11"/>
      <c r="W11"/>
      <c r="X11"/>
      <c r="Y11"/>
      <c r="Z11"/>
    </row>
    <row r="12" spans="1:26" ht="13.15">
      <c r="A12" s="1039"/>
      <c r="B12"/>
      <c r="C12"/>
      <c r="D12"/>
      <c r="E12" s="1042"/>
      <c r="F12" s="1039"/>
      <c r="G12"/>
      <c r="H12"/>
      <c r="I12"/>
      <c r="J12" s="1042"/>
      <c r="K12" s="1039"/>
      <c r="O12" s="1495" t="s">
        <v>490</v>
      </c>
      <c r="P12" s="1496">
        <v>225</v>
      </c>
      <c r="R12"/>
      <c r="S12"/>
      <c r="T12"/>
      <c r="U12"/>
      <c r="V12"/>
      <c r="W12"/>
      <c r="X12"/>
      <c r="Y12"/>
      <c r="Z12"/>
    </row>
    <row r="13" spans="1:26" ht="13.9" thickBot="1">
      <c r="A13" s="1039"/>
      <c r="B13"/>
      <c r="C13"/>
      <c r="D13"/>
      <c r="E13" s="1042"/>
      <c r="F13" s="1039"/>
      <c r="G13"/>
      <c r="H13"/>
      <c r="I13"/>
      <c r="J13" s="1042"/>
      <c r="K13" s="1039"/>
      <c r="O13" s="1491" t="s">
        <v>491</v>
      </c>
      <c r="P13" s="1492">
        <v>16</v>
      </c>
      <c r="R13"/>
      <c r="S13"/>
      <c r="T13"/>
      <c r="U13"/>
      <c r="V13"/>
      <c r="W13"/>
      <c r="X13"/>
      <c r="Y13"/>
      <c r="Z13"/>
    </row>
    <row r="14" spans="1:26" ht="13.15">
      <c r="A14" s="1039"/>
      <c r="B14"/>
      <c r="C14"/>
      <c r="D14"/>
      <c r="E14" s="1042"/>
      <c r="F14" s="1039"/>
      <c r="G14"/>
      <c r="H14"/>
      <c r="I14"/>
      <c r="J14" s="1042"/>
      <c r="K14" s="1039"/>
      <c r="O14"/>
      <c r="P14"/>
      <c r="R14"/>
      <c r="S14"/>
      <c r="T14"/>
      <c r="U14"/>
      <c r="V14"/>
      <c r="W14"/>
      <c r="X14"/>
      <c r="Y14"/>
      <c r="Z14"/>
    </row>
    <row r="15" spans="1:26" ht="13.15">
      <c r="A15" s="1039"/>
      <c r="B15"/>
      <c r="C15"/>
      <c r="D15"/>
      <c r="E15" s="1042"/>
      <c r="F15" s="1039"/>
      <c r="G15"/>
      <c r="H15"/>
      <c r="I15"/>
      <c r="J15" s="1042"/>
      <c r="K15" s="1039"/>
      <c r="O15"/>
      <c r="P15"/>
      <c r="R15"/>
      <c r="S15"/>
      <c r="T15"/>
      <c r="U15"/>
      <c r="V15"/>
      <c r="W15"/>
      <c r="X15"/>
      <c r="Y15"/>
      <c r="Z15"/>
    </row>
    <row r="16" spans="1:26" ht="13.15">
      <c r="A16" s="1039"/>
      <c r="B16"/>
      <c r="C16"/>
      <c r="D16"/>
      <c r="E16" s="1042"/>
      <c r="F16" s="1039"/>
      <c r="G16"/>
      <c r="H16"/>
      <c r="I16"/>
      <c r="J16" s="1042"/>
      <c r="K16" s="1039"/>
      <c r="R16"/>
      <c r="S16"/>
      <c r="T16"/>
      <c r="U16"/>
      <c r="V16"/>
      <c r="W16"/>
      <c r="X16"/>
      <c r="Y16"/>
      <c r="Z16"/>
    </row>
    <row r="17" spans="1:26" ht="13.15">
      <c r="A17" s="1039"/>
      <c r="B17"/>
      <c r="C17"/>
      <c r="D17"/>
      <c r="E17" s="1042"/>
      <c r="F17" s="1039"/>
      <c r="G17"/>
      <c r="H17"/>
      <c r="I17"/>
      <c r="J17" s="1042"/>
      <c r="K17" s="1039"/>
      <c r="R17"/>
      <c r="S17"/>
      <c r="T17"/>
      <c r="U17"/>
      <c r="V17"/>
      <c r="W17"/>
      <c r="X17"/>
      <c r="Y17"/>
      <c r="Z17"/>
    </row>
    <row r="18" spans="1:26" ht="13.15">
      <c r="A18" s="1039"/>
      <c r="B18"/>
      <c r="C18"/>
      <c r="D18"/>
      <c r="E18" s="1042"/>
      <c r="F18" s="1039"/>
      <c r="G18"/>
      <c r="H18"/>
      <c r="I18"/>
      <c r="J18" s="1042"/>
      <c r="K18" s="1039"/>
      <c r="R18"/>
      <c r="S18"/>
      <c r="T18"/>
      <c r="U18"/>
      <c r="V18"/>
      <c r="W18"/>
      <c r="X18"/>
      <c r="Y18"/>
      <c r="Z18"/>
    </row>
    <row r="19" spans="1:26" ht="13.15">
      <c r="A19" s="1039"/>
      <c r="B19"/>
      <c r="C19"/>
      <c r="D19"/>
      <c r="E19" s="1042"/>
      <c r="F19" s="1039"/>
      <c r="G19"/>
      <c r="H19"/>
      <c r="I19"/>
      <c r="J19" s="1042"/>
      <c r="K19" s="1039"/>
      <c r="R19"/>
      <c r="S19"/>
      <c r="T19"/>
      <c r="U19"/>
      <c r="V19"/>
      <c r="W19"/>
      <c r="X19"/>
      <c r="Y19"/>
      <c r="Z19"/>
    </row>
    <row r="20" spans="1:26" ht="13.15">
      <c r="A20" s="1039"/>
      <c r="B20"/>
      <c r="C20"/>
      <c r="D20"/>
      <c r="E20" s="1042"/>
      <c r="F20" s="1039"/>
      <c r="G20"/>
      <c r="H20"/>
      <c r="I20"/>
      <c r="J20" s="1042"/>
      <c r="K20" s="1039"/>
      <c r="R20"/>
      <c r="S20"/>
      <c r="T20"/>
      <c r="U20"/>
      <c r="V20"/>
      <c r="W20"/>
      <c r="X20"/>
      <c r="Y20"/>
      <c r="Z20"/>
    </row>
    <row r="21" spans="1:26" ht="13.15">
      <c r="A21" s="1039"/>
      <c r="B21"/>
      <c r="C21"/>
      <c r="D21"/>
      <c r="E21" s="1042"/>
      <c r="F21" s="1039"/>
      <c r="G21"/>
      <c r="H21"/>
      <c r="I21"/>
      <c r="J21" s="1042"/>
      <c r="K21" s="1039"/>
      <c r="R21"/>
      <c r="S21"/>
      <c r="T21"/>
      <c r="U21"/>
      <c r="V21"/>
      <c r="W21"/>
      <c r="X21"/>
      <c r="Y21"/>
      <c r="Z21"/>
    </row>
    <row r="22" spans="1:26" ht="13.9" thickBot="1">
      <c r="A22" s="1040"/>
      <c r="B22"/>
      <c r="C22"/>
      <c r="D22"/>
      <c r="E22" s="1043"/>
      <c r="F22" s="1040"/>
      <c r="G22"/>
      <c r="H22"/>
      <c r="I22"/>
      <c r="J22" s="1043"/>
      <c r="K22" s="1040"/>
      <c r="R22"/>
      <c r="S22"/>
      <c r="T22"/>
      <c r="U22"/>
      <c r="V22"/>
      <c r="W22"/>
      <c r="X22"/>
      <c r="Y22"/>
      <c r="Z22"/>
    </row>
    <row r="23" spans="1:26" ht="13.15">
      <c r="B23"/>
      <c r="C23"/>
      <c r="D23"/>
      <c r="G23"/>
      <c r="H23"/>
      <c r="I23"/>
      <c r="R23"/>
      <c r="S23"/>
      <c r="T23"/>
      <c r="U23"/>
      <c r="V23"/>
      <c r="W23"/>
      <c r="X23"/>
      <c r="Y23"/>
      <c r="Z23"/>
    </row>
    <row r="24" spans="1:26" ht="13.9" thickBot="1">
      <c r="B24"/>
      <c r="C24"/>
      <c r="D24"/>
      <c r="G24"/>
      <c r="H24"/>
      <c r="I24"/>
      <c r="R24"/>
      <c r="S24"/>
      <c r="T24"/>
      <c r="U24"/>
      <c r="V24"/>
      <c r="W24"/>
      <c r="X24"/>
      <c r="Y24"/>
      <c r="Z24"/>
    </row>
    <row r="25" spans="1:26" ht="13.15">
      <c r="B25"/>
      <c r="C25"/>
      <c r="D25"/>
      <c r="G25"/>
      <c r="H25"/>
      <c r="I25"/>
    </row>
    <row r="26" spans="1:26" ht="13.15">
      <c r="B26"/>
      <c r="C26"/>
      <c r="D26"/>
      <c r="G26"/>
      <c r="H26"/>
      <c r="I26"/>
    </row>
    <row r="27" spans="1:26" ht="13.15">
      <c r="B27"/>
      <c r="C27"/>
      <c r="D27"/>
      <c r="G27"/>
      <c r="H27"/>
      <c r="I27"/>
    </row>
    <row r="28" spans="1:26" ht="13.15">
      <c r="B28"/>
      <c r="C28"/>
      <c r="D28"/>
      <c r="G28"/>
      <c r="H28"/>
      <c r="I28"/>
    </row>
    <row r="29" spans="1:26" ht="13.15">
      <c r="B29"/>
      <c r="C29"/>
      <c r="D29"/>
    </row>
    <row r="30" spans="1:26" ht="13.15">
      <c r="B30"/>
      <c r="C30"/>
      <c r="D30"/>
    </row>
  </sheetData>
  <mergeCells count="14">
    <mergeCell ref="K2:K22"/>
    <mergeCell ref="L2:M2"/>
    <mergeCell ref="O2:P2"/>
    <mergeCell ref="A2:A22"/>
    <mergeCell ref="E2:E22"/>
    <mergeCell ref="F2:F22"/>
    <mergeCell ref="J2:J22"/>
    <mergeCell ref="R2:S2"/>
    <mergeCell ref="U2:V2"/>
    <mergeCell ref="X2:Y2"/>
    <mergeCell ref="L6:M6"/>
    <mergeCell ref="O6:P6"/>
    <mergeCell ref="R6:S6"/>
    <mergeCell ref="U6:V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65"/>
  <sheetViews>
    <sheetView topLeftCell="B1" workbookViewId="0">
      <selection activeCell="G67" sqref="G67"/>
    </sheetView>
  </sheetViews>
  <sheetFormatPr defaultColWidth="9.140625" defaultRowHeight="13.9"/>
  <cols>
    <col min="1" max="1" width="2" style="85" hidden="1" customWidth="1"/>
    <col min="2" max="2" width="3.7109375" style="85" customWidth="1"/>
    <col min="3" max="3" width="7.42578125" style="85" bestFit="1" customWidth="1"/>
    <col min="4" max="4" width="18" style="85" bestFit="1" customWidth="1"/>
    <col min="5" max="5" width="30.7109375" style="85" customWidth="1"/>
    <col min="6" max="6" width="11.42578125" style="85" bestFit="1" customWidth="1"/>
    <col min="7" max="8" width="12.85546875" style="85" bestFit="1" customWidth="1"/>
    <col min="9" max="9" width="7" style="85" bestFit="1" customWidth="1"/>
    <col min="10" max="15" width="10.85546875" style="85" bestFit="1" customWidth="1"/>
    <col min="16" max="18" width="9.5703125" style="85" bestFit="1" customWidth="1"/>
    <col min="19" max="19" width="15.140625" style="85" bestFit="1" customWidth="1"/>
    <col min="20" max="20" width="23.42578125" style="85" bestFit="1" customWidth="1"/>
    <col min="21" max="21" width="20.42578125" style="85" bestFit="1" customWidth="1"/>
    <col min="22" max="16384" width="9.140625" style="85"/>
  </cols>
  <sheetData>
    <row r="1" spans="1:21" ht="14.45" thickBot="1">
      <c r="C1" s="1069" t="str">
        <f>"Project Name: "&amp;'Data Setup'!B1</f>
        <v xml:space="preserve">Project Name: </v>
      </c>
      <c r="D1" s="1069"/>
      <c r="E1" s="1069"/>
      <c r="F1" s="1069"/>
      <c r="G1" s="1069"/>
      <c r="H1" s="1069"/>
      <c r="I1" s="1069"/>
      <c r="J1" s="1069"/>
      <c r="K1" s="1069"/>
      <c r="L1" s="1069"/>
      <c r="M1" s="1069"/>
      <c r="N1" s="1069"/>
      <c r="O1" s="1069"/>
      <c r="P1" s="1069"/>
      <c r="Q1" s="1069"/>
    </row>
    <row r="2" spans="1:21" ht="15" thickTop="1" thickBot="1">
      <c r="A2" s="86"/>
      <c r="B2" s="86"/>
      <c r="C2" s="1054" t="s">
        <v>492</v>
      </c>
      <c r="D2" s="1055"/>
      <c r="E2" s="1055"/>
      <c r="F2" s="1045"/>
      <c r="G2" s="941" t="s">
        <v>493</v>
      </c>
      <c r="H2" s="941" t="s">
        <v>494</v>
      </c>
      <c r="I2" s="941" t="s">
        <v>495</v>
      </c>
      <c r="J2" s="1044" t="s">
        <v>496</v>
      </c>
      <c r="K2" s="1045"/>
      <c r="L2" s="1044" t="s">
        <v>497</v>
      </c>
      <c r="M2" s="1045"/>
      <c r="N2" s="1049" t="s">
        <v>498</v>
      </c>
      <c r="O2" s="1050"/>
      <c r="P2" s="1044" t="s">
        <v>499</v>
      </c>
      <c r="Q2" s="1045"/>
    </row>
    <row r="3" spans="1:21" ht="15" thickTop="1" thickBot="1">
      <c r="A3" s="87"/>
      <c r="B3" s="87"/>
      <c r="C3" s="1073" t="s">
        <v>462</v>
      </c>
      <c r="D3" s="1074"/>
      <c r="E3" s="1074"/>
      <c r="F3" s="1075"/>
      <c r="G3" s="88"/>
      <c r="H3" s="88"/>
      <c r="I3" s="88"/>
      <c r="J3" s="89"/>
      <c r="K3" s="89"/>
      <c r="L3" s="89"/>
      <c r="M3" s="89"/>
      <c r="N3" s="89"/>
      <c r="O3" s="89"/>
      <c r="P3" s="89"/>
      <c r="Q3" s="89"/>
    </row>
    <row r="4" spans="1:21" ht="15" thickTop="1" thickBot="1">
      <c r="A4" s="86"/>
      <c r="B4" s="86"/>
      <c r="C4" s="1070" t="s">
        <v>500</v>
      </c>
      <c r="D4" s="1071"/>
      <c r="E4" s="1071"/>
      <c r="F4" s="1071"/>
      <c r="G4" s="1071"/>
      <c r="H4" s="1071"/>
      <c r="I4" s="1071"/>
      <c r="J4" s="1071"/>
      <c r="K4" s="1071"/>
      <c r="L4" s="1071"/>
      <c r="M4" s="1071"/>
      <c r="N4" s="1071"/>
      <c r="O4" s="1071"/>
      <c r="P4" s="1071"/>
      <c r="Q4" s="1072"/>
    </row>
    <row r="5" spans="1:21" ht="15" thickTop="1" thickBot="1">
      <c r="C5" s="901"/>
      <c r="D5" s="1060"/>
      <c r="E5" s="1061"/>
      <c r="F5" s="1061"/>
      <c r="G5" s="91"/>
      <c r="H5" s="91"/>
      <c r="I5" s="92"/>
      <c r="J5" s="1046">
        <v>2</v>
      </c>
      <c r="K5" s="1047"/>
      <c r="L5" s="1048">
        <v>1</v>
      </c>
      <c r="M5" s="1048"/>
      <c r="N5" s="1048">
        <v>2</v>
      </c>
      <c r="O5" s="1048"/>
      <c r="P5" s="1048">
        <v>3</v>
      </c>
      <c r="Q5" s="1048"/>
    </row>
    <row r="6" spans="1:21" ht="14.45" thickTop="1">
      <c r="A6" s="86"/>
      <c r="B6" s="86"/>
      <c r="C6" s="901"/>
      <c r="D6" s="1056"/>
      <c r="E6" s="1057"/>
      <c r="F6" s="691" t="s">
        <v>501</v>
      </c>
      <c r="G6" s="91" t="s">
        <v>502</v>
      </c>
      <c r="H6" s="91">
        <f>'Data Setup'!L12</f>
        <v>361</v>
      </c>
      <c r="I6" s="91"/>
      <c r="J6" s="93" t="s">
        <v>503</v>
      </c>
      <c r="K6" s="93" t="s">
        <v>504</v>
      </c>
      <c r="L6" s="93" t="s">
        <v>503</v>
      </c>
      <c r="M6" s="93" t="s">
        <v>504</v>
      </c>
      <c r="N6" s="93" t="s">
        <v>503</v>
      </c>
      <c r="O6" s="93" t="s">
        <v>504</v>
      </c>
      <c r="P6" s="93" t="s">
        <v>503</v>
      </c>
      <c r="Q6" s="93" t="s">
        <v>504</v>
      </c>
    </row>
    <row r="7" spans="1:21">
      <c r="C7" s="901">
        <v>1</v>
      </c>
      <c r="D7" s="1060" t="s">
        <v>505</v>
      </c>
      <c r="E7" s="1061"/>
      <c r="F7" s="690" t="s">
        <v>506</v>
      </c>
      <c r="G7" s="161"/>
      <c r="H7" s="902">
        <f>IF(F7="Y",ROUND(H6/16,0),0)</f>
        <v>0</v>
      </c>
      <c r="I7" s="903" t="s">
        <v>507</v>
      </c>
      <c r="J7" s="904">
        <f>CHOOSE($J$5,L7,N7,P7)</f>
        <v>10350</v>
      </c>
      <c r="K7" s="904">
        <f>H7*J7</f>
        <v>0</v>
      </c>
      <c r="L7" s="94">
        <v>9073.27</v>
      </c>
      <c r="M7" s="94">
        <f>L7*H7</f>
        <v>0</v>
      </c>
      <c r="N7" s="95">
        <v>10350</v>
      </c>
      <c r="O7" s="94">
        <f>N7*H7</f>
        <v>0</v>
      </c>
      <c r="P7" s="95">
        <v>9520</v>
      </c>
      <c r="Q7" s="94">
        <f>P7*H7</f>
        <v>0</v>
      </c>
      <c r="S7"/>
      <c r="T7"/>
      <c r="U7"/>
    </row>
    <row r="8" spans="1:21">
      <c r="C8" s="901">
        <v>2</v>
      </c>
      <c r="D8" s="1060" t="s">
        <v>508</v>
      </c>
      <c r="E8" s="1061"/>
      <c r="F8" s="690" t="s">
        <v>509</v>
      </c>
      <c r="G8" s="161"/>
      <c r="H8" s="902">
        <f>IF(F8="Y",ROUND(H6/42,0),0)</f>
        <v>9</v>
      </c>
      <c r="I8" s="903" t="s">
        <v>507</v>
      </c>
      <c r="J8" s="904">
        <f>CHOOSE($J$5,L8,N8,P8)</f>
        <v>18200</v>
      </c>
      <c r="K8" s="904">
        <f>H8*J8</f>
        <v>163800</v>
      </c>
      <c r="L8" s="94">
        <v>15083.32</v>
      </c>
      <c r="M8" s="94">
        <f>L8*H8</f>
        <v>135749.88</v>
      </c>
      <c r="N8" s="95">
        <v>18200</v>
      </c>
      <c r="O8" s="94">
        <f>N8*H8</f>
        <v>163800</v>
      </c>
      <c r="P8" s="95">
        <v>24990</v>
      </c>
      <c r="Q8" s="94">
        <f>P8*H8</f>
        <v>224910</v>
      </c>
      <c r="S8"/>
      <c r="T8" s="36"/>
      <c r="U8" s="36"/>
    </row>
    <row r="9" spans="1:21">
      <c r="C9" s="901">
        <v>3</v>
      </c>
      <c r="D9" s="1060" t="s">
        <v>510</v>
      </c>
      <c r="E9" s="1061"/>
      <c r="F9" s="690" t="s">
        <v>506</v>
      </c>
      <c r="G9" s="161"/>
      <c r="H9" s="902">
        <f>IF(F9="Y",ROUND(H6/36,0),0)</f>
        <v>0</v>
      </c>
      <c r="I9" s="903" t="s">
        <v>507</v>
      </c>
      <c r="J9" s="904">
        <f t="shared" ref="J9:J10" si="0">CHOOSE($J$5,L9,N9,P9)</f>
        <v>30500</v>
      </c>
      <c r="K9" s="904">
        <f>H9*J9</f>
        <v>0</v>
      </c>
      <c r="L9" s="94">
        <v>37801.97</v>
      </c>
      <c r="M9" s="94">
        <f>L9*H9</f>
        <v>0</v>
      </c>
      <c r="N9" s="95">
        <v>30500</v>
      </c>
      <c r="O9" s="94">
        <f>N9*H9</f>
        <v>0</v>
      </c>
      <c r="P9" s="94">
        <v>28800</v>
      </c>
      <c r="Q9" s="94">
        <f>P9*H9</f>
        <v>0</v>
      </c>
      <c r="S9"/>
      <c r="T9"/>
      <c r="U9"/>
    </row>
    <row r="10" spans="1:21" ht="14.45" thickBot="1">
      <c r="C10" s="901">
        <v>4</v>
      </c>
      <c r="D10" s="1058" t="s">
        <v>511</v>
      </c>
      <c r="E10" s="1059"/>
      <c r="F10" s="690" t="s">
        <v>506</v>
      </c>
      <c r="G10" s="161"/>
      <c r="H10" s="902">
        <f>IF(F10="Y",ROUND(H6/72,0),0)</f>
        <v>0</v>
      </c>
      <c r="I10" s="903" t="s">
        <v>507</v>
      </c>
      <c r="J10" s="904">
        <f t="shared" si="0"/>
        <v>45000</v>
      </c>
      <c r="K10" s="904">
        <f>H10*J10</f>
        <v>0</v>
      </c>
      <c r="L10" s="94">
        <v>51389.64</v>
      </c>
      <c r="M10" s="94">
        <f>L10*H10</f>
        <v>0</v>
      </c>
      <c r="N10" s="95">
        <v>45000</v>
      </c>
      <c r="O10" s="94">
        <f>N10*H10</f>
        <v>0</v>
      </c>
      <c r="P10" s="94">
        <v>57240</v>
      </c>
      <c r="Q10" s="94">
        <f>P10*H10</f>
        <v>0</v>
      </c>
      <c r="S10"/>
      <c r="T10"/>
      <c r="U10"/>
    </row>
    <row r="11" spans="1:21" ht="15" thickTop="1" thickBot="1">
      <c r="C11" s="1079" t="s">
        <v>512</v>
      </c>
      <c r="D11" s="1080"/>
      <c r="E11" s="1080"/>
      <c r="F11" s="1080"/>
      <c r="G11" s="1080"/>
      <c r="H11" s="162">
        <f>SUM(H7:H10)</f>
        <v>9</v>
      </c>
      <c r="I11" s="165"/>
      <c r="J11" s="914">
        <f>K11/H11</f>
        <v>18200</v>
      </c>
      <c r="K11" s="166">
        <f>SUM(K7:K10)</f>
        <v>163800</v>
      </c>
      <c r="L11" s="99">
        <f>M11/H11</f>
        <v>15083.32</v>
      </c>
      <c r="M11" s="166">
        <f>SUM(M7:M10)</f>
        <v>135749.88</v>
      </c>
      <c r="N11" s="99">
        <f>O11/H11</f>
        <v>18200</v>
      </c>
      <c r="O11" s="166">
        <f>SUM(O7:O10)</f>
        <v>163800</v>
      </c>
      <c r="P11" s="99">
        <f>Q11/H11</f>
        <v>24990</v>
      </c>
      <c r="Q11" s="166">
        <f>SUM(Q7:Q10)</f>
        <v>224910</v>
      </c>
      <c r="S11" s="907"/>
      <c r="T11"/>
      <c r="U11"/>
    </row>
    <row r="12" spans="1:21" ht="14.45" thickTop="1">
      <c r="C12" s="901">
        <v>1</v>
      </c>
      <c r="D12" s="906" t="s">
        <v>513</v>
      </c>
      <c r="E12" s="905"/>
      <c r="F12" s="690" t="s">
        <v>506</v>
      </c>
      <c r="G12" s="905"/>
      <c r="H12" s="902">
        <f>IF(F12="Y",ROUND(H11/1,0),0)</f>
        <v>0</v>
      </c>
      <c r="I12" s="903" t="s">
        <v>507</v>
      </c>
      <c r="J12" s="904">
        <f>CHOOSE($J$5,L12,N12,P12)</f>
        <v>2500</v>
      </c>
      <c r="K12" s="904">
        <f>H12*J12</f>
        <v>0</v>
      </c>
      <c r="L12" s="100">
        <v>2267.0300000000002</v>
      </c>
      <c r="M12" s="100">
        <f>L12*H12</f>
        <v>0</v>
      </c>
      <c r="N12" s="101">
        <v>2500</v>
      </c>
      <c r="O12" s="100">
        <f>N12*H12</f>
        <v>0</v>
      </c>
      <c r="P12" s="101">
        <v>4800</v>
      </c>
      <c r="Q12" s="100">
        <f>P12*H12</f>
        <v>0</v>
      </c>
      <c r="S12" s="907"/>
      <c r="T12"/>
      <c r="U12"/>
    </row>
    <row r="13" spans="1:21">
      <c r="C13" s="901">
        <v>2</v>
      </c>
      <c r="D13" s="906" t="s">
        <v>514</v>
      </c>
      <c r="E13" s="905"/>
      <c r="F13" s="690" t="s">
        <v>506</v>
      </c>
      <c r="G13" s="905"/>
      <c r="H13" s="902">
        <f>IF(F13="Y",ROUND(H11/1,0),0)</f>
        <v>0</v>
      </c>
      <c r="I13" s="903" t="s">
        <v>507</v>
      </c>
      <c r="J13" s="904">
        <f t="shared" ref="J13:J14" si="1">CHOOSE($J$5,L13,N13,P13)</f>
        <v>3900</v>
      </c>
      <c r="K13" s="904">
        <f t="shared" ref="K13:K14" si="2">H13*J13</f>
        <v>0</v>
      </c>
      <c r="L13" s="100">
        <v>2720.23</v>
      </c>
      <c r="M13" s="100">
        <f t="shared" ref="M13:M14" si="3">L13*H13</f>
        <v>0</v>
      </c>
      <c r="N13" s="101">
        <v>3900</v>
      </c>
      <c r="O13" s="100">
        <f t="shared" ref="O13:O14" si="4">N13*H13</f>
        <v>0</v>
      </c>
      <c r="P13" s="101">
        <v>5600</v>
      </c>
      <c r="Q13" s="100">
        <f t="shared" ref="Q13:Q14" si="5">P13*H13</f>
        <v>0</v>
      </c>
      <c r="S13" s="907"/>
      <c r="T13"/>
      <c r="U13"/>
    </row>
    <row r="14" spans="1:21" ht="14.45" thickBot="1">
      <c r="C14" s="901">
        <v>3</v>
      </c>
      <c r="D14" s="906" t="s">
        <v>515</v>
      </c>
      <c r="E14" s="905"/>
      <c r="F14" s="690" t="s">
        <v>509</v>
      </c>
      <c r="G14" s="905"/>
      <c r="H14" s="902">
        <f>IF(F14="Y",ROUND(H11/1,0),0)</f>
        <v>9</v>
      </c>
      <c r="I14" s="903" t="s">
        <v>507</v>
      </c>
      <c r="J14" s="904">
        <f t="shared" si="1"/>
        <v>4200</v>
      </c>
      <c r="K14" s="904">
        <f t="shared" si="2"/>
        <v>37800</v>
      </c>
      <c r="L14" s="100">
        <v>3870.74</v>
      </c>
      <c r="M14" s="100">
        <f t="shared" si="3"/>
        <v>34836.659999999996</v>
      </c>
      <c r="N14" s="101">
        <v>4200</v>
      </c>
      <c r="O14" s="100">
        <f t="shared" si="4"/>
        <v>37800</v>
      </c>
      <c r="P14" s="101">
        <v>6200</v>
      </c>
      <c r="Q14" s="100">
        <f t="shared" si="5"/>
        <v>55800</v>
      </c>
      <c r="S14" s="907"/>
      <c r="T14"/>
      <c r="U14"/>
    </row>
    <row r="15" spans="1:21" ht="15" thickTop="1" thickBot="1">
      <c r="C15" s="1079" t="s">
        <v>516</v>
      </c>
      <c r="D15" s="1080"/>
      <c r="E15" s="1080"/>
      <c r="F15" s="1080"/>
      <c r="G15" s="163"/>
      <c r="H15" s="162">
        <f>SUM(H12:H14)</f>
        <v>9</v>
      </c>
      <c r="I15" s="165"/>
      <c r="J15" s="914">
        <f>K15/H15</f>
        <v>4200</v>
      </c>
      <c r="K15" s="166">
        <f>SUM(K12:K14)</f>
        <v>37800</v>
      </c>
      <c r="L15" s="914">
        <f>M15/H15</f>
        <v>3870.74</v>
      </c>
      <c r="M15" s="166">
        <f>SUM(M12:M14)</f>
        <v>34836.659999999996</v>
      </c>
      <c r="N15" s="914">
        <f>O15/H15</f>
        <v>4200</v>
      </c>
      <c r="O15" s="166">
        <f>SUM(O12:O14)</f>
        <v>37800</v>
      </c>
      <c r="P15" s="914">
        <f>Q15/N15</f>
        <v>13.285714285714286</v>
      </c>
      <c r="Q15" s="166">
        <f>SUM(Q12:Q14)</f>
        <v>55800</v>
      </c>
      <c r="S15"/>
      <c r="T15"/>
      <c r="U15"/>
    </row>
    <row r="16" spans="1:21" ht="14.45" thickTop="1">
      <c r="A16" s="86"/>
      <c r="B16" s="86"/>
      <c r="C16" s="901">
        <v>1</v>
      </c>
      <c r="D16" s="1063" t="s">
        <v>517</v>
      </c>
      <c r="E16" s="1064"/>
      <c r="F16" s="1064"/>
      <c r="G16" s="90" t="s">
        <v>518</v>
      </c>
      <c r="H16" s="102">
        <f>IFERROR(VLOOKUP(G16,'Data Summary'!$B$3:$D$22,3,FALSE),0)</f>
        <v>0</v>
      </c>
      <c r="I16" s="91" t="s">
        <v>460</v>
      </c>
      <c r="J16" s="103">
        <f>CHOOSE($J$5,L16,N16,P16)</f>
        <v>6.9</v>
      </c>
      <c r="K16" s="103">
        <f>J16*H16</f>
        <v>0</v>
      </c>
      <c r="L16" s="95">
        <v>4.3499999999999996</v>
      </c>
      <c r="M16" s="95">
        <f>L16*H16</f>
        <v>0</v>
      </c>
      <c r="N16" s="95">
        <v>6.9</v>
      </c>
      <c r="O16" s="95">
        <f>N16*H16</f>
        <v>0</v>
      </c>
      <c r="P16" s="95">
        <v>2.9</v>
      </c>
      <c r="Q16" s="95">
        <f>P16*H16</f>
        <v>0</v>
      </c>
      <c r="S16"/>
      <c r="T16"/>
      <c r="U16"/>
    </row>
    <row r="17" spans="1:21">
      <c r="A17" s="86"/>
      <c r="B17" s="86"/>
      <c r="C17" s="901">
        <v>2</v>
      </c>
      <c r="D17" s="1063" t="s">
        <v>519</v>
      </c>
      <c r="E17" s="1064"/>
      <c r="F17" s="1064"/>
      <c r="G17" s="90" t="s">
        <v>520</v>
      </c>
      <c r="H17" s="102">
        <f>IFERROR(VLOOKUP(G17,'Data Summary'!$B$3:$D$22,3,FALSE),0)</f>
        <v>0</v>
      </c>
      <c r="I17" s="91" t="s">
        <v>460</v>
      </c>
      <c r="J17" s="103">
        <f t="shared" ref="J17:J30" si="6">CHOOSE($J$5,L17,N17,P17)</f>
        <v>6.9</v>
      </c>
      <c r="K17" s="103">
        <f t="shared" ref="K17:K30" si="7">J17*H17</f>
        <v>0</v>
      </c>
      <c r="L17" s="95">
        <v>4.33</v>
      </c>
      <c r="M17" s="95">
        <f t="shared" ref="M17:M30" si="8">L17*H17</f>
        <v>0</v>
      </c>
      <c r="N17" s="95">
        <v>6.9</v>
      </c>
      <c r="O17" s="95">
        <f t="shared" ref="O17:O30" si="9">N17*H17</f>
        <v>0</v>
      </c>
      <c r="P17" s="95">
        <v>2.9</v>
      </c>
      <c r="Q17" s="95">
        <f t="shared" ref="Q17:Q30" si="10">P17*H17</f>
        <v>0</v>
      </c>
      <c r="S17"/>
      <c r="T17"/>
      <c r="U17"/>
    </row>
    <row r="18" spans="1:21">
      <c r="A18" s="86"/>
      <c r="B18" s="86"/>
      <c r="C18" s="901">
        <v>3</v>
      </c>
      <c r="D18" s="1063" t="s">
        <v>521</v>
      </c>
      <c r="E18" s="1064"/>
      <c r="F18" s="1064"/>
      <c r="G18" s="90" t="s">
        <v>522</v>
      </c>
      <c r="H18" s="102">
        <f>IFERROR(VLOOKUP(G18,'Data Summary'!$B$3:$D$22,3,FALSE),0)</f>
        <v>0</v>
      </c>
      <c r="I18" s="91" t="s">
        <v>460</v>
      </c>
      <c r="J18" s="103">
        <f>CHOOSE($J$5,L18,N18,P18)</f>
        <v>6.9</v>
      </c>
      <c r="K18" s="103">
        <f t="shared" si="7"/>
        <v>0</v>
      </c>
      <c r="L18" s="95">
        <v>4.4400000000000004</v>
      </c>
      <c r="M18" s="95">
        <f t="shared" si="8"/>
        <v>0</v>
      </c>
      <c r="N18" s="95">
        <v>6.9</v>
      </c>
      <c r="O18" s="95">
        <f t="shared" si="9"/>
        <v>0</v>
      </c>
      <c r="P18" s="95">
        <v>2.9</v>
      </c>
      <c r="Q18" s="95">
        <f t="shared" si="10"/>
        <v>0</v>
      </c>
      <c r="S18"/>
      <c r="T18"/>
      <c r="U18"/>
    </row>
    <row r="19" spans="1:21">
      <c r="A19" s="86"/>
      <c r="B19" s="86"/>
      <c r="C19" s="901">
        <v>4</v>
      </c>
      <c r="D19" s="1063" t="s">
        <v>517</v>
      </c>
      <c r="E19" s="1064"/>
      <c r="F19" s="1064"/>
      <c r="G19" s="90" t="s">
        <v>459</v>
      </c>
      <c r="H19" s="102">
        <f>IFERROR(VLOOKUP(G19,'Data Summary'!$B$3:$D$22,3,FALSE),0)</f>
        <v>563</v>
      </c>
      <c r="I19" s="91" t="s">
        <v>460</v>
      </c>
      <c r="J19" s="103">
        <f t="shared" si="6"/>
        <v>5</v>
      </c>
      <c r="K19" s="103">
        <f t="shared" si="7"/>
        <v>2815</v>
      </c>
      <c r="L19" s="95">
        <v>2.98</v>
      </c>
      <c r="M19" s="95">
        <f t="shared" si="8"/>
        <v>1677.74</v>
      </c>
      <c r="N19" s="95">
        <v>5</v>
      </c>
      <c r="O19" s="95">
        <f t="shared" si="9"/>
        <v>2815</v>
      </c>
      <c r="P19" s="95">
        <v>1.9</v>
      </c>
      <c r="Q19" s="95">
        <f t="shared" si="10"/>
        <v>1069.7</v>
      </c>
      <c r="S19"/>
      <c r="T19"/>
      <c r="U19"/>
    </row>
    <row r="20" spans="1:21">
      <c r="A20" s="86"/>
      <c r="B20" s="86"/>
      <c r="C20" s="901">
        <v>5</v>
      </c>
      <c r="D20" s="1063" t="s">
        <v>517</v>
      </c>
      <c r="E20" s="1064"/>
      <c r="F20" s="1064"/>
      <c r="G20" s="90" t="s">
        <v>464</v>
      </c>
      <c r="H20" s="102">
        <f>IFERROR(VLOOKUP(G20,'Data Summary'!$B$3:$D$22,3,FALSE),0)</f>
        <v>125</v>
      </c>
      <c r="I20" s="91" t="s">
        <v>460</v>
      </c>
      <c r="J20" s="103">
        <f t="shared" si="6"/>
        <v>6.9</v>
      </c>
      <c r="K20" s="103">
        <f t="shared" si="7"/>
        <v>862.5</v>
      </c>
      <c r="L20" s="95">
        <v>3.41</v>
      </c>
      <c r="M20" s="95">
        <f t="shared" si="8"/>
        <v>426.25</v>
      </c>
      <c r="N20" s="95">
        <v>6.9</v>
      </c>
      <c r="O20" s="95">
        <f t="shared" si="9"/>
        <v>862.5</v>
      </c>
      <c r="P20" s="95">
        <v>2.4</v>
      </c>
      <c r="Q20" s="95">
        <f t="shared" si="10"/>
        <v>300</v>
      </c>
      <c r="S20"/>
      <c r="T20"/>
      <c r="U20"/>
    </row>
    <row r="21" spans="1:21">
      <c r="A21" s="86"/>
      <c r="B21" s="86"/>
      <c r="C21" s="901">
        <v>6</v>
      </c>
      <c r="D21" s="1063" t="s">
        <v>521</v>
      </c>
      <c r="E21" s="1064"/>
      <c r="F21" s="1064"/>
      <c r="G21" s="90" t="s">
        <v>471</v>
      </c>
      <c r="H21" s="102">
        <f>IFERROR(VLOOKUP(G21,'Data Summary'!$B$3:$D$22,3,FALSE),0)</f>
        <v>1730</v>
      </c>
      <c r="I21" s="91" t="s">
        <v>460</v>
      </c>
      <c r="J21" s="103">
        <f t="shared" si="6"/>
        <v>6.9</v>
      </c>
      <c r="K21" s="103">
        <f t="shared" si="7"/>
        <v>11937</v>
      </c>
      <c r="L21" s="95">
        <v>4.75</v>
      </c>
      <c r="M21" s="95">
        <f>L21*H21</f>
        <v>8217.5</v>
      </c>
      <c r="N21" s="95">
        <v>6.9</v>
      </c>
      <c r="O21" s="95">
        <f t="shared" si="9"/>
        <v>11937</v>
      </c>
      <c r="P21" s="95">
        <v>2.4</v>
      </c>
      <c r="Q21" s="95">
        <f t="shared" si="10"/>
        <v>4152</v>
      </c>
      <c r="S21"/>
      <c r="T21"/>
      <c r="U21"/>
    </row>
    <row r="22" spans="1:21">
      <c r="A22" s="86"/>
      <c r="B22" s="86"/>
      <c r="C22" s="901">
        <v>7</v>
      </c>
      <c r="D22" s="1063" t="s">
        <v>523</v>
      </c>
      <c r="E22" s="1064"/>
      <c r="F22" s="1064"/>
      <c r="G22" s="90" t="s">
        <v>477</v>
      </c>
      <c r="H22" s="102">
        <f>IFERROR(VLOOKUP(G22,'Data Summary'!$B$3:$D$22,3,FALSE),0)</f>
        <v>910</v>
      </c>
      <c r="I22" s="91" t="s">
        <v>460</v>
      </c>
      <c r="J22" s="103">
        <f>CHOOSE($J$5,L22,N22,P22)</f>
        <v>6.9</v>
      </c>
      <c r="K22" s="103">
        <f>J22*H22</f>
        <v>6279</v>
      </c>
      <c r="L22" s="95">
        <v>4.5</v>
      </c>
      <c r="M22" s="95">
        <f>L22*H22</f>
        <v>4095</v>
      </c>
      <c r="N22" s="95">
        <v>6.9</v>
      </c>
      <c r="O22" s="95">
        <f t="shared" si="9"/>
        <v>6279</v>
      </c>
      <c r="P22" s="95">
        <v>2.4</v>
      </c>
      <c r="Q22" s="95">
        <f t="shared" si="10"/>
        <v>2184</v>
      </c>
      <c r="S22"/>
      <c r="T22"/>
      <c r="U22"/>
    </row>
    <row r="23" spans="1:21">
      <c r="A23" s="86"/>
      <c r="B23" s="86"/>
      <c r="C23" s="901">
        <v>8</v>
      </c>
      <c r="D23" s="1063" t="s">
        <v>524</v>
      </c>
      <c r="E23" s="1064"/>
      <c r="F23" s="1064"/>
      <c r="G23" s="90" t="s">
        <v>479</v>
      </c>
      <c r="H23" s="102">
        <f>IFERROR(VLOOKUP(G23,'Data Summary'!$B$3:$D$22,3,FALSE),0)</f>
        <v>3910</v>
      </c>
      <c r="I23" s="91" t="s">
        <v>460</v>
      </c>
      <c r="J23" s="103">
        <f t="shared" si="6"/>
        <v>5</v>
      </c>
      <c r="K23" s="103">
        <f t="shared" si="7"/>
        <v>19550</v>
      </c>
      <c r="L23" s="95">
        <v>2.11</v>
      </c>
      <c r="M23" s="95">
        <f t="shared" si="8"/>
        <v>8250.1</v>
      </c>
      <c r="N23" s="95">
        <v>5</v>
      </c>
      <c r="O23" s="95">
        <f t="shared" si="9"/>
        <v>19550</v>
      </c>
      <c r="P23" s="95">
        <v>1.9</v>
      </c>
      <c r="Q23" s="95">
        <f t="shared" si="10"/>
        <v>7429</v>
      </c>
      <c r="S23"/>
      <c r="T23"/>
      <c r="U23"/>
    </row>
    <row r="24" spans="1:21">
      <c r="A24" s="86"/>
      <c r="B24" s="86"/>
      <c r="C24" s="901">
        <v>9</v>
      </c>
      <c r="D24" s="1063" t="s">
        <v>519</v>
      </c>
      <c r="E24" s="1064"/>
      <c r="F24" s="1064"/>
      <c r="G24" s="90" t="s">
        <v>484</v>
      </c>
      <c r="H24" s="102">
        <f>IFERROR(VLOOKUP(G24,'Data Summary'!$B$3:$D$22,3,FALSE),0)</f>
        <v>655</v>
      </c>
      <c r="I24" s="91" t="s">
        <v>460</v>
      </c>
      <c r="J24" s="103">
        <f t="shared" si="6"/>
        <v>5</v>
      </c>
      <c r="K24" s="103">
        <f t="shared" si="7"/>
        <v>3275</v>
      </c>
      <c r="L24" s="95">
        <v>2.04</v>
      </c>
      <c r="M24" s="95">
        <f t="shared" si="8"/>
        <v>1336.2</v>
      </c>
      <c r="N24" s="95">
        <v>5</v>
      </c>
      <c r="O24" s="95">
        <f t="shared" si="9"/>
        <v>3275</v>
      </c>
      <c r="P24" s="95">
        <v>1.9</v>
      </c>
      <c r="Q24" s="95">
        <f t="shared" si="10"/>
        <v>1244.5</v>
      </c>
      <c r="S24"/>
      <c r="T24"/>
      <c r="U24"/>
    </row>
    <row r="25" spans="1:21">
      <c r="A25" s="86"/>
      <c r="B25" s="86"/>
      <c r="C25" s="901">
        <v>10</v>
      </c>
      <c r="D25" s="1063" t="s">
        <v>525</v>
      </c>
      <c r="E25" s="1064"/>
      <c r="F25" s="1064"/>
      <c r="G25" s="90" t="s">
        <v>488</v>
      </c>
      <c r="H25" s="102">
        <f>IFERROR(VLOOKUP(G25,'Data Summary'!$B$3:$D$22,3,FALSE),0)</f>
        <v>682</v>
      </c>
      <c r="I25" s="91" t="s">
        <v>460</v>
      </c>
      <c r="J25" s="103">
        <f t="shared" si="6"/>
        <v>5</v>
      </c>
      <c r="K25" s="103">
        <f t="shared" si="7"/>
        <v>3410</v>
      </c>
      <c r="L25" s="95">
        <v>2.82</v>
      </c>
      <c r="M25" s="95">
        <f t="shared" si="8"/>
        <v>1923.2399999999998</v>
      </c>
      <c r="N25" s="95">
        <v>5</v>
      </c>
      <c r="O25" s="95">
        <f t="shared" si="9"/>
        <v>3410</v>
      </c>
      <c r="P25" s="95">
        <v>1.9</v>
      </c>
      <c r="Q25" s="95">
        <f t="shared" si="10"/>
        <v>1295.8</v>
      </c>
      <c r="S25"/>
      <c r="T25"/>
      <c r="U25"/>
    </row>
    <row r="26" spans="1:21">
      <c r="A26" s="86"/>
      <c r="B26" s="86"/>
      <c r="C26" s="901">
        <v>11</v>
      </c>
      <c r="D26" s="1063" t="s">
        <v>517</v>
      </c>
      <c r="E26" s="1064"/>
      <c r="F26" s="1064"/>
      <c r="G26" s="90" t="s">
        <v>470</v>
      </c>
      <c r="H26" s="102">
        <f>IFERROR(VLOOKUP(G26,'Data Summary'!$B$3:$D$22,3,FALSE),0)</f>
        <v>699</v>
      </c>
      <c r="I26" s="91" t="s">
        <v>460</v>
      </c>
      <c r="J26" s="103">
        <f t="shared" si="6"/>
        <v>9.75</v>
      </c>
      <c r="K26" s="103">
        <f t="shared" si="7"/>
        <v>6815.25</v>
      </c>
      <c r="L26" s="95">
        <v>6.98</v>
      </c>
      <c r="M26" s="95">
        <f t="shared" si="8"/>
        <v>4879.0200000000004</v>
      </c>
      <c r="N26" s="95">
        <v>9.75</v>
      </c>
      <c r="O26" s="95">
        <f t="shared" si="9"/>
        <v>6815.25</v>
      </c>
      <c r="P26" s="95">
        <v>5.25</v>
      </c>
      <c r="Q26" s="95">
        <f t="shared" si="10"/>
        <v>3669.75</v>
      </c>
      <c r="S26"/>
      <c r="T26"/>
      <c r="U26"/>
    </row>
    <row r="27" spans="1:21">
      <c r="A27" s="86"/>
      <c r="B27" s="86"/>
      <c r="C27" s="901">
        <v>12</v>
      </c>
      <c r="D27" s="1063" t="s">
        <v>521</v>
      </c>
      <c r="E27" s="1064"/>
      <c r="F27" s="1064"/>
      <c r="G27" s="90" t="s">
        <v>526</v>
      </c>
      <c r="H27" s="102">
        <f>IFERROR(VLOOKUP(G27,'Data Summary'!$B$3:$D$22,3,FALSE),0)</f>
        <v>0</v>
      </c>
      <c r="I27" s="91" t="s">
        <v>460</v>
      </c>
      <c r="J27" s="103">
        <f t="shared" si="6"/>
        <v>9.75</v>
      </c>
      <c r="K27" s="103">
        <f t="shared" si="7"/>
        <v>0</v>
      </c>
      <c r="L27" s="95">
        <v>7.39</v>
      </c>
      <c r="M27" s="95">
        <f t="shared" si="8"/>
        <v>0</v>
      </c>
      <c r="N27" s="95">
        <v>9.75</v>
      </c>
      <c r="O27" s="95">
        <f t="shared" si="9"/>
        <v>0</v>
      </c>
      <c r="P27" s="95">
        <v>5.25</v>
      </c>
      <c r="Q27" s="95">
        <f t="shared" si="10"/>
        <v>0</v>
      </c>
    </row>
    <row r="28" spans="1:21">
      <c r="A28" s="86"/>
      <c r="B28" s="86"/>
      <c r="C28" s="901">
        <v>13</v>
      </c>
      <c r="D28" s="1063" t="s">
        <v>519</v>
      </c>
      <c r="E28" s="1064"/>
      <c r="F28" s="1064"/>
      <c r="G28" s="90" t="s">
        <v>486</v>
      </c>
      <c r="H28" s="102">
        <f>IFERROR(VLOOKUP(G28,'Data Summary'!$B$3:$D$22,3,FALSE),0)</f>
        <v>3560</v>
      </c>
      <c r="I28" s="91" t="s">
        <v>460</v>
      </c>
      <c r="J28" s="103">
        <f t="shared" si="6"/>
        <v>9.75</v>
      </c>
      <c r="K28" s="103">
        <f t="shared" si="7"/>
        <v>34710</v>
      </c>
      <c r="L28" s="95">
        <v>7.12</v>
      </c>
      <c r="M28" s="95">
        <f t="shared" si="8"/>
        <v>25347.200000000001</v>
      </c>
      <c r="N28" s="95">
        <v>9.75</v>
      </c>
      <c r="O28" s="95">
        <f t="shared" si="9"/>
        <v>34710</v>
      </c>
      <c r="P28" s="95">
        <v>5.25</v>
      </c>
      <c r="Q28" s="95">
        <f t="shared" si="10"/>
        <v>18690</v>
      </c>
    </row>
    <row r="29" spans="1:21">
      <c r="A29" s="86"/>
      <c r="B29" s="86"/>
      <c r="C29" s="901">
        <v>14</v>
      </c>
      <c r="D29" s="1063" t="s">
        <v>523</v>
      </c>
      <c r="E29" s="1064"/>
      <c r="F29" s="1064"/>
      <c r="G29" s="90" t="s">
        <v>527</v>
      </c>
      <c r="H29" s="102">
        <f>IFERROR(VLOOKUP(G29,'Data Summary'!$B$3:$D$22,3,FALSE),0)</f>
        <v>0</v>
      </c>
      <c r="I29" s="91" t="s">
        <v>460</v>
      </c>
      <c r="J29" s="103">
        <f t="shared" si="6"/>
        <v>9.75</v>
      </c>
      <c r="K29" s="103">
        <f t="shared" si="7"/>
        <v>0</v>
      </c>
      <c r="L29" s="95">
        <v>7</v>
      </c>
      <c r="M29" s="95">
        <f t="shared" si="8"/>
        <v>0</v>
      </c>
      <c r="N29" s="95">
        <v>9.75</v>
      </c>
      <c r="O29" s="95">
        <f t="shared" si="9"/>
        <v>0</v>
      </c>
      <c r="P29" s="95">
        <v>5.25</v>
      </c>
      <c r="Q29" s="95">
        <f t="shared" si="10"/>
        <v>0</v>
      </c>
    </row>
    <row r="30" spans="1:21">
      <c r="A30" s="86"/>
      <c r="B30" s="86"/>
      <c r="C30" s="901">
        <v>15</v>
      </c>
      <c r="D30" s="1063" t="s">
        <v>528</v>
      </c>
      <c r="E30" s="1064"/>
      <c r="F30" s="1064"/>
      <c r="G30" s="39" t="s">
        <v>461</v>
      </c>
      <c r="H30" s="102">
        <f>IFERROR(VLOOKUP(G30,'Data Summary'!$G$2:$I$22,3,FALSE),0)</f>
        <v>1057</v>
      </c>
      <c r="I30" s="104" t="s">
        <v>460</v>
      </c>
      <c r="J30" s="103">
        <f t="shared" si="6"/>
        <v>3.5</v>
      </c>
      <c r="K30" s="103">
        <f t="shared" si="7"/>
        <v>3699.5</v>
      </c>
      <c r="L30" s="95">
        <v>3.17</v>
      </c>
      <c r="M30" s="95">
        <f t="shared" si="8"/>
        <v>3350.69</v>
      </c>
      <c r="N30" s="95">
        <v>3.5</v>
      </c>
      <c r="O30" s="95">
        <f t="shared" si="9"/>
        <v>3699.5</v>
      </c>
      <c r="P30" s="95">
        <v>2.95</v>
      </c>
      <c r="Q30" s="95">
        <f t="shared" si="10"/>
        <v>3118.15</v>
      </c>
    </row>
    <row r="31" spans="1:21" ht="14.45" thickBot="1">
      <c r="A31" s="86"/>
      <c r="B31" s="86"/>
      <c r="C31" s="901">
        <v>16</v>
      </c>
      <c r="D31" s="1063" t="s">
        <v>529</v>
      </c>
      <c r="E31" s="1064"/>
      <c r="F31" s="1064"/>
      <c r="G31" s="39" t="s">
        <v>530</v>
      </c>
      <c r="H31" s="102">
        <f>IFERROR(VLOOKUP(G31,'Data Summary'!$G$2:$I$22,3,FALSE),0)</f>
        <v>0</v>
      </c>
      <c r="I31" s="104" t="s">
        <v>460</v>
      </c>
      <c r="J31" s="103">
        <f>CHOOSE($J$5,L31,N31,P31)</f>
        <v>7</v>
      </c>
      <c r="K31" s="103">
        <f>J31*H31</f>
        <v>0</v>
      </c>
      <c r="L31" s="95">
        <v>7.35</v>
      </c>
      <c r="M31" s="95">
        <f>L31*H31</f>
        <v>0</v>
      </c>
      <c r="N31" s="95">
        <v>7</v>
      </c>
      <c r="O31" s="95">
        <f>N31*H31</f>
        <v>0</v>
      </c>
      <c r="P31" s="95">
        <v>5.95</v>
      </c>
      <c r="Q31" s="95">
        <f>P31*H31</f>
        <v>0</v>
      </c>
    </row>
    <row r="32" spans="1:21" ht="15" thickTop="1" thickBot="1">
      <c r="A32" s="86"/>
      <c r="B32" s="86"/>
      <c r="C32" s="1079" t="s">
        <v>531</v>
      </c>
      <c r="D32" s="1080"/>
      <c r="E32" s="1080"/>
      <c r="F32" s="1080"/>
      <c r="G32" s="1081"/>
      <c r="H32" s="162">
        <f>SUM(H16:H31)</f>
        <v>13891</v>
      </c>
      <c r="I32" s="164"/>
      <c r="J32" s="105">
        <f>K32/$H$32</f>
        <v>6.7204124973004102</v>
      </c>
      <c r="K32" s="166">
        <f>SUM(K16:K31)</f>
        <v>93353.25</v>
      </c>
      <c r="L32" s="105">
        <f>M32/$H$32</f>
        <v>4.2835605787920237</v>
      </c>
      <c r="M32" s="166">
        <f>SUM(M16:M31)</f>
        <v>59502.94</v>
      </c>
      <c r="N32" s="105">
        <f>O32/$H$32</f>
        <v>6.7204124973004102</v>
      </c>
      <c r="O32" s="166">
        <f>SUM(O16:O31)</f>
        <v>93353.25</v>
      </c>
      <c r="P32" s="105">
        <f>Q32/$H$32</f>
        <v>3.1065366064358217</v>
      </c>
      <c r="Q32" s="166">
        <f>SUM(Q16:Q31)</f>
        <v>43152.9</v>
      </c>
    </row>
    <row r="33" spans="1:20" ht="14.45" thickTop="1">
      <c r="A33" s="86"/>
      <c r="B33" s="86"/>
      <c r="C33" s="901">
        <v>1</v>
      </c>
      <c r="D33" s="1065" t="s">
        <v>532</v>
      </c>
      <c r="E33" s="1066"/>
      <c r="F33" s="1067"/>
      <c r="G33" s="42" t="s">
        <v>465</v>
      </c>
      <c r="H33" s="106">
        <f>'Data Summary'!M4</f>
        <v>199</v>
      </c>
      <c r="I33" s="107" t="s">
        <v>507</v>
      </c>
      <c r="J33" s="108">
        <f>CHOOSE($J$5,L33,N33,P33)</f>
        <v>44.75</v>
      </c>
      <c r="K33" s="108">
        <f>H33*J33</f>
        <v>8905.25</v>
      </c>
      <c r="L33" s="109">
        <v>52.93</v>
      </c>
      <c r="M33" s="110">
        <f>L33*H33</f>
        <v>10533.07</v>
      </c>
      <c r="N33" s="95">
        <v>44.75</v>
      </c>
      <c r="O33" s="110">
        <f>N33*H33</f>
        <v>8905.25</v>
      </c>
      <c r="P33" s="95">
        <v>28.6</v>
      </c>
      <c r="Q33" s="109">
        <f>P33*H33</f>
        <v>5691.4000000000005</v>
      </c>
    </row>
    <row r="34" spans="1:20">
      <c r="A34" s="86"/>
      <c r="B34" s="86"/>
      <c r="C34" s="901">
        <v>2</v>
      </c>
      <c r="D34" s="1060" t="s">
        <v>533</v>
      </c>
      <c r="E34" s="1061"/>
      <c r="F34" s="1062"/>
      <c r="G34" s="44" t="s">
        <v>466</v>
      </c>
      <c r="H34" s="106">
        <f>'Data Summary'!P4</f>
        <v>199</v>
      </c>
      <c r="I34" s="111" t="s">
        <v>507</v>
      </c>
      <c r="J34" s="108">
        <f t="shared" ref="J34:J49" si="11">CHOOSE($J$5,L34,N34,P34)</f>
        <v>75</v>
      </c>
      <c r="K34" s="108">
        <f t="shared" ref="K34:K49" si="12">H34*J34</f>
        <v>14925</v>
      </c>
      <c r="L34" s="109">
        <v>91.58</v>
      </c>
      <c r="M34" s="95">
        <f t="shared" ref="M34:M49" si="13">L34*H34</f>
        <v>18224.419999999998</v>
      </c>
      <c r="N34" s="95">
        <v>75</v>
      </c>
      <c r="O34" s="95">
        <f t="shared" ref="O34:O49" si="14">N34*H34</f>
        <v>14925</v>
      </c>
      <c r="P34" s="95">
        <v>123.75</v>
      </c>
      <c r="Q34" s="109">
        <f t="shared" ref="Q34:Q49" si="15">P34*H34</f>
        <v>24626.25</v>
      </c>
      <c r="S34" s="687"/>
    </row>
    <row r="35" spans="1:20">
      <c r="A35" s="86"/>
      <c r="B35" s="86"/>
      <c r="C35" s="901">
        <v>3</v>
      </c>
      <c r="D35" s="1060" t="s">
        <v>534</v>
      </c>
      <c r="E35" s="1061"/>
      <c r="F35" s="1062"/>
      <c r="G35" s="44" t="s">
        <v>467</v>
      </c>
      <c r="H35" s="106">
        <f>IF(OR(F9="Y",F10="y"),0,'Data Summary'!S4)</f>
        <v>15</v>
      </c>
      <c r="I35" s="111" t="s">
        <v>507</v>
      </c>
      <c r="J35" s="108">
        <f t="shared" si="11"/>
        <v>2450</v>
      </c>
      <c r="K35" s="108">
        <f t="shared" si="12"/>
        <v>36750</v>
      </c>
      <c r="L35" s="109">
        <v>761.39</v>
      </c>
      <c r="M35" s="95">
        <f t="shared" si="13"/>
        <v>11420.85</v>
      </c>
      <c r="N35" s="95">
        <v>2450</v>
      </c>
      <c r="O35" s="95">
        <f t="shared" si="14"/>
        <v>36750</v>
      </c>
      <c r="P35" s="95">
        <v>775</v>
      </c>
      <c r="Q35" s="109">
        <f t="shared" si="15"/>
        <v>11625</v>
      </c>
      <c r="T35" s="688"/>
    </row>
    <row r="36" spans="1:20">
      <c r="A36" s="86"/>
      <c r="B36" s="86"/>
      <c r="C36" s="901">
        <v>4</v>
      </c>
      <c r="D36" s="1060" t="s">
        <v>535</v>
      </c>
      <c r="E36" s="1061"/>
      <c r="F36" s="1062"/>
      <c r="G36" s="44" t="s">
        <v>468</v>
      </c>
      <c r="H36" s="106">
        <f>IF(OR(F9="Y",F10="y"),0,'Data Summary'!V4)</f>
        <v>15</v>
      </c>
      <c r="I36" s="111" t="s">
        <v>507</v>
      </c>
      <c r="J36" s="108">
        <f t="shared" si="11"/>
        <v>225</v>
      </c>
      <c r="K36" s="108">
        <f t="shared" si="12"/>
        <v>3375</v>
      </c>
      <c r="L36" s="109">
        <v>113.8</v>
      </c>
      <c r="M36" s="95">
        <f t="shared" si="13"/>
        <v>1707</v>
      </c>
      <c r="N36" s="95">
        <v>225</v>
      </c>
      <c r="O36" s="95">
        <f t="shared" si="14"/>
        <v>3375</v>
      </c>
      <c r="P36" s="95">
        <v>96.25</v>
      </c>
      <c r="Q36" s="109">
        <f t="shared" si="15"/>
        <v>1443.75</v>
      </c>
    </row>
    <row r="37" spans="1:20">
      <c r="A37" s="86"/>
      <c r="B37" s="86"/>
      <c r="C37" s="901">
        <v>5</v>
      </c>
      <c r="D37" s="1060" t="s">
        <v>536</v>
      </c>
      <c r="E37" s="1061"/>
      <c r="F37" s="1062"/>
      <c r="G37" s="44" t="s">
        <v>469</v>
      </c>
      <c r="H37" s="106">
        <f>'Data Summary'!Y4</f>
        <v>1066</v>
      </c>
      <c r="I37" s="111" t="s">
        <v>507</v>
      </c>
      <c r="J37" s="108">
        <f t="shared" si="11"/>
        <v>0.25</v>
      </c>
      <c r="K37" s="108">
        <f t="shared" si="12"/>
        <v>266.5</v>
      </c>
      <c r="L37" s="109">
        <v>0.64</v>
      </c>
      <c r="M37" s="95">
        <f t="shared" si="13"/>
        <v>682.24</v>
      </c>
      <c r="N37" s="95">
        <v>0.25</v>
      </c>
      <c r="O37" s="95">
        <f t="shared" si="14"/>
        <v>266.5</v>
      </c>
      <c r="P37" s="95">
        <v>4.55</v>
      </c>
      <c r="Q37" s="109">
        <f t="shared" si="15"/>
        <v>4850.3</v>
      </c>
    </row>
    <row r="38" spans="1:20">
      <c r="A38" s="86"/>
      <c r="B38" s="86"/>
      <c r="C38" s="901">
        <v>6</v>
      </c>
      <c r="D38" s="1060" t="s">
        <v>537</v>
      </c>
      <c r="E38" s="1061"/>
      <c r="F38" s="1062"/>
      <c r="G38" s="44" t="s">
        <v>480</v>
      </c>
      <c r="H38" s="106">
        <f>'Data Summary'!M8</f>
        <v>793</v>
      </c>
      <c r="I38" s="111" t="s">
        <v>538</v>
      </c>
      <c r="J38" s="108">
        <f t="shared" si="11"/>
        <v>9</v>
      </c>
      <c r="K38" s="108">
        <f t="shared" si="12"/>
        <v>7137</v>
      </c>
      <c r="L38" s="109">
        <v>3.98</v>
      </c>
      <c r="M38" s="95">
        <f t="shared" si="13"/>
        <v>3156.14</v>
      </c>
      <c r="N38" s="95">
        <v>9</v>
      </c>
      <c r="O38" s="95">
        <f t="shared" si="14"/>
        <v>7137</v>
      </c>
      <c r="P38" s="95">
        <v>7</v>
      </c>
      <c r="Q38" s="109">
        <f t="shared" si="15"/>
        <v>5551</v>
      </c>
    </row>
    <row r="39" spans="1:20">
      <c r="A39" s="86"/>
      <c r="B39" s="86"/>
      <c r="C39" s="901">
        <v>7</v>
      </c>
      <c r="D39" s="1060" t="s">
        <v>539</v>
      </c>
      <c r="E39" s="1061"/>
      <c r="F39" s="1061"/>
      <c r="G39" s="44" t="s">
        <v>489</v>
      </c>
      <c r="H39" s="902">
        <f>IFERROR(VLOOKUP(G39,'Data Summary'!$O$7:$P$22,2,FALSE),0)</f>
        <v>166</v>
      </c>
      <c r="I39" s="111" t="s">
        <v>507</v>
      </c>
      <c r="J39" s="108">
        <f t="shared" si="11"/>
        <v>1.8</v>
      </c>
      <c r="K39" s="108">
        <f t="shared" si="12"/>
        <v>298.8</v>
      </c>
      <c r="L39" s="109">
        <v>0.19</v>
      </c>
      <c r="M39" s="95">
        <f t="shared" si="13"/>
        <v>31.54</v>
      </c>
      <c r="N39" s="95">
        <v>1.8</v>
      </c>
      <c r="O39" s="95">
        <f t="shared" si="14"/>
        <v>298.8</v>
      </c>
      <c r="P39" s="95">
        <v>3.95</v>
      </c>
      <c r="Q39" s="109">
        <f t="shared" si="15"/>
        <v>655.7</v>
      </c>
    </row>
    <row r="40" spans="1:20">
      <c r="A40" s="86"/>
      <c r="B40" s="86"/>
      <c r="C40" s="901">
        <v>8</v>
      </c>
      <c r="D40" s="1060" t="s">
        <v>540</v>
      </c>
      <c r="E40" s="1061"/>
      <c r="F40" s="1061"/>
      <c r="G40" s="44" t="s">
        <v>490</v>
      </c>
      <c r="H40" s="902">
        <f>IFERROR(VLOOKUP(G40,'Data Summary'!$O$7:$P$22,2,FALSE),0)</f>
        <v>225</v>
      </c>
      <c r="I40" s="111" t="s">
        <v>507</v>
      </c>
      <c r="J40" s="108">
        <f t="shared" si="11"/>
        <v>2.25</v>
      </c>
      <c r="K40" s="108">
        <f t="shared" si="12"/>
        <v>506.25</v>
      </c>
      <c r="L40" s="109">
        <v>3.5</v>
      </c>
      <c r="M40" s="95">
        <f t="shared" si="13"/>
        <v>787.5</v>
      </c>
      <c r="N40" s="95">
        <v>2.25</v>
      </c>
      <c r="O40" s="95">
        <f t="shared" si="14"/>
        <v>506.25</v>
      </c>
      <c r="P40" s="95">
        <v>4.4000000000000004</v>
      </c>
      <c r="Q40" s="109">
        <f t="shared" si="15"/>
        <v>990.00000000000011</v>
      </c>
    </row>
    <row r="41" spans="1:20">
      <c r="C41" s="901">
        <v>9</v>
      </c>
      <c r="D41" s="1060" t="s">
        <v>541</v>
      </c>
      <c r="E41" s="1061"/>
      <c r="F41" s="1061"/>
      <c r="G41" s="44" t="s">
        <v>491</v>
      </c>
      <c r="H41" s="902">
        <f>IFERROR(VLOOKUP(G41,'Data Summary'!$O$7:$P$22,2,FALSE),0)</f>
        <v>16</v>
      </c>
      <c r="I41" s="111" t="s">
        <v>507</v>
      </c>
      <c r="J41" s="108">
        <f t="shared" si="11"/>
        <v>3.1</v>
      </c>
      <c r="K41" s="108">
        <f t="shared" si="12"/>
        <v>49.6</v>
      </c>
      <c r="L41" s="109">
        <v>4.8899999999999997</v>
      </c>
      <c r="M41" s="95">
        <f t="shared" si="13"/>
        <v>78.239999999999995</v>
      </c>
      <c r="N41" s="95">
        <v>3.1</v>
      </c>
      <c r="O41" s="95">
        <f t="shared" si="14"/>
        <v>49.6</v>
      </c>
      <c r="P41" s="95">
        <v>5.5</v>
      </c>
      <c r="Q41" s="109">
        <f t="shared" si="15"/>
        <v>88</v>
      </c>
    </row>
    <row r="42" spans="1:20">
      <c r="C42" s="901">
        <v>10</v>
      </c>
      <c r="D42" s="1060" t="s">
        <v>542</v>
      </c>
      <c r="E42" s="1061"/>
      <c r="F42" s="1061"/>
      <c r="G42" s="44" t="s">
        <v>487</v>
      </c>
      <c r="H42" s="902">
        <f>IFERROR(VLOOKUP(G42,'Data Summary'!$O$7:$P$22,2,FALSE),0)</f>
        <v>22</v>
      </c>
      <c r="I42" s="111" t="s">
        <v>543</v>
      </c>
      <c r="J42" s="108">
        <f t="shared" si="11"/>
        <v>0.05</v>
      </c>
      <c r="K42" s="108">
        <f t="shared" si="12"/>
        <v>1.1000000000000001</v>
      </c>
      <c r="L42" s="109">
        <v>6.39</v>
      </c>
      <c r="M42" s="95">
        <f t="shared" si="13"/>
        <v>140.57999999999998</v>
      </c>
      <c r="N42" s="95">
        <v>0.05</v>
      </c>
      <c r="O42" s="95">
        <f t="shared" si="14"/>
        <v>1.1000000000000001</v>
      </c>
      <c r="P42" s="95">
        <v>0</v>
      </c>
      <c r="Q42" s="109">
        <f t="shared" si="15"/>
        <v>0</v>
      </c>
    </row>
    <row r="43" spans="1:20">
      <c r="C43" s="901">
        <v>11</v>
      </c>
      <c r="D43" s="1060" t="s">
        <v>544</v>
      </c>
      <c r="E43" s="1061"/>
      <c r="F43" s="1061"/>
      <c r="G43" s="44" t="s">
        <v>545</v>
      </c>
      <c r="H43" s="902">
        <f>IFERROR(VLOOKUP(G43,'Data Summary'!$O$7:$P$22,2,FALSE),0)</f>
        <v>0</v>
      </c>
      <c r="I43" s="111" t="s">
        <v>543</v>
      </c>
      <c r="J43" s="108">
        <f t="shared" si="11"/>
        <v>0.05</v>
      </c>
      <c r="K43" s="108">
        <f t="shared" si="12"/>
        <v>0</v>
      </c>
      <c r="L43" s="109">
        <v>6.39</v>
      </c>
      <c r="M43" s="95">
        <f t="shared" si="13"/>
        <v>0</v>
      </c>
      <c r="N43" s="95">
        <v>0.05</v>
      </c>
      <c r="O43" s="95">
        <v>1.1000000000000001</v>
      </c>
      <c r="P43" s="95">
        <v>0</v>
      </c>
      <c r="Q43" s="109">
        <f t="shared" si="15"/>
        <v>0</v>
      </c>
    </row>
    <row r="44" spans="1:20">
      <c r="C44" s="901">
        <v>12</v>
      </c>
      <c r="D44" s="1060" t="s">
        <v>546</v>
      </c>
      <c r="E44" s="1061"/>
      <c r="F44" s="1061"/>
      <c r="G44" s="44" t="s">
        <v>481</v>
      </c>
      <c r="H44" s="902">
        <f>IFERROR(VLOOKUP(G44,'Data Summary'!$O$7:$P$22,2,FALSE),0)</f>
        <v>146</v>
      </c>
      <c r="I44" s="111" t="s">
        <v>507</v>
      </c>
      <c r="J44" s="108">
        <f t="shared" si="11"/>
        <v>0.05</v>
      </c>
      <c r="K44" s="108">
        <f t="shared" si="12"/>
        <v>7.3000000000000007</v>
      </c>
      <c r="L44" s="109">
        <v>6.39</v>
      </c>
      <c r="M44" s="95">
        <f t="shared" si="13"/>
        <v>932.93999999999994</v>
      </c>
      <c r="N44" s="95">
        <v>0.05</v>
      </c>
      <c r="O44" s="95">
        <f t="shared" si="14"/>
        <v>7.3000000000000007</v>
      </c>
      <c r="P44" s="95">
        <v>0</v>
      </c>
      <c r="Q44" s="109">
        <f t="shared" si="15"/>
        <v>0</v>
      </c>
    </row>
    <row r="45" spans="1:20">
      <c r="C45" s="901">
        <v>13</v>
      </c>
      <c r="D45" s="1060" t="s">
        <v>547</v>
      </c>
      <c r="E45" s="1061"/>
      <c r="F45" s="1061"/>
      <c r="G45" s="44" t="s">
        <v>548</v>
      </c>
      <c r="H45" s="902">
        <f>IFERROR(VLOOKUP(G45,'Data Summary'!$O$7:$P$22,2,FALSE),0)</f>
        <v>0</v>
      </c>
      <c r="I45" s="111" t="s">
        <v>507</v>
      </c>
      <c r="J45" s="108">
        <f t="shared" si="11"/>
        <v>0.05</v>
      </c>
      <c r="K45" s="108">
        <f t="shared" si="12"/>
        <v>0</v>
      </c>
      <c r="L45" s="109">
        <v>6.39</v>
      </c>
      <c r="M45" s="95">
        <f t="shared" si="13"/>
        <v>0</v>
      </c>
      <c r="N45" s="95">
        <v>0.05</v>
      </c>
      <c r="O45" s="95">
        <f t="shared" si="14"/>
        <v>0</v>
      </c>
      <c r="P45" s="95">
        <v>0</v>
      </c>
      <c r="Q45" s="109">
        <f t="shared" si="15"/>
        <v>0</v>
      </c>
    </row>
    <row r="46" spans="1:20">
      <c r="C46" s="901">
        <v>14</v>
      </c>
      <c r="D46" s="1060" t="s">
        <v>549</v>
      </c>
      <c r="E46" s="1061"/>
      <c r="F46" s="1061"/>
      <c r="G46" s="44" t="s">
        <v>485</v>
      </c>
      <c r="H46" s="902">
        <f>IFERROR(VLOOKUP(G46,'Data Summary'!$O$7:$P$22,2,FALSE),0)</f>
        <v>708</v>
      </c>
      <c r="I46" s="111" t="s">
        <v>507</v>
      </c>
      <c r="J46" s="108">
        <f t="shared" si="11"/>
        <v>0.05</v>
      </c>
      <c r="K46" s="108">
        <f t="shared" si="12"/>
        <v>35.4</v>
      </c>
      <c r="L46" s="109">
        <v>6.39</v>
      </c>
      <c r="M46" s="95">
        <f t="shared" si="13"/>
        <v>4524.12</v>
      </c>
      <c r="N46" s="95">
        <v>0.05</v>
      </c>
      <c r="O46" s="95">
        <f t="shared" si="14"/>
        <v>35.4</v>
      </c>
      <c r="P46" s="95">
        <v>0</v>
      </c>
      <c r="Q46" s="109">
        <f t="shared" si="15"/>
        <v>0</v>
      </c>
    </row>
    <row r="47" spans="1:20">
      <c r="C47" s="901">
        <v>15</v>
      </c>
      <c r="D47" s="1060" t="s">
        <v>550</v>
      </c>
      <c r="E47" s="1061"/>
      <c r="F47" s="1061"/>
      <c r="G47" s="44" t="s">
        <v>482</v>
      </c>
      <c r="H47" s="106">
        <f>'Data Summary'!S8</f>
        <v>48</v>
      </c>
      <c r="I47" s="111" t="s">
        <v>507</v>
      </c>
      <c r="J47" s="108">
        <f t="shared" si="11"/>
        <v>350</v>
      </c>
      <c r="K47" s="108">
        <f t="shared" si="12"/>
        <v>16800</v>
      </c>
      <c r="L47" s="94">
        <v>157.29</v>
      </c>
      <c r="M47" s="95">
        <f t="shared" si="13"/>
        <v>7549.92</v>
      </c>
      <c r="N47" s="95">
        <v>350</v>
      </c>
      <c r="O47" s="95">
        <f t="shared" si="14"/>
        <v>16800</v>
      </c>
      <c r="P47" s="95">
        <v>297</v>
      </c>
      <c r="Q47" s="94">
        <f t="shared" si="15"/>
        <v>14256</v>
      </c>
    </row>
    <row r="48" spans="1:20">
      <c r="C48" s="901">
        <v>16</v>
      </c>
      <c r="D48" s="1051" t="s">
        <v>551</v>
      </c>
      <c r="E48" s="1052"/>
      <c r="F48" s="1053"/>
      <c r="G48" s="39" t="s">
        <v>483</v>
      </c>
      <c r="H48" s="106">
        <f>IF(OR(F9="Y",F10="y"),0,'Data Summary'!V8)</f>
        <v>15</v>
      </c>
      <c r="I48" s="112" t="s">
        <v>507</v>
      </c>
      <c r="J48" s="904">
        <f t="shared" si="11"/>
        <v>120</v>
      </c>
      <c r="K48" s="108">
        <f t="shared" si="12"/>
        <v>1800</v>
      </c>
      <c r="L48" s="94">
        <v>57.57</v>
      </c>
      <c r="M48" s="95">
        <f t="shared" si="13"/>
        <v>863.55</v>
      </c>
      <c r="N48" s="95">
        <v>120</v>
      </c>
      <c r="O48" s="95">
        <f t="shared" si="14"/>
        <v>1800</v>
      </c>
      <c r="P48" s="95">
        <v>96.25</v>
      </c>
      <c r="Q48" s="94">
        <f t="shared" si="15"/>
        <v>1443.75</v>
      </c>
    </row>
    <row r="49" spans="1:18" ht="14.45" thickBot="1">
      <c r="A49" s="86"/>
      <c r="B49" s="86"/>
      <c r="C49" s="901">
        <v>17</v>
      </c>
      <c r="D49" s="1051" t="s">
        <v>552</v>
      </c>
      <c r="E49" s="1052"/>
      <c r="F49" s="1053"/>
      <c r="G49" s="39"/>
      <c r="H49" s="113">
        <f>H47</f>
        <v>48</v>
      </c>
      <c r="I49" s="112" t="s">
        <v>507</v>
      </c>
      <c r="J49" s="108">
        <f t="shared" si="11"/>
        <v>8.5</v>
      </c>
      <c r="K49" s="904">
        <f t="shared" si="12"/>
        <v>408</v>
      </c>
      <c r="L49" s="114">
        <v>2.74</v>
      </c>
      <c r="M49" s="115">
        <f t="shared" si="13"/>
        <v>131.52000000000001</v>
      </c>
      <c r="N49" s="115">
        <v>8.5</v>
      </c>
      <c r="O49" s="115">
        <f t="shared" si="14"/>
        <v>408</v>
      </c>
      <c r="P49" s="115">
        <v>7.5</v>
      </c>
      <c r="Q49" s="114">
        <f t="shared" si="15"/>
        <v>360</v>
      </c>
    </row>
    <row r="50" spans="1:18" ht="15" thickTop="1" thickBot="1">
      <c r="C50" s="1079" t="s">
        <v>553</v>
      </c>
      <c r="D50" s="1080"/>
      <c r="E50" s="1080"/>
      <c r="F50" s="1080"/>
      <c r="G50" s="1081"/>
      <c r="H50" s="162">
        <v>1</v>
      </c>
      <c r="I50" s="98" t="s">
        <v>554</v>
      </c>
      <c r="J50" s="914">
        <f>K50/$H$50</f>
        <v>91265.200000000012</v>
      </c>
      <c r="K50" s="166">
        <f>SUM(K33:K49)</f>
        <v>91265.200000000012</v>
      </c>
      <c r="L50" s="914">
        <f>M50/$H$50</f>
        <v>60763.63</v>
      </c>
      <c r="M50" s="167">
        <f>SUM(M33:M49)</f>
        <v>60763.63</v>
      </c>
      <c r="N50" s="914">
        <f>O50/$H$50</f>
        <v>91266.300000000017</v>
      </c>
      <c r="O50" s="167">
        <f>SUM(O33:O49)</f>
        <v>91266.300000000017</v>
      </c>
      <c r="P50" s="914">
        <f>Q50/$H$50</f>
        <v>71581.149999999994</v>
      </c>
      <c r="Q50" s="167">
        <f>SUM(Q33:Q49)</f>
        <v>71581.149999999994</v>
      </c>
    </row>
    <row r="51" spans="1:18" ht="15" thickTop="1" thickBot="1">
      <c r="A51" s="86"/>
      <c r="B51" s="86"/>
      <c r="C51" s="1082"/>
      <c r="D51" s="1083"/>
      <c r="E51" s="1083"/>
      <c r="F51" s="1083"/>
      <c r="G51" s="1083"/>
      <c r="H51" s="1083"/>
      <c r="I51" s="1083"/>
      <c r="J51" s="1083"/>
      <c r="K51" s="1083"/>
      <c r="L51" s="1083"/>
      <c r="M51" s="1083"/>
      <c r="N51" s="1083"/>
      <c r="O51" s="1083"/>
      <c r="P51" s="1083"/>
      <c r="Q51" s="1084"/>
    </row>
    <row r="52" spans="1:18" ht="15" thickTop="1" thickBot="1">
      <c r="C52" s="1076" t="s">
        <v>555</v>
      </c>
      <c r="D52" s="1077"/>
      <c r="E52" s="1077"/>
      <c r="F52" s="1077"/>
      <c r="G52" s="1078"/>
      <c r="H52" s="127">
        <f>H32</f>
        <v>13891</v>
      </c>
      <c r="I52" s="98" t="s">
        <v>556</v>
      </c>
      <c r="J52" s="914">
        <f>K52/$H$52</f>
        <v>13.290508242747103</v>
      </c>
      <c r="K52" s="166">
        <f>K32+K50</f>
        <v>184618.45</v>
      </c>
      <c r="L52" s="914">
        <f>M52/$H$52</f>
        <v>8.6578770426895115</v>
      </c>
      <c r="M52" s="166">
        <f>M32+M50</f>
        <v>120266.57</v>
      </c>
      <c r="N52" s="914">
        <f>O52/$H$52</f>
        <v>13.290587430710533</v>
      </c>
      <c r="O52" s="166">
        <f>O32+O50</f>
        <v>184619.55000000002</v>
      </c>
      <c r="P52" s="914">
        <f>Q52/$H$52</f>
        <v>8.259596141386508</v>
      </c>
      <c r="Q52" s="166">
        <f>Q32+Q50</f>
        <v>114734.04999999999</v>
      </c>
    </row>
    <row r="53" spans="1:18" s="120" customFormat="1" ht="15" thickTop="1" thickBot="1">
      <c r="A53" s="116"/>
      <c r="B53" s="116"/>
      <c r="C53" s="1076" t="s">
        <v>557</v>
      </c>
      <c r="D53" s="1077"/>
      <c r="E53" s="1077"/>
      <c r="F53" s="1077"/>
      <c r="G53" s="1078"/>
      <c r="H53" s="102">
        <f>SUM('Data Setup'!G12:G18)</f>
        <v>10708</v>
      </c>
      <c r="I53" s="98" t="s">
        <v>556</v>
      </c>
      <c r="J53" s="129">
        <f>J52</f>
        <v>13.290508242747103</v>
      </c>
      <c r="K53" s="166">
        <f>J53*H53</f>
        <v>142314.76226333599</v>
      </c>
      <c r="L53" s="914"/>
      <c r="M53" s="105"/>
      <c r="N53" s="914"/>
      <c r="O53" s="105"/>
      <c r="P53" s="914"/>
      <c r="Q53" s="105"/>
      <c r="R53" s="119"/>
    </row>
    <row r="54" spans="1:18" ht="15" thickTop="1" thickBot="1">
      <c r="A54" s="86"/>
      <c r="B54" s="86"/>
      <c r="C54" s="1076" t="s">
        <v>558</v>
      </c>
      <c r="D54" s="1077"/>
      <c r="E54" s="1077"/>
      <c r="F54" s="1077"/>
      <c r="G54" s="1078"/>
      <c r="H54" s="128">
        <v>1</v>
      </c>
      <c r="I54" s="98" t="s">
        <v>554</v>
      </c>
      <c r="J54" s="914">
        <f>K54/$H$50</f>
        <v>528533.21226333594</v>
      </c>
      <c r="K54" s="166">
        <f>K11+K15+K32+K50+K53</f>
        <v>528533.21226333594</v>
      </c>
      <c r="L54" s="914">
        <f>M54/$H$50</f>
        <v>290853.11</v>
      </c>
      <c r="M54" s="166">
        <f>M11+M15+M32+M50</f>
        <v>290853.11</v>
      </c>
      <c r="N54" s="914">
        <f>O54/$H$50</f>
        <v>386219.55000000005</v>
      </c>
      <c r="O54" s="166">
        <f>O11+O15+O32+O50</f>
        <v>386219.55000000005</v>
      </c>
      <c r="P54" s="914">
        <f>Q54/$H$50</f>
        <v>395444.05000000005</v>
      </c>
      <c r="Q54" s="166">
        <f>Q11+Q15+Q32+Q50</f>
        <v>395444.05000000005</v>
      </c>
    </row>
    <row r="55" spans="1:18" ht="15" thickTop="1" thickBot="1">
      <c r="C55" s="117"/>
      <c r="D55" s="118"/>
      <c r="E55" s="118"/>
      <c r="F55" s="118"/>
      <c r="G55" s="118"/>
      <c r="H55" s="118"/>
      <c r="I55" s="119"/>
      <c r="J55" s="119"/>
      <c r="K55" s="119"/>
      <c r="L55" s="119"/>
      <c r="M55" s="119"/>
      <c r="N55" s="119"/>
      <c r="O55" s="119"/>
      <c r="P55" s="119"/>
      <c r="Q55" s="119"/>
    </row>
    <row r="56" spans="1:18" ht="15" thickTop="1" thickBot="1">
      <c r="A56" s="86"/>
      <c r="B56" s="86"/>
      <c r="C56" s="1070" t="s">
        <v>559</v>
      </c>
      <c r="D56" s="1071"/>
      <c r="E56" s="1071"/>
      <c r="F56" s="1071"/>
      <c r="G56" s="1071"/>
      <c r="H56" s="1071"/>
      <c r="I56" s="1071"/>
      <c r="J56" s="1071"/>
      <c r="K56" s="1071"/>
      <c r="L56" s="1071"/>
      <c r="M56" s="1071"/>
      <c r="N56" s="1071"/>
      <c r="O56" s="1071"/>
      <c r="P56" s="1071"/>
      <c r="Q56" s="1072"/>
    </row>
    <row r="57" spans="1:18" ht="15" thickTop="1" thickBot="1">
      <c r="A57" s="86"/>
      <c r="B57" s="86"/>
      <c r="C57" s="901"/>
      <c r="D57" s="942"/>
      <c r="E57" s="943"/>
      <c r="F57" s="121" t="s">
        <v>560</v>
      </c>
      <c r="G57" s="122" t="s">
        <v>561</v>
      </c>
      <c r="H57" s="123" t="s">
        <v>452</v>
      </c>
      <c r="I57" s="124" t="s">
        <v>448</v>
      </c>
      <c r="J57" s="1046">
        <v>2</v>
      </c>
      <c r="K57" s="1047"/>
      <c r="L57" s="1048">
        <v>1</v>
      </c>
      <c r="M57" s="1048"/>
      <c r="N57" s="1048">
        <v>2</v>
      </c>
      <c r="O57" s="1048"/>
      <c r="P57" s="1048">
        <v>3</v>
      </c>
      <c r="Q57" s="1048"/>
    </row>
    <row r="58" spans="1:18" ht="14.45" thickTop="1">
      <c r="A58" s="86"/>
      <c r="B58" s="86"/>
      <c r="C58" s="901">
        <v>1</v>
      </c>
      <c r="D58" s="1060" t="s">
        <v>562</v>
      </c>
      <c r="E58" s="1062"/>
      <c r="F58" s="125">
        <v>20</v>
      </c>
      <c r="G58" s="112" t="s">
        <v>563</v>
      </c>
      <c r="H58" s="126">
        <f>F58*'Data Setup'!L12</f>
        <v>7220</v>
      </c>
      <c r="I58" s="104" t="s">
        <v>556</v>
      </c>
      <c r="J58" s="103">
        <f>CHOOSE($J$57,L58,N58,P58)</f>
        <v>5.97</v>
      </c>
      <c r="K58" s="103">
        <f>H58*J58</f>
        <v>43103.4</v>
      </c>
      <c r="L58" s="95">
        <v>5.96</v>
      </c>
      <c r="M58" s="95">
        <f>L58*H58</f>
        <v>43031.199999999997</v>
      </c>
      <c r="N58" s="95">
        <v>5.97</v>
      </c>
      <c r="O58" s="95">
        <f>N58*H58</f>
        <v>43103.4</v>
      </c>
      <c r="P58" s="95">
        <v>5.96</v>
      </c>
      <c r="Q58" s="95">
        <f>P58*H58</f>
        <v>43031.199999999997</v>
      </c>
    </row>
    <row r="59" spans="1:18">
      <c r="A59" s="86"/>
      <c r="B59" s="86"/>
      <c r="C59" s="901">
        <v>2</v>
      </c>
      <c r="D59" s="1060" t="s">
        <v>564</v>
      </c>
      <c r="E59" s="1062"/>
      <c r="F59" s="125">
        <v>100</v>
      </c>
      <c r="G59" s="112" t="s">
        <v>565</v>
      </c>
      <c r="H59" s="126">
        <f>F59*'Data Setup'!L12+SUM(H36,H48)*LEFT(F59,2)</f>
        <v>36400</v>
      </c>
      <c r="I59" s="104" t="s">
        <v>556</v>
      </c>
      <c r="J59" s="103">
        <f>CHOOSE($J$57,L59,N59,P59)</f>
        <v>0.91</v>
      </c>
      <c r="K59" s="103">
        <f>H59*J59</f>
        <v>33124</v>
      </c>
      <c r="L59" s="95">
        <v>1.48</v>
      </c>
      <c r="M59" s="95">
        <f>L59*H59</f>
        <v>53872</v>
      </c>
      <c r="N59" s="95">
        <v>0.91</v>
      </c>
      <c r="O59" s="95">
        <f>N59*H59</f>
        <v>33124</v>
      </c>
      <c r="P59" s="95">
        <v>1.48</v>
      </c>
      <c r="Q59" s="95">
        <f>P59*H59</f>
        <v>53872</v>
      </c>
    </row>
    <row r="60" spans="1:18">
      <c r="C60" s="901">
        <v>3</v>
      </c>
      <c r="D60" s="1060" t="s">
        <v>566</v>
      </c>
      <c r="E60" s="1062"/>
      <c r="F60" s="125">
        <v>100</v>
      </c>
      <c r="G60" s="112" t="s">
        <v>567</v>
      </c>
      <c r="H60" s="126">
        <f>F60*SUM(H36+H48)</f>
        <v>3000</v>
      </c>
      <c r="I60" s="104" t="s">
        <v>556</v>
      </c>
      <c r="J60" s="103">
        <v>1</v>
      </c>
      <c r="K60" s="103">
        <f>H60*J60</f>
        <v>3000</v>
      </c>
      <c r="L60" s="95">
        <v>1</v>
      </c>
      <c r="M60" s="95">
        <f>L60*H60</f>
        <v>3000</v>
      </c>
      <c r="N60" s="95">
        <v>1</v>
      </c>
      <c r="O60" s="95">
        <f>N60*H60</f>
        <v>3000</v>
      </c>
      <c r="P60" s="95">
        <v>1</v>
      </c>
      <c r="Q60" s="95">
        <f>P60*H60</f>
        <v>3000</v>
      </c>
    </row>
    <row r="61" spans="1:18" ht="14.45" thickBot="1">
      <c r="C61" s="901">
        <v>4</v>
      </c>
      <c r="D61" s="1060" t="s">
        <v>568</v>
      </c>
      <c r="E61" s="1062"/>
      <c r="F61" s="125">
        <v>6</v>
      </c>
      <c r="G61" s="112" t="s">
        <v>440</v>
      </c>
      <c r="H61" s="126">
        <f>F61*'Data Setup'!L12+(SUM(H36,H48)*F61)</f>
        <v>2346</v>
      </c>
      <c r="I61" s="104" t="s">
        <v>507</v>
      </c>
      <c r="J61" s="103">
        <f>CHOOSE($J$57,L61,N61,P61)</f>
        <v>2.0099999999999998</v>
      </c>
      <c r="K61" s="103">
        <f>H61*J61</f>
        <v>4715.4599999999991</v>
      </c>
      <c r="L61" s="95">
        <v>1.94</v>
      </c>
      <c r="M61" s="95">
        <f>L61*H61</f>
        <v>4551.24</v>
      </c>
      <c r="N61" s="95">
        <v>2.0099999999999998</v>
      </c>
      <c r="O61" s="95">
        <f>N61*H61</f>
        <v>4715.4599999999991</v>
      </c>
      <c r="P61" s="95">
        <v>1.94</v>
      </c>
      <c r="Q61" s="95">
        <f>P61*H61</f>
        <v>4551.24</v>
      </c>
    </row>
    <row r="62" spans="1:18" ht="15" thickTop="1" thickBot="1">
      <c r="C62" s="96"/>
      <c r="D62" s="1068" t="s">
        <v>569</v>
      </c>
      <c r="E62" s="1068"/>
      <c r="F62" s="1068"/>
      <c r="G62" s="97"/>
      <c r="H62" s="97"/>
      <c r="I62" s="98"/>
      <c r="J62" s="914"/>
      <c r="K62" s="169">
        <f>SUM(K58:K61)</f>
        <v>83942.859999999986</v>
      </c>
      <c r="L62" s="914"/>
      <c r="M62" s="169">
        <f>SUM(M58:M61)</f>
        <v>104454.44</v>
      </c>
      <c r="N62" s="914"/>
      <c r="O62" s="169">
        <f>SUM(O58:O61)</f>
        <v>83942.859999999986</v>
      </c>
      <c r="P62" s="914"/>
      <c r="Q62" s="169">
        <f>SUM(Q58:Q61)</f>
        <v>104454.44</v>
      </c>
    </row>
    <row r="63" spans="1:18" ht="15" thickTop="1" thickBot="1"/>
    <row r="64" spans="1:18" ht="21.6" thickTop="1" thickBot="1">
      <c r="C64" s="130" t="s">
        <v>504</v>
      </c>
      <c r="D64" s="168">
        <f>K54+K62</f>
        <v>612476.07226333593</v>
      </c>
    </row>
    <row r="65" ht="14.45" thickTop="1"/>
  </sheetData>
  <mergeCells count="69">
    <mergeCell ref="C3:F3"/>
    <mergeCell ref="D5:F5"/>
    <mergeCell ref="D59:E59"/>
    <mergeCell ref="D60:E60"/>
    <mergeCell ref="C56:Q56"/>
    <mergeCell ref="C52:G52"/>
    <mergeCell ref="C53:G53"/>
    <mergeCell ref="C54:G54"/>
    <mergeCell ref="C32:G32"/>
    <mergeCell ref="C50:G50"/>
    <mergeCell ref="C11:G11"/>
    <mergeCell ref="C15:F15"/>
    <mergeCell ref="D58:E58"/>
    <mergeCell ref="C51:Q51"/>
    <mergeCell ref="D29:F29"/>
    <mergeCell ref="L57:M57"/>
    <mergeCell ref="N57:O57"/>
    <mergeCell ref="P57:Q57"/>
    <mergeCell ref="C1:Q1"/>
    <mergeCell ref="C4:Q4"/>
    <mergeCell ref="D26:F26"/>
    <mergeCell ref="D27:F27"/>
    <mergeCell ref="D28:F28"/>
    <mergeCell ref="D17:F17"/>
    <mergeCell ref="D16:F16"/>
    <mergeCell ref="D23:F23"/>
    <mergeCell ref="D24:F24"/>
    <mergeCell ref="D25:F25"/>
    <mergeCell ref="N5:O5"/>
    <mergeCell ref="P5:Q5"/>
    <mergeCell ref="P2:Q2"/>
    <mergeCell ref="D35:F35"/>
    <mergeCell ref="D36:F36"/>
    <mergeCell ref="D62:F62"/>
    <mergeCell ref="J57:K57"/>
    <mergeCell ref="D61:E61"/>
    <mergeCell ref="D38:F38"/>
    <mergeCell ref="D39:F39"/>
    <mergeCell ref="D40:F40"/>
    <mergeCell ref="D41:F41"/>
    <mergeCell ref="D42:F42"/>
    <mergeCell ref="D43:F43"/>
    <mergeCell ref="D44:F44"/>
    <mergeCell ref="D45:F45"/>
    <mergeCell ref="D47:F47"/>
    <mergeCell ref="D49:F49"/>
    <mergeCell ref="D46:F46"/>
    <mergeCell ref="D21:F21"/>
    <mergeCell ref="D30:F30"/>
    <mergeCell ref="D31:F31"/>
    <mergeCell ref="D33:F33"/>
    <mergeCell ref="D34:F34"/>
    <mergeCell ref="D22:F22"/>
    <mergeCell ref="L2:M2"/>
    <mergeCell ref="J5:K5"/>
    <mergeCell ref="L5:M5"/>
    <mergeCell ref="N2:O2"/>
    <mergeCell ref="D48:F48"/>
    <mergeCell ref="C2:F2"/>
    <mergeCell ref="J2:K2"/>
    <mergeCell ref="D6:E6"/>
    <mergeCell ref="D10:E10"/>
    <mergeCell ref="D9:E9"/>
    <mergeCell ref="D8:E8"/>
    <mergeCell ref="D7:E7"/>
    <mergeCell ref="D37:F37"/>
    <mergeCell ref="D18:F18"/>
    <mergeCell ref="D19:F19"/>
    <mergeCell ref="D20:F20"/>
  </mergeCells>
  <pageMargins left="0.7" right="0.7" top="0.75" bottom="0.75" header="0.3" footer="0.3"/>
  <pageSetup orientation="portrait" r:id="rId1"/>
  <ignoredErrors>
    <ignoredError sqref="H13 K11"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66FF33"/>
    <pageSetUpPr fitToPage="1"/>
  </sheetPr>
  <dimension ref="A1:AO615"/>
  <sheetViews>
    <sheetView topLeftCell="C1" workbookViewId="0">
      <selection activeCell="R21" sqref="R21"/>
    </sheetView>
  </sheetViews>
  <sheetFormatPr defaultColWidth="9.140625" defaultRowHeight="13.9" outlineLevelRow="1" outlineLevelCol="1"/>
  <cols>
    <col min="1" max="1" width="1.7109375" style="175" customWidth="1"/>
    <col min="2" max="2" width="5.7109375" style="175" customWidth="1"/>
    <col min="3" max="3" width="12.7109375" style="175" customWidth="1"/>
    <col min="4" max="4" width="30.7109375" style="175" customWidth="1"/>
    <col min="5" max="5" width="20.7109375" style="175" customWidth="1"/>
    <col min="6" max="6" width="12.7109375" style="175" customWidth="1"/>
    <col min="7" max="8" width="11.28515625" style="177" customWidth="1"/>
    <col min="9" max="9" width="14.7109375" style="175" customWidth="1" outlineLevel="1"/>
    <col min="10" max="10" width="8.7109375" style="177" customWidth="1" outlineLevel="1"/>
    <col min="11" max="11" width="15.7109375" style="440" customWidth="1" outlineLevel="1"/>
    <col min="12" max="12" width="14.7109375" style="175" customWidth="1"/>
    <col min="13" max="13" width="8.7109375" style="177" customWidth="1"/>
    <col min="14" max="14" width="15.7109375" style="440" customWidth="1"/>
    <col min="15" max="15" width="14.7109375" style="175" customWidth="1"/>
    <col min="16" max="16" width="8.7109375" style="177" customWidth="1"/>
    <col min="17" max="17" width="15.7109375" style="440" customWidth="1"/>
    <col min="18" max="18" width="14.7109375" style="175" customWidth="1"/>
    <col min="19" max="19" width="8.7109375" style="177" customWidth="1"/>
    <col min="20" max="20" width="15.7109375" style="440" customWidth="1"/>
    <col min="21" max="21" width="14.7109375" style="175" hidden="1" customWidth="1"/>
    <col min="22" max="22" width="8.7109375" style="177" hidden="1" customWidth="1"/>
    <col min="23" max="23" width="15.7109375" style="440" hidden="1" customWidth="1"/>
    <col min="24" max="24" width="12.28515625" style="175" bestFit="1" customWidth="1"/>
    <col min="25" max="16384" width="9.140625" style="175"/>
  </cols>
  <sheetData>
    <row r="1" spans="1:23" s="172" customFormat="1" ht="27" customHeight="1">
      <c r="A1" s="170"/>
      <c r="B1" s="171" t="s">
        <v>570</v>
      </c>
      <c r="C1" s="171"/>
      <c r="D1" s="171"/>
      <c r="E1" s="171"/>
      <c r="F1" s="171"/>
      <c r="G1" s="171"/>
      <c r="H1" s="171"/>
      <c r="J1" s="173"/>
      <c r="K1" s="174"/>
      <c r="M1" s="173"/>
      <c r="N1" s="174"/>
      <c r="P1" s="173"/>
      <c r="Q1" s="174"/>
      <c r="S1" s="173"/>
      <c r="T1" s="174"/>
      <c r="V1" s="173"/>
      <c r="W1" s="174"/>
    </row>
    <row r="2" spans="1:23" ht="16.5" customHeight="1" thickBot="1">
      <c r="B2" s="176" t="s">
        <v>571</v>
      </c>
      <c r="H2" s="178" t="s">
        <v>572</v>
      </c>
      <c r="I2" s="179"/>
      <c r="J2" s="180"/>
      <c r="K2" s="181" t="str">
        <f>IF(I447="NO","Not Qualified",(IF(I449="NO","Not Qualified",IF(I451="","Need Awarding",IF(I451="YES",IF(I453="YES","Carried &amp; Alternate","Carried"),IF(I451="NO",IF(I453="YES","Alternate","")))))))</f>
        <v>Need Awarding</v>
      </c>
      <c r="L2" s="179" t="s">
        <v>573</v>
      </c>
      <c r="M2" s="180"/>
      <c r="N2" s="181" t="str">
        <f>IF(L447="NO","Not Qualified",(IF(L449="NO","Not Qualified",IF(L451="","Need Awarding",IF(L451="YES",IF(L453="YES","Carried &amp; Alternate","Carried"),IF(L451="NO",IF(L453="YES","Alternate","")))))))</f>
        <v>Not Qualified</v>
      </c>
      <c r="O2" s="179" t="s">
        <v>574</v>
      </c>
      <c r="P2" s="180"/>
      <c r="Q2" s="181" t="str">
        <f>IF(O447="NO","Not Qualified",(IF(O449="NO","Not Qualified",IF(O451="","Need Awarding",IF(O451="YES",IF(O453="YES","Carried &amp; Alternate","Carried"),IF(O451="NO",IF(O453="YES","Alternate","")))))))</f>
        <v>Need Awarding</v>
      </c>
      <c r="R2" s="179"/>
      <c r="S2" s="180"/>
      <c r="T2" s="181" t="str">
        <f>IF(R447="NO","Not Qualified",(IF(R449="NO","Not Qualified",IF(R451="","Need Awarding",IF(R451="YES",IF(R453="YES","Carried &amp; Alternate","Carried"),IF(R451="NO",IF(R453="YES","Alternate","")))))))</f>
        <v>Carried</v>
      </c>
      <c r="U2" s="179"/>
      <c r="V2" s="180"/>
      <c r="W2" s="181" t="str">
        <f>IF(U447="NO","Not Qualified",(IF(U449="NO","Not Qualified",IF(U451="","Need Awarding",IF(U451="YES",IF(U453="YES","Carried &amp; Alternate","Carried"),IF(U451="NO",IF(U453="YES","Alternate","")))))))</f>
        <v>Need Awarding</v>
      </c>
    </row>
    <row r="3" spans="1:23" ht="20.25" customHeight="1" thickTop="1">
      <c r="B3" s="182" t="str">
        <f>+D11&amp;" - "&amp;D10</f>
        <v>872 - Heat Tracing</v>
      </c>
      <c r="C3" s="183"/>
      <c r="D3" s="183"/>
      <c r="E3" s="183"/>
      <c r="F3" s="183"/>
      <c r="G3" s="184"/>
      <c r="H3" s="185" t="s">
        <v>575</v>
      </c>
      <c r="I3" s="1098" t="s">
        <v>576</v>
      </c>
      <c r="J3" s="1099"/>
      <c r="K3" s="1100"/>
      <c r="L3" s="1101">
        <v>42321</v>
      </c>
      <c r="M3" s="1102"/>
      <c r="N3" s="1103"/>
      <c r="O3" s="1101">
        <v>42321</v>
      </c>
      <c r="P3" s="1102"/>
      <c r="Q3" s="1103"/>
      <c r="R3" s="1101"/>
      <c r="S3" s="1102"/>
      <c r="T3" s="1103"/>
      <c r="U3" s="1101"/>
      <c r="V3" s="1102"/>
      <c r="W3" s="1103"/>
    </row>
    <row r="4" spans="1:23" ht="15.6" customHeight="1">
      <c r="B4" s="186"/>
      <c r="C4" s="187"/>
      <c r="D4" s="187"/>
      <c r="E4" s="187"/>
      <c r="F4" s="187"/>
      <c r="G4" s="188"/>
      <c r="H4" s="189" t="s">
        <v>577</v>
      </c>
      <c r="I4" s="1104" t="s">
        <v>578</v>
      </c>
      <c r="J4" s="1105"/>
      <c r="K4" s="1106"/>
      <c r="L4" s="1107">
        <v>42312</v>
      </c>
      <c r="M4" s="1108"/>
      <c r="N4" s="1109"/>
      <c r="O4" s="1107">
        <v>42312</v>
      </c>
      <c r="P4" s="1108"/>
      <c r="Q4" s="1109"/>
      <c r="R4" s="1107"/>
      <c r="S4" s="1108"/>
      <c r="T4" s="1109"/>
      <c r="U4" s="1107"/>
      <c r="V4" s="1108"/>
      <c r="W4" s="1109"/>
    </row>
    <row r="5" spans="1:23" ht="19.5" customHeight="1" thickBot="1">
      <c r="B5" s="190"/>
      <c r="C5" s="191"/>
      <c r="D5" s="191"/>
      <c r="E5" s="191"/>
      <c r="F5" s="191"/>
      <c r="G5" s="192"/>
      <c r="H5" s="193" t="s">
        <v>579</v>
      </c>
      <c r="I5" s="1090" t="s">
        <v>580</v>
      </c>
      <c r="J5" s="1091"/>
      <c r="K5" s="1092"/>
      <c r="L5" s="194"/>
      <c r="M5" s="195">
        <f>+L3-L4</f>
        <v>9</v>
      </c>
      <c r="N5" s="196" t="s">
        <v>581</v>
      </c>
      <c r="O5" s="194"/>
      <c r="P5" s="195">
        <f>+O3-O4</f>
        <v>9</v>
      </c>
      <c r="Q5" s="196" t="s">
        <v>581</v>
      </c>
      <c r="R5" s="197"/>
      <c r="S5" s="195">
        <f>+R3-R4</f>
        <v>0</v>
      </c>
      <c r="T5" s="198" t="s">
        <v>581</v>
      </c>
      <c r="U5" s="194"/>
      <c r="V5" s="195">
        <f>+U3-U4</f>
        <v>0</v>
      </c>
      <c r="W5" s="196" t="s">
        <v>581</v>
      </c>
    </row>
    <row r="6" spans="1:23" ht="16.5" customHeight="1" thickTop="1">
      <c r="B6" s="199"/>
      <c r="C6" s="200" t="s">
        <v>582</v>
      </c>
      <c r="D6" s="201">
        <v>20007470</v>
      </c>
      <c r="E6" s="202"/>
      <c r="F6" s="203"/>
      <c r="G6" s="204"/>
      <c r="H6" s="205"/>
      <c r="I6" s="1093" t="s">
        <v>583</v>
      </c>
      <c r="J6" s="1093"/>
      <c r="K6" s="1094"/>
      <c r="L6" s="1095" t="s">
        <v>584</v>
      </c>
      <c r="M6" s="1093"/>
      <c r="N6" s="1094"/>
      <c r="O6" s="1095" t="s">
        <v>585</v>
      </c>
      <c r="P6" s="1093"/>
      <c r="Q6" s="1094"/>
      <c r="R6" s="1093" t="s">
        <v>586</v>
      </c>
      <c r="S6" s="1093"/>
      <c r="T6" s="1096"/>
      <c r="U6" s="1097" t="s">
        <v>587</v>
      </c>
      <c r="V6" s="1093"/>
      <c r="W6" s="1096"/>
    </row>
    <row r="7" spans="1:23" ht="15" customHeight="1">
      <c r="B7" s="206"/>
      <c r="C7" s="200" t="s">
        <v>588</v>
      </c>
      <c r="D7" s="207">
        <f>'Data Setup'!B1</f>
        <v>0</v>
      </c>
      <c r="E7" s="208"/>
      <c r="F7" s="209"/>
      <c r="G7" s="210"/>
      <c r="H7" s="211" t="s">
        <v>589</v>
      </c>
      <c r="I7" s="1085"/>
      <c r="J7" s="1086"/>
      <c r="K7" s="1087"/>
      <c r="L7" s="1088" t="s">
        <v>590</v>
      </c>
      <c r="M7" s="1089"/>
      <c r="N7" s="1089"/>
      <c r="O7" s="1088" t="s">
        <v>591</v>
      </c>
      <c r="P7" s="1089"/>
      <c r="Q7" s="1089"/>
      <c r="R7" s="1085" t="s">
        <v>592</v>
      </c>
      <c r="S7" s="1086"/>
      <c r="T7" s="1087"/>
      <c r="U7" s="1499" t="s">
        <v>593</v>
      </c>
      <c r="V7" s="1500"/>
      <c r="W7" s="1501"/>
    </row>
    <row r="8" spans="1:23" ht="15" customHeight="1">
      <c r="B8" s="206"/>
      <c r="C8" s="200" t="s">
        <v>594</v>
      </c>
      <c r="D8" s="207" t="s">
        <v>595</v>
      </c>
      <c r="E8" s="208"/>
      <c r="F8" s="209"/>
      <c r="G8" s="210"/>
      <c r="H8" s="211" t="s">
        <v>596</v>
      </c>
      <c r="I8" s="1499"/>
      <c r="J8" s="1500"/>
      <c r="K8" s="1501"/>
      <c r="L8" s="1502" t="s">
        <v>597</v>
      </c>
      <c r="M8" s="1503"/>
      <c r="N8" s="1503"/>
      <c r="O8" s="1502" t="s">
        <v>598</v>
      </c>
      <c r="P8" s="1503"/>
      <c r="Q8" s="1503"/>
      <c r="R8" s="1499"/>
      <c r="S8" s="1500"/>
      <c r="T8" s="1501"/>
      <c r="U8" s="1504" t="s">
        <v>599</v>
      </c>
      <c r="V8" s="1505"/>
      <c r="W8" s="1506"/>
    </row>
    <row r="9" spans="1:23" ht="15" customHeight="1">
      <c r="B9" s="206"/>
      <c r="C9" s="200" t="s">
        <v>600</v>
      </c>
      <c r="D9" s="207"/>
      <c r="E9" s="208"/>
      <c r="F9" s="209"/>
      <c r="G9" s="210"/>
      <c r="H9" s="211" t="s">
        <v>601</v>
      </c>
      <c r="I9" s="1110"/>
      <c r="J9" s="1111"/>
      <c r="K9" s="1112"/>
      <c r="L9" s="1113" t="s">
        <v>602</v>
      </c>
      <c r="M9" s="1503"/>
      <c r="N9" s="1503"/>
      <c r="O9" s="1113" t="s">
        <v>603</v>
      </c>
      <c r="P9" s="1503"/>
      <c r="Q9" s="1503"/>
      <c r="R9" s="1110"/>
      <c r="S9" s="1500"/>
      <c r="T9" s="1501"/>
      <c r="U9" s="1114" t="s">
        <v>604</v>
      </c>
      <c r="V9" s="1505"/>
      <c r="W9" s="1506"/>
    </row>
    <row r="10" spans="1:23" ht="15" customHeight="1">
      <c r="B10" s="206"/>
      <c r="C10" s="200" t="s">
        <v>605</v>
      </c>
      <c r="D10" s="207" t="s">
        <v>606</v>
      </c>
      <c r="E10" s="208"/>
      <c r="F10" s="209"/>
      <c r="G10" s="210"/>
      <c r="H10" s="211" t="s">
        <v>607</v>
      </c>
      <c r="I10" s="1507"/>
      <c r="J10" s="1508"/>
      <c r="K10" s="1509"/>
      <c r="L10" s="1510" t="s">
        <v>608</v>
      </c>
      <c r="M10" s="1511"/>
      <c r="N10" s="1511"/>
      <c r="O10" s="1510" t="s">
        <v>609</v>
      </c>
      <c r="P10" s="1511"/>
      <c r="Q10" s="1511"/>
      <c r="R10" s="1507"/>
      <c r="S10" s="1508"/>
      <c r="T10" s="1509"/>
      <c r="U10" s="1512" t="s">
        <v>610</v>
      </c>
      <c r="V10" s="1513"/>
      <c r="W10" s="1514"/>
    </row>
    <row r="11" spans="1:23" ht="15" customHeight="1">
      <c r="B11" s="206"/>
      <c r="C11" s="200" t="s">
        <v>611</v>
      </c>
      <c r="D11" s="207">
        <v>872</v>
      </c>
      <c r="E11" s="208"/>
      <c r="F11" s="209"/>
      <c r="G11" s="210"/>
      <c r="H11" s="211" t="s">
        <v>612</v>
      </c>
      <c r="I11" s="1515"/>
      <c r="J11" s="1516"/>
      <c r="K11" s="1517"/>
      <c r="L11" s="1515">
        <v>42320</v>
      </c>
      <c r="M11" s="1516"/>
      <c r="N11" s="1517"/>
      <c r="O11" s="1515">
        <v>42321</v>
      </c>
      <c r="P11" s="1516"/>
      <c r="Q11" s="1517"/>
      <c r="R11" s="1515"/>
      <c r="S11" s="1516"/>
      <c r="T11" s="1517"/>
      <c r="U11" s="1515"/>
      <c r="V11" s="1516"/>
      <c r="W11" s="1517"/>
    </row>
    <row r="12" spans="1:23" ht="15" customHeight="1">
      <c r="B12" s="206"/>
      <c r="C12" s="212" t="s">
        <v>613</v>
      </c>
      <c r="D12" s="207">
        <v>7.26</v>
      </c>
      <c r="E12" s="208"/>
      <c r="F12" s="209"/>
      <c r="G12" s="210"/>
      <c r="H12" s="211" t="s">
        <v>614</v>
      </c>
      <c r="I12" s="1515"/>
      <c r="J12" s="1516"/>
      <c r="K12" s="1517"/>
      <c r="L12" s="1515">
        <v>42411</v>
      </c>
      <c r="M12" s="1516"/>
      <c r="N12" s="1517"/>
      <c r="O12" s="1515">
        <v>42411</v>
      </c>
      <c r="P12" s="1516"/>
      <c r="Q12" s="1517"/>
      <c r="R12" s="1515"/>
      <c r="S12" s="1516"/>
      <c r="T12" s="1517"/>
      <c r="U12" s="1515"/>
      <c r="V12" s="1516"/>
      <c r="W12" s="1517"/>
    </row>
    <row r="13" spans="1:23" ht="15" customHeight="1">
      <c r="B13" s="206"/>
      <c r="C13" s="200" t="s">
        <v>615</v>
      </c>
      <c r="D13" s="207" t="s">
        <v>616</v>
      </c>
      <c r="E13" s="208"/>
      <c r="F13" s="209"/>
      <c r="G13" s="210"/>
      <c r="H13" s="213" t="s">
        <v>617</v>
      </c>
      <c r="I13" s="1518" t="str">
        <f>IF(I11="","",(+IF(I$11="No Bid","No Bid",I12-I11)))</f>
        <v/>
      </c>
      <c r="J13" s="1519"/>
      <c r="K13" s="1520"/>
      <c r="L13" s="1518">
        <f>IF(L11="","",(+IF(L$11="No Bid","No Bid",L12-L11)))</f>
        <v>91</v>
      </c>
      <c r="M13" s="1519"/>
      <c r="N13" s="1520"/>
      <c r="O13" s="1518">
        <f t="shared" ref="O13" si="0">IF(O11="","",(+IF(O$11="No Bid","No Bid",O12-O11)))</f>
        <v>90</v>
      </c>
      <c r="P13" s="1519"/>
      <c r="Q13" s="1520"/>
      <c r="R13" s="1518" t="str">
        <f t="shared" ref="R13" si="1">IF(R11="","",(+IF(R$11="No Bid","No Bid",R12-R11)))</f>
        <v/>
      </c>
      <c r="S13" s="1519"/>
      <c r="T13" s="1520"/>
      <c r="U13" s="1518" t="str">
        <f t="shared" ref="U13" si="2">IF(U11="","",(+IF(U$11="No Bid","No Bid",U12-U11)))</f>
        <v/>
      </c>
      <c r="V13" s="1519"/>
      <c r="W13" s="1520"/>
    </row>
    <row r="14" spans="1:23" ht="15" customHeight="1">
      <c r="B14" s="206"/>
      <c r="C14" s="200" t="s">
        <v>618</v>
      </c>
      <c r="D14" s="207" t="s">
        <v>619</v>
      </c>
      <c r="E14" s="208"/>
      <c r="F14" s="209"/>
      <c r="G14" s="210"/>
      <c r="H14" s="211" t="s">
        <v>620</v>
      </c>
      <c r="I14" s="1521"/>
      <c r="J14" s="1522"/>
      <c r="K14" s="1523"/>
      <c r="L14" s="1521" t="s">
        <v>621</v>
      </c>
      <c r="M14" s="1522"/>
      <c r="N14" s="1523"/>
      <c r="O14" s="1521" t="s">
        <v>621</v>
      </c>
      <c r="P14" s="1522"/>
      <c r="Q14" s="1523"/>
      <c r="R14" s="1521"/>
      <c r="S14" s="1522"/>
      <c r="T14" s="1523"/>
      <c r="U14" s="1521"/>
      <c r="V14" s="1522"/>
      <c r="W14" s="1523"/>
    </row>
    <row r="15" spans="1:23" ht="15" customHeight="1">
      <c r="B15" s="206"/>
      <c r="C15" s="200" t="s">
        <v>622</v>
      </c>
      <c r="D15" s="214" t="s">
        <v>623</v>
      </c>
      <c r="E15" s="215"/>
      <c r="F15" s="209"/>
      <c r="G15" s="210"/>
      <c r="H15" s="211" t="s">
        <v>624</v>
      </c>
      <c r="I15" s="1521"/>
      <c r="J15" s="1522"/>
      <c r="K15" s="1523"/>
      <c r="L15" s="1524" t="s">
        <v>625</v>
      </c>
      <c r="M15" s="1525"/>
      <c r="N15" s="1525"/>
      <c r="O15" s="1524" t="s">
        <v>626</v>
      </c>
      <c r="P15" s="1525"/>
      <c r="Q15" s="1525"/>
      <c r="R15" s="1521"/>
      <c r="S15" s="1522"/>
      <c r="T15" s="1523"/>
      <c r="U15" s="1521" t="s">
        <v>627</v>
      </c>
      <c r="V15" s="1522"/>
      <c r="W15" s="1523"/>
    </row>
    <row r="16" spans="1:23" ht="15" customHeight="1">
      <c r="B16" s="206"/>
      <c r="C16" s="212" t="s">
        <v>628</v>
      </c>
      <c r="D16" s="214" t="s">
        <v>629</v>
      </c>
      <c r="E16" s="216">
        <v>42326</v>
      </c>
      <c r="F16" s="209"/>
      <c r="G16" s="217"/>
      <c r="H16" s="218" t="s">
        <v>630</v>
      </c>
      <c r="I16" s="1115"/>
      <c r="J16" s="1116"/>
      <c r="K16" s="1117"/>
      <c r="L16" s="1115" t="s">
        <v>631</v>
      </c>
      <c r="M16" s="1116"/>
      <c r="N16" s="1117"/>
      <c r="O16" s="1115" t="s">
        <v>631</v>
      </c>
      <c r="P16" s="1116"/>
      <c r="Q16" s="1117"/>
      <c r="R16" s="1115" t="s">
        <v>631</v>
      </c>
      <c r="S16" s="1116"/>
      <c r="T16" s="1117"/>
      <c r="U16" s="1115"/>
      <c r="V16" s="1116"/>
      <c r="W16" s="1117"/>
    </row>
    <row r="17" spans="2:41" s="224" customFormat="1" ht="15" customHeight="1" thickBot="1">
      <c r="B17" s="219"/>
      <c r="C17" s="220" t="s">
        <v>632</v>
      </c>
      <c r="D17" s="221" t="s">
        <v>631</v>
      </c>
      <c r="E17" s="222"/>
      <c r="F17" s="209"/>
      <c r="G17" s="210"/>
      <c r="H17" s="223" t="str">
        <f>CONCATENATE("Exchange Rate (1 : x",D17,")")</f>
        <v>Exchange Rate (1 : xUSD $ - US Dollar)</v>
      </c>
      <c r="I17" s="1124">
        <f t="shared" ref="I17" si="3">IF(I16="",1,IF($D$17="","Enter Project Currency In Cell D17",IF(I16=$D$17,1,"Enter Exchange Rate Here")))</f>
        <v>1</v>
      </c>
      <c r="J17" s="1125"/>
      <c r="K17" s="1126"/>
      <c r="L17" s="1124">
        <f t="shared" ref="L17" si="4">IF(L16="",1,IF($D$17="","Enter Project Currency In Cell D17",IF(L16=$D$17,1,"Enter Exchange Rate Here")))</f>
        <v>1</v>
      </c>
      <c r="M17" s="1125"/>
      <c r="N17" s="1126"/>
      <c r="O17" s="1124">
        <f t="shared" ref="O17" si="5">IF(O16="",1,IF($D$17="","Enter Project Currency In Cell D17",IF(O16=$D$17,1,"Enter Exchange Rate Here")))</f>
        <v>1</v>
      </c>
      <c r="P17" s="1125"/>
      <c r="Q17" s="1126"/>
      <c r="R17" s="1124">
        <f t="shared" ref="R17" si="6">IF(R16="",1,IF($D$17="","Enter Project Currency In Cell D17",IF(R16=$D$17,1,"Enter Exchange Rate Here")))</f>
        <v>1</v>
      </c>
      <c r="S17" s="1125"/>
      <c r="T17" s="1126"/>
      <c r="U17" s="1124">
        <f t="shared" ref="U17" si="7">IF(U16="",1,IF($D$17="","Enter Project Currency In Cell D17",IF(U16=$D$17,1,"Enter Exchange Rate Here")))</f>
        <v>1</v>
      </c>
      <c r="V17" s="1125"/>
      <c r="W17" s="1126"/>
    </row>
    <row r="18" spans="2:41" s="224" customFormat="1" ht="16.5" customHeight="1" thickTop="1" thickBot="1">
      <c r="B18" s="225"/>
      <c r="C18" s="226"/>
      <c r="D18" s="226"/>
      <c r="E18" s="226"/>
      <c r="F18" s="227" t="s">
        <v>633</v>
      </c>
      <c r="G18" s="228" t="str">
        <f>+G166</f>
        <v>-</v>
      </c>
      <c r="H18" s="229" t="str">
        <f>+H166</f>
        <v>-</v>
      </c>
      <c r="I18" s="230" t="s">
        <v>634</v>
      </c>
      <c r="J18" s="228" t="s">
        <v>634</v>
      </c>
      <c r="K18" s="231">
        <f>K$166</f>
        <v>0</v>
      </c>
      <c r="L18" s="230" t="s">
        <v>634</v>
      </c>
      <c r="M18" s="228" t="s">
        <v>634</v>
      </c>
      <c r="N18" s="231">
        <f>N$166</f>
        <v>895634.35000000009</v>
      </c>
      <c r="O18" s="230" t="s">
        <v>634</v>
      </c>
      <c r="P18" s="228" t="s">
        <v>634</v>
      </c>
      <c r="Q18" s="231">
        <f>Q$166</f>
        <v>799235.12000000011</v>
      </c>
      <c r="R18" s="230" t="s">
        <v>634</v>
      </c>
      <c r="S18" s="228" t="s">
        <v>634</v>
      </c>
      <c r="T18" s="231">
        <f>T$166</f>
        <v>963235.05749993993</v>
      </c>
      <c r="U18" s="230" t="s">
        <v>634</v>
      </c>
      <c r="V18" s="228" t="s">
        <v>634</v>
      </c>
      <c r="W18" s="231">
        <f>W$166</f>
        <v>0</v>
      </c>
      <c r="X18" s="232"/>
      <c r="Y18" s="233"/>
      <c r="Z18" s="233"/>
      <c r="AA18" s="233"/>
      <c r="AB18" s="233"/>
      <c r="AC18" s="233"/>
      <c r="AD18" s="233"/>
      <c r="AE18" s="233"/>
      <c r="AF18" s="233"/>
      <c r="AG18" s="233"/>
      <c r="AH18" s="233"/>
      <c r="AI18" s="233"/>
      <c r="AJ18" s="233"/>
      <c r="AK18" s="233"/>
      <c r="AL18" s="233"/>
      <c r="AM18" s="233"/>
      <c r="AN18" s="233"/>
      <c r="AO18" s="233"/>
    </row>
    <row r="19" spans="2:41" ht="27" customHeight="1" thickTop="1" thickBot="1">
      <c r="B19" s="234"/>
      <c r="C19" s="235"/>
      <c r="D19" s="236" t="s">
        <v>492</v>
      </c>
      <c r="E19" s="235"/>
      <c r="F19" s="237"/>
      <c r="G19" s="238" t="s">
        <v>635</v>
      </c>
      <c r="H19" s="239" t="s">
        <v>495</v>
      </c>
      <c r="I19" s="240" t="str">
        <f t="shared" ref="I19" si="8">CONCATENATE("Unit Price (",I16,")")</f>
        <v>Unit Price ()</v>
      </c>
      <c r="J19" s="241" t="s">
        <v>636</v>
      </c>
      <c r="K19" s="242" t="str">
        <f t="shared" ref="K19" si="9">CONCATENATE("Total Price (",$D$17,")")</f>
        <v>Total Price (USD $ - US Dollar)</v>
      </c>
      <c r="L19" s="240" t="str">
        <f t="shared" ref="L19" si="10">CONCATENATE("Unit Price (",L16,")")</f>
        <v>Unit Price (USD $ - US Dollar)</v>
      </c>
      <c r="M19" s="241" t="s">
        <v>636</v>
      </c>
      <c r="N19" s="242" t="str">
        <f t="shared" ref="N19" si="11">CONCATENATE("Total Price (",$D$17,")")</f>
        <v>Total Price (USD $ - US Dollar)</v>
      </c>
      <c r="O19" s="240" t="str">
        <f t="shared" ref="O19" si="12">CONCATENATE("Unit Price (",O16,")")</f>
        <v>Unit Price (USD $ - US Dollar)</v>
      </c>
      <c r="P19" s="241" t="s">
        <v>636</v>
      </c>
      <c r="Q19" s="242" t="str">
        <f t="shared" ref="Q19" si="13">CONCATENATE("Total Price (",$D$17,")")</f>
        <v>Total Price (USD $ - US Dollar)</v>
      </c>
      <c r="R19" s="240" t="str">
        <f t="shared" ref="R19" si="14">CONCATENATE("Unit Price (",R16,")")</f>
        <v>Unit Price (USD $ - US Dollar)</v>
      </c>
      <c r="S19" s="241" t="s">
        <v>636</v>
      </c>
      <c r="T19" s="242" t="str">
        <f t="shared" ref="T19" si="15">CONCATENATE("Total Price (",$D$17,")")</f>
        <v>Total Price (USD $ - US Dollar)</v>
      </c>
      <c r="U19" s="240" t="str">
        <f t="shared" ref="U19" si="16">CONCATENATE("Unit Price (",U16,")")</f>
        <v>Unit Price ()</v>
      </c>
      <c r="V19" s="241" t="s">
        <v>636</v>
      </c>
      <c r="W19" s="242" t="str">
        <f t="shared" ref="W19" si="17">CONCATENATE("Total Price (",$D$17,")")</f>
        <v>Total Price (USD $ - US Dollar)</v>
      </c>
    </row>
    <row r="20" spans="2:41" s="224" customFormat="1" ht="16.5" customHeight="1" thickTop="1">
      <c r="B20" s="243" t="s">
        <v>637</v>
      </c>
      <c r="C20" s="244"/>
      <c r="D20" s="244"/>
      <c r="E20" s="244"/>
      <c r="F20" s="245"/>
      <c r="G20" s="246" t="s">
        <v>634</v>
      </c>
      <c r="H20" s="247" t="s">
        <v>634</v>
      </c>
      <c r="I20" s="248" t="s">
        <v>634</v>
      </c>
      <c r="J20" s="246" t="s">
        <v>634</v>
      </c>
      <c r="K20" s="249">
        <f>+IF(I$13="No Bid","No Bid",SUM(K21:K128))</f>
        <v>0</v>
      </c>
      <c r="L20" s="248" t="s">
        <v>634</v>
      </c>
      <c r="M20" s="246" t="s">
        <v>634</v>
      </c>
      <c r="N20" s="249">
        <f>+IF(L$13="No Bid","No Bid",SUM(N21:N128))</f>
        <v>790486.35000000009</v>
      </c>
      <c r="O20" s="248" t="s">
        <v>634</v>
      </c>
      <c r="P20" s="246" t="s">
        <v>634</v>
      </c>
      <c r="Q20" s="249">
        <f>+IF(O$13="No Bid","No Bid",SUM(Q21:Q128))</f>
        <v>695343.12000000011</v>
      </c>
      <c r="R20" s="248" t="s">
        <v>634</v>
      </c>
      <c r="S20" s="246" t="s">
        <v>634</v>
      </c>
      <c r="T20" s="249">
        <f>+IF(R$13="No Bid","No Bid",SUM(T21:T128))</f>
        <v>822569.5089759999</v>
      </c>
      <c r="U20" s="248" t="s">
        <v>634</v>
      </c>
      <c r="V20" s="246" t="s">
        <v>634</v>
      </c>
      <c r="W20" s="249">
        <f>+IF(U$13="No Bid","No Bid",SUM(W21:W128))</f>
        <v>0</v>
      </c>
      <c r="Y20" s="224" t="s">
        <v>638</v>
      </c>
    </row>
    <row r="21" spans="2:41" ht="12.75" customHeight="1">
      <c r="B21" s="250">
        <v>1</v>
      </c>
      <c r="C21" s="1121" t="s">
        <v>639</v>
      </c>
      <c r="D21" s="1122"/>
      <c r="E21" s="1122"/>
      <c r="F21" s="1123"/>
      <c r="G21" s="251">
        <v>1</v>
      </c>
      <c r="H21" s="252" t="s">
        <v>640</v>
      </c>
      <c r="I21" s="253"/>
      <c r="J21" s="254"/>
      <c r="K21" s="255">
        <f>+IF(I$13="No Bid","No Bid",I21*$G21*I$17)</f>
        <v>0</v>
      </c>
      <c r="L21" s="256">
        <v>30956.080000000002</v>
      </c>
      <c r="M21" s="254" t="s">
        <v>641</v>
      </c>
      <c r="N21" s="255">
        <f>+IF(L$13="No Bid","No Bid",L21*$G21*L$17)</f>
        <v>30956.080000000002</v>
      </c>
      <c r="O21" s="256">
        <v>13558.93</v>
      </c>
      <c r="P21" s="254" t="s">
        <v>641</v>
      </c>
      <c r="Q21" s="255">
        <f>+IF(O$13="No Bid","No Bid",O21*$G21*O$17)</f>
        <v>13558.93</v>
      </c>
      <c r="R21" s="253">
        <v>29680</v>
      </c>
      <c r="S21" s="254" t="s">
        <v>642</v>
      </c>
      <c r="T21" s="255">
        <f>+IF(R$13="No Bid","No Bid",R21*$G21*R$17)</f>
        <v>29680</v>
      </c>
      <c r="U21" s="253"/>
      <c r="V21" s="254"/>
      <c r="W21" s="255">
        <f>+IF(U$13="No Bid","No Bid",U21*$G21*U$17)</f>
        <v>0</v>
      </c>
    </row>
    <row r="22" spans="2:41" ht="12.75" customHeight="1">
      <c r="B22" s="250">
        <v>2</v>
      </c>
      <c r="C22" s="1121" t="s">
        <v>643</v>
      </c>
      <c r="D22" s="1122"/>
      <c r="E22" s="1122"/>
      <c r="F22" s="1123"/>
      <c r="G22" s="251">
        <v>1</v>
      </c>
      <c r="H22" s="252" t="s">
        <v>640</v>
      </c>
      <c r="I22" s="253"/>
      <c r="J22" s="254"/>
      <c r="K22" s="257">
        <f t="shared" ref="K22:K29" si="18">+IF(I$13="No Bid","No Bid",I22*$G22*I$17)</f>
        <v>0</v>
      </c>
      <c r="L22" s="256">
        <v>120622.32</v>
      </c>
      <c r="M22" s="254" t="s">
        <v>641</v>
      </c>
      <c r="N22" s="257">
        <f t="shared" ref="N22:N128" si="19">+IF(L$13="No Bid","No Bid",L22*$G22*L$17)</f>
        <v>120622.32</v>
      </c>
      <c r="O22" s="256">
        <v>120622.32</v>
      </c>
      <c r="P22" s="254" t="s">
        <v>642</v>
      </c>
      <c r="Q22" s="257">
        <f t="shared" ref="Q22:Q29" si="20">+IF(O$13="No Bid","No Bid",O22*$G22*O$17)</f>
        <v>120622.32</v>
      </c>
      <c r="R22" s="253"/>
      <c r="S22" s="254"/>
      <c r="T22" s="257">
        <f t="shared" ref="T22:T29" si="21">+IF(R$13="No Bid","No Bid",R22*$G22*R$17)</f>
        <v>0</v>
      </c>
      <c r="U22" s="253"/>
      <c r="V22" s="254"/>
      <c r="W22" s="257">
        <f t="shared" ref="W22:W29" si="22">+IF(U$13="No Bid","No Bid",U22*$G22*U$17)</f>
        <v>0</v>
      </c>
    </row>
    <row r="23" spans="2:41" ht="12.75" customHeight="1">
      <c r="B23" s="250">
        <v>3</v>
      </c>
      <c r="C23" s="1121" t="s">
        <v>644</v>
      </c>
      <c r="D23" s="1122"/>
      <c r="E23" s="1122"/>
      <c r="F23" s="1123"/>
      <c r="G23" s="251">
        <v>1</v>
      </c>
      <c r="H23" s="252" t="s">
        <v>640</v>
      </c>
      <c r="I23" s="253"/>
      <c r="J23" s="254"/>
      <c r="K23" s="257">
        <f t="shared" si="18"/>
        <v>0</v>
      </c>
      <c r="L23" s="256">
        <v>294348</v>
      </c>
      <c r="M23" s="254" t="s">
        <v>641</v>
      </c>
      <c r="N23" s="257">
        <f t="shared" si="19"/>
        <v>294348</v>
      </c>
      <c r="O23" s="256">
        <v>216601.92</v>
      </c>
      <c r="P23" s="254" t="s">
        <v>641</v>
      </c>
      <c r="Q23" s="257">
        <f t="shared" si="20"/>
        <v>216601.92</v>
      </c>
      <c r="R23" s="256">
        <v>297480.03000000003</v>
      </c>
      <c r="S23" s="254" t="s">
        <v>642</v>
      </c>
      <c r="T23" s="257">
        <f t="shared" si="21"/>
        <v>297480.03000000003</v>
      </c>
      <c r="U23" s="253"/>
      <c r="V23" s="254"/>
      <c r="W23" s="257">
        <f t="shared" si="22"/>
        <v>0</v>
      </c>
    </row>
    <row r="24" spans="2:41" ht="12.75" customHeight="1">
      <c r="B24" s="250">
        <v>4</v>
      </c>
      <c r="C24" s="1118" t="s">
        <v>645</v>
      </c>
      <c r="D24" s="1119"/>
      <c r="E24" s="1119"/>
      <c r="F24" s="1120"/>
      <c r="G24" s="251"/>
      <c r="H24" s="252" t="s">
        <v>646</v>
      </c>
      <c r="I24" s="253"/>
      <c r="J24" s="254"/>
      <c r="K24" s="257">
        <f t="shared" si="18"/>
        <v>0</v>
      </c>
      <c r="L24" s="256">
        <v>4.3</v>
      </c>
      <c r="M24" s="254" t="s">
        <v>641</v>
      </c>
      <c r="N24" s="257">
        <f t="shared" si="19"/>
        <v>0</v>
      </c>
      <c r="O24" s="256"/>
      <c r="P24" s="254" t="s">
        <v>440</v>
      </c>
      <c r="Q24" s="257">
        <f t="shared" si="20"/>
        <v>0</v>
      </c>
      <c r="R24" s="253"/>
      <c r="S24" s="254"/>
      <c r="T24" s="257">
        <f t="shared" si="21"/>
        <v>0</v>
      </c>
      <c r="U24" s="253"/>
      <c r="V24" s="254"/>
      <c r="W24" s="257">
        <f t="shared" si="22"/>
        <v>0</v>
      </c>
    </row>
    <row r="25" spans="2:41" ht="12.75" customHeight="1">
      <c r="B25" s="250">
        <v>5</v>
      </c>
      <c r="C25" s="1118" t="s">
        <v>647</v>
      </c>
      <c r="D25" s="1119"/>
      <c r="E25" s="1119"/>
      <c r="F25" s="1120"/>
      <c r="G25" s="258"/>
      <c r="H25" s="259" t="s">
        <v>646</v>
      </c>
      <c r="I25" s="253"/>
      <c r="J25" s="254"/>
      <c r="K25" s="257">
        <f t="shared" si="18"/>
        <v>0</v>
      </c>
      <c r="L25" s="256"/>
      <c r="M25" s="254" t="s">
        <v>440</v>
      </c>
      <c r="N25" s="257">
        <f t="shared" si="19"/>
        <v>0</v>
      </c>
      <c r="O25" s="256">
        <v>3.9</v>
      </c>
      <c r="P25" s="254" t="s">
        <v>641</v>
      </c>
      <c r="Q25" s="257">
        <f t="shared" si="20"/>
        <v>0</v>
      </c>
      <c r="R25" s="253"/>
      <c r="S25" s="254"/>
      <c r="T25" s="257">
        <f t="shared" si="21"/>
        <v>0</v>
      </c>
      <c r="U25" s="253"/>
      <c r="V25" s="254"/>
      <c r="W25" s="257">
        <f t="shared" si="22"/>
        <v>0</v>
      </c>
    </row>
    <row r="26" spans="2:41" ht="12.75" customHeight="1">
      <c r="B26" s="250">
        <v>6</v>
      </c>
      <c r="C26" s="1118" t="s">
        <v>648</v>
      </c>
      <c r="D26" s="1119"/>
      <c r="E26" s="1119"/>
      <c r="F26" s="1120"/>
      <c r="G26" s="258"/>
      <c r="H26" s="259" t="s">
        <v>646</v>
      </c>
      <c r="I26" s="253"/>
      <c r="J26" s="254"/>
      <c r="K26" s="257">
        <f t="shared" si="18"/>
        <v>0</v>
      </c>
      <c r="L26" s="256">
        <v>7.24</v>
      </c>
      <c r="M26" s="254" t="s">
        <v>641</v>
      </c>
      <c r="N26" s="257">
        <f t="shared" si="19"/>
        <v>0</v>
      </c>
      <c r="O26" s="256">
        <v>4</v>
      </c>
      <c r="P26" s="254" t="s">
        <v>641</v>
      </c>
      <c r="Q26" s="257">
        <f t="shared" si="20"/>
        <v>0</v>
      </c>
      <c r="R26" s="253"/>
      <c r="S26" s="254"/>
      <c r="T26" s="257">
        <f t="shared" si="21"/>
        <v>0</v>
      </c>
      <c r="U26" s="253"/>
      <c r="V26" s="254"/>
      <c r="W26" s="257">
        <f t="shared" si="22"/>
        <v>0</v>
      </c>
    </row>
    <row r="27" spans="2:41" ht="12.75" customHeight="1">
      <c r="B27" s="250">
        <v>7</v>
      </c>
      <c r="C27" s="1118" t="s">
        <v>649</v>
      </c>
      <c r="D27" s="1119"/>
      <c r="E27" s="1119"/>
      <c r="F27" s="1120"/>
      <c r="G27" s="258"/>
      <c r="H27" s="259" t="s">
        <v>507</v>
      </c>
      <c r="I27" s="253"/>
      <c r="J27" s="254"/>
      <c r="K27" s="257">
        <f t="shared" si="18"/>
        <v>0</v>
      </c>
      <c r="L27" s="256">
        <v>240</v>
      </c>
      <c r="M27" s="254" t="s">
        <v>641</v>
      </c>
      <c r="N27" s="257">
        <f t="shared" si="19"/>
        <v>0</v>
      </c>
      <c r="O27" s="256">
        <v>145</v>
      </c>
      <c r="P27" s="254" t="s">
        <v>641</v>
      </c>
      <c r="Q27" s="257">
        <f t="shared" si="20"/>
        <v>0</v>
      </c>
      <c r="R27" s="253"/>
      <c r="S27" s="254"/>
      <c r="T27" s="257">
        <f t="shared" si="21"/>
        <v>0</v>
      </c>
      <c r="U27" s="253"/>
      <c r="V27" s="254"/>
      <c r="W27" s="257">
        <f t="shared" si="22"/>
        <v>0</v>
      </c>
    </row>
    <row r="28" spans="2:41" ht="12.75" customHeight="1">
      <c r="B28" s="250">
        <v>8</v>
      </c>
      <c r="C28" s="1118" t="s">
        <v>650</v>
      </c>
      <c r="D28" s="1119"/>
      <c r="E28" s="1119"/>
      <c r="F28" s="1120"/>
      <c r="G28" s="251"/>
      <c r="H28" s="252" t="s">
        <v>507</v>
      </c>
      <c r="I28" s="253"/>
      <c r="J28" s="254"/>
      <c r="K28" s="257">
        <f t="shared" si="18"/>
        <v>0</v>
      </c>
      <c r="L28" s="256"/>
      <c r="M28" s="254" t="s">
        <v>440</v>
      </c>
      <c r="N28" s="257">
        <f t="shared" si="19"/>
        <v>0</v>
      </c>
      <c r="O28" s="256">
        <v>135</v>
      </c>
      <c r="P28" s="254" t="s">
        <v>641</v>
      </c>
      <c r="Q28" s="257">
        <f t="shared" si="20"/>
        <v>0</v>
      </c>
      <c r="R28" s="253"/>
      <c r="S28" s="254"/>
      <c r="T28" s="257">
        <f t="shared" si="21"/>
        <v>0</v>
      </c>
      <c r="U28" s="253"/>
      <c r="V28" s="254"/>
      <c r="W28" s="257">
        <f t="shared" si="22"/>
        <v>0</v>
      </c>
    </row>
    <row r="29" spans="2:41" ht="12.75" customHeight="1">
      <c r="B29" s="250">
        <v>9</v>
      </c>
      <c r="C29" s="1118" t="s">
        <v>651</v>
      </c>
      <c r="D29" s="1119"/>
      <c r="E29" s="1119"/>
      <c r="F29" s="1120"/>
      <c r="G29" s="251"/>
      <c r="H29" s="252" t="s">
        <v>507</v>
      </c>
      <c r="I29" s="253"/>
      <c r="J29" s="254"/>
      <c r="K29" s="257">
        <f t="shared" si="18"/>
        <v>0</v>
      </c>
      <c r="L29" s="256"/>
      <c r="M29" s="254" t="s">
        <v>440</v>
      </c>
      <c r="N29" s="257">
        <f t="shared" si="19"/>
        <v>0</v>
      </c>
      <c r="O29" s="256">
        <v>145</v>
      </c>
      <c r="P29" s="254" t="s">
        <v>641</v>
      </c>
      <c r="Q29" s="257">
        <f t="shared" si="20"/>
        <v>0</v>
      </c>
      <c r="R29" s="253"/>
      <c r="S29" s="254"/>
      <c r="T29" s="257">
        <f t="shared" si="21"/>
        <v>0</v>
      </c>
      <c r="U29" s="253"/>
      <c r="V29" s="254"/>
      <c r="W29" s="257">
        <f t="shared" si="22"/>
        <v>0</v>
      </c>
    </row>
    <row r="30" spans="2:41" ht="12.75" customHeight="1">
      <c r="B30" s="250">
        <v>10</v>
      </c>
      <c r="C30" s="1118" t="s">
        <v>652</v>
      </c>
      <c r="D30" s="1119"/>
      <c r="E30" s="1119"/>
      <c r="F30" s="1120"/>
      <c r="G30" s="251"/>
      <c r="H30" s="252" t="s">
        <v>507</v>
      </c>
      <c r="I30" s="253"/>
      <c r="J30" s="254"/>
      <c r="K30" s="257">
        <f>+IF(I$13="No Bid","No Bid",I30*$G30*I$17)</f>
        <v>0</v>
      </c>
      <c r="L30" s="256">
        <v>80.5</v>
      </c>
      <c r="M30" s="254" t="s">
        <v>641</v>
      </c>
      <c r="N30" s="257">
        <f>+IF(L$13="No Bid","No Bid",L30*$G30*L$17)</f>
        <v>0</v>
      </c>
      <c r="O30" s="256"/>
      <c r="P30" s="254" t="s">
        <v>440</v>
      </c>
      <c r="Q30" s="257">
        <f>+IF(O$13="No Bid","No Bid",O30*$G30*O$17)</f>
        <v>0</v>
      </c>
      <c r="R30" s="253"/>
      <c r="S30" s="254"/>
      <c r="T30" s="257">
        <f>+IF(R$13="No Bid","No Bid",R30*$G30*R$17)</f>
        <v>0</v>
      </c>
      <c r="U30" s="253"/>
      <c r="V30" s="254"/>
      <c r="W30" s="257">
        <f>+IF(U$13="No Bid","No Bid",U30*$G30*U$17)</f>
        <v>0</v>
      </c>
    </row>
    <row r="31" spans="2:41" ht="12.75" customHeight="1">
      <c r="B31" s="250">
        <v>11</v>
      </c>
      <c r="C31" s="1118" t="s">
        <v>653</v>
      </c>
      <c r="D31" s="1119"/>
      <c r="E31" s="1119"/>
      <c r="F31" s="1120"/>
      <c r="G31" s="260"/>
      <c r="H31" s="259" t="s">
        <v>507</v>
      </c>
      <c r="I31" s="253"/>
      <c r="J31" s="254"/>
      <c r="K31" s="257">
        <f t="shared" ref="K31:K55" si="23">+IF(I$13="No Bid","No Bid",I31*$G31*I$17)</f>
        <v>0</v>
      </c>
      <c r="L31" s="256">
        <v>136.5</v>
      </c>
      <c r="M31" s="254" t="s">
        <v>641</v>
      </c>
      <c r="N31" s="257">
        <f t="shared" si="19"/>
        <v>0</v>
      </c>
      <c r="O31" s="256">
        <v>145</v>
      </c>
      <c r="P31" s="254" t="s">
        <v>641</v>
      </c>
      <c r="Q31" s="257">
        <f t="shared" ref="Q31:Q55" si="24">+IF(O$13="No Bid","No Bid",O31*$G31*O$17)</f>
        <v>0</v>
      </c>
      <c r="R31" s="253"/>
      <c r="S31" s="254"/>
      <c r="T31" s="257">
        <f t="shared" ref="T31:T45" si="25">+IF(R$13="No Bid","No Bid",R31*$G31*R$17)</f>
        <v>0</v>
      </c>
      <c r="U31" s="253"/>
      <c r="V31" s="254"/>
      <c r="W31" s="257">
        <f t="shared" ref="W31:W55" si="26">+IF(U$13="No Bid","No Bid",U31*$G31*U$17)</f>
        <v>0</v>
      </c>
    </row>
    <row r="32" spans="2:41" ht="12.75" customHeight="1">
      <c r="B32" s="250">
        <v>12</v>
      </c>
      <c r="C32" s="1118" t="s">
        <v>654</v>
      </c>
      <c r="D32" s="1119"/>
      <c r="E32" s="1119"/>
      <c r="F32" s="1120"/>
      <c r="G32" s="260"/>
      <c r="H32" s="259" t="s">
        <v>655</v>
      </c>
      <c r="I32" s="261"/>
      <c r="J32" s="262"/>
      <c r="K32" s="257">
        <f t="shared" si="23"/>
        <v>0</v>
      </c>
      <c r="L32" s="263">
        <v>7.87</v>
      </c>
      <c r="M32" s="262" t="s">
        <v>641</v>
      </c>
      <c r="N32" s="257">
        <f t="shared" si="19"/>
        <v>0</v>
      </c>
      <c r="O32" s="263"/>
      <c r="P32" s="262" t="s">
        <v>440</v>
      </c>
      <c r="Q32" s="257">
        <f t="shared" si="24"/>
        <v>0</v>
      </c>
      <c r="R32" s="261"/>
      <c r="S32" s="262"/>
      <c r="T32" s="257">
        <f t="shared" si="25"/>
        <v>0</v>
      </c>
      <c r="U32" s="261"/>
      <c r="V32" s="262"/>
      <c r="W32" s="257">
        <f t="shared" si="26"/>
        <v>0</v>
      </c>
    </row>
    <row r="33" spans="2:23">
      <c r="B33" s="250">
        <v>13</v>
      </c>
      <c r="C33" s="1118" t="s">
        <v>656</v>
      </c>
      <c r="D33" s="1119"/>
      <c r="E33" s="1119"/>
      <c r="F33" s="1120"/>
      <c r="G33" s="251"/>
      <c r="H33" s="259" t="s">
        <v>655</v>
      </c>
      <c r="I33" s="261"/>
      <c r="J33" s="262"/>
      <c r="K33" s="257">
        <f t="shared" si="23"/>
        <v>0</v>
      </c>
      <c r="L33" s="263">
        <v>10.5</v>
      </c>
      <c r="M33" s="262" t="s">
        <v>641</v>
      </c>
      <c r="N33" s="257">
        <f t="shared" si="19"/>
        <v>0</v>
      </c>
      <c r="O33" s="263">
        <v>125</v>
      </c>
      <c r="P33" s="262" t="s">
        <v>641</v>
      </c>
      <c r="Q33" s="257">
        <f t="shared" si="24"/>
        <v>0</v>
      </c>
      <c r="R33" s="261"/>
      <c r="S33" s="262"/>
      <c r="T33" s="257">
        <f t="shared" si="25"/>
        <v>0</v>
      </c>
      <c r="U33" s="261"/>
      <c r="V33" s="262"/>
      <c r="W33" s="257">
        <f t="shared" si="26"/>
        <v>0</v>
      </c>
    </row>
    <row r="34" spans="2:23">
      <c r="B34" s="250">
        <v>14</v>
      </c>
      <c r="C34" s="1118" t="s">
        <v>657</v>
      </c>
      <c r="D34" s="1119"/>
      <c r="E34" s="1119"/>
      <c r="F34" s="1120"/>
      <c r="G34" s="260"/>
      <c r="H34" s="259" t="s">
        <v>655</v>
      </c>
      <c r="I34" s="261"/>
      <c r="J34" s="262"/>
      <c r="K34" s="257">
        <f t="shared" si="23"/>
        <v>0</v>
      </c>
      <c r="L34" s="263"/>
      <c r="M34" s="262" t="s">
        <v>440</v>
      </c>
      <c r="N34" s="257">
        <f t="shared" si="19"/>
        <v>0</v>
      </c>
      <c r="O34" s="263">
        <v>9</v>
      </c>
      <c r="P34" s="262" t="s">
        <v>641</v>
      </c>
      <c r="Q34" s="257">
        <f t="shared" si="24"/>
        <v>0</v>
      </c>
      <c r="R34" s="261"/>
      <c r="S34" s="262"/>
      <c r="T34" s="257">
        <f t="shared" si="25"/>
        <v>0</v>
      </c>
      <c r="U34" s="261"/>
      <c r="V34" s="262"/>
      <c r="W34" s="257">
        <f t="shared" si="26"/>
        <v>0</v>
      </c>
    </row>
    <row r="35" spans="2:23">
      <c r="B35" s="250">
        <v>15</v>
      </c>
      <c r="C35" s="1118" t="s">
        <v>658</v>
      </c>
      <c r="D35" s="1119"/>
      <c r="E35" s="1119"/>
      <c r="F35" s="1120"/>
      <c r="G35" s="260"/>
      <c r="H35" s="259" t="s">
        <v>507</v>
      </c>
      <c r="I35" s="261"/>
      <c r="J35" s="262"/>
      <c r="K35" s="257">
        <f t="shared" si="23"/>
        <v>0</v>
      </c>
      <c r="L35" s="263">
        <v>14.35</v>
      </c>
      <c r="M35" s="262" t="s">
        <v>641</v>
      </c>
      <c r="N35" s="257">
        <f t="shared" si="19"/>
        <v>0</v>
      </c>
      <c r="O35" s="263"/>
      <c r="P35" s="262" t="s">
        <v>440</v>
      </c>
      <c r="Q35" s="257">
        <f t="shared" si="24"/>
        <v>0</v>
      </c>
      <c r="R35" s="261"/>
      <c r="S35" s="262"/>
      <c r="T35" s="257">
        <f t="shared" si="25"/>
        <v>0</v>
      </c>
      <c r="U35" s="261"/>
      <c r="V35" s="262"/>
      <c r="W35" s="257">
        <f t="shared" si="26"/>
        <v>0</v>
      </c>
    </row>
    <row r="36" spans="2:23">
      <c r="B36" s="250">
        <v>16</v>
      </c>
      <c r="C36" s="1118" t="s">
        <v>659</v>
      </c>
      <c r="D36" s="1119"/>
      <c r="E36" s="1119"/>
      <c r="F36" s="1120"/>
      <c r="G36" s="260"/>
      <c r="H36" s="259" t="s">
        <v>507</v>
      </c>
      <c r="I36" s="261"/>
      <c r="J36" s="262"/>
      <c r="K36" s="257">
        <f t="shared" si="23"/>
        <v>0</v>
      </c>
      <c r="L36" s="263"/>
      <c r="M36" s="262" t="s">
        <v>440</v>
      </c>
      <c r="N36" s="257">
        <f t="shared" si="19"/>
        <v>0</v>
      </c>
      <c r="O36" s="263">
        <v>6</v>
      </c>
      <c r="P36" s="262" t="s">
        <v>641</v>
      </c>
      <c r="Q36" s="257">
        <f t="shared" si="24"/>
        <v>0</v>
      </c>
      <c r="R36" s="261"/>
      <c r="S36" s="262"/>
      <c r="T36" s="257">
        <f t="shared" si="25"/>
        <v>0</v>
      </c>
      <c r="U36" s="261"/>
      <c r="V36" s="262"/>
      <c r="W36" s="257">
        <f t="shared" si="26"/>
        <v>0</v>
      </c>
    </row>
    <row r="37" spans="2:23">
      <c r="B37" s="250">
        <v>17</v>
      </c>
      <c r="C37" s="1118" t="s">
        <v>660</v>
      </c>
      <c r="D37" s="1119"/>
      <c r="E37" s="1119"/>
      <c r="F37" s="1120"/>
      <c r="G37" s="260"/>
      <c r="H37" s="259" t="s">
        <v>507</v>
      </c>
      <c r="I37" s="261"/>
      <c r="J37" s="262"/>
      <c r="K37" s="257">
        <f t="shared" si="23"/>
        <v>0</v>
      </c>
      <c r="L37" s="263"/>
      <c r="M37" s="262" t="s">
        <v>440</v>
      </c>
      <c r="N37" s="257">
        <f t="shared" si="19"/>
        <v>0</v>
      </c>
      <c r="O37" s="263"/>
      <c r="P37" s="262" t="s">
        <v>440</v>
      </c>
      <c r="Q37" s="257">
        <f t="shared" si="24"/>
        <v>0</v>
      </c>
      <c r="R37" s="261"/>
      <c r="S37" s="262"/>
      <c r="T37" s="257">
        <f t="shared" si="25"/>
        <v>0</v>
      </c>
      <c r="U37" s="261"/>
      <c r="V37" s="262"/>
      <c r="W37" s="257">
        <f t="shared" si="26"/>
        <v>0</v>
      </c>
    </row>
    <row r="38" spans="2:23" ht="13.5" customHeight="1">
      <c r="B38" s="250">
        <v>18</v>
      </c>
      <c r="C38" s="1118" t="s">
        <v>661</v>
      </c>
      <c r="D38" s="1119"/>
      <c r="E38" s="1119"/>
      <c r="F38" s="1120"/>
      <c r="G38" s="260"/>
      <c r="H38" s="259" t="s">
        <v>507</v>
      </c>
      <c r="I38" s="261"/>
      <c r="J38" s="262"/>
      <c r="K38" s="257">
        <f t="shared" si="23"/>
        <v>0</v>
      </c>
      <c r="L38" s="263">
        <v>5.45</v>
      </c>
      <c r="M38" s="262" t="s">
        <v>641</v>
      </c>
      <c r="N38" s="257">
        <f t="shared" si="19"/>
        <v>0</v>
      </c>
      <c r="O38" s="263">
        <v>175</v>
      </c>
      <c r="P38" s="262" t="s">
        <v>641</v>
      </c>
      <c r="Q38" s="257">
        <f t="shared" si="24"/>
        <v>0</v>
      </c>
      <c r="R38" s="261"/>
      <c r="S38" s="262"/>
      <c r="T38" s="257">
        <f t="shared" si="25"/>
        <v>0</v>
      </c>
      <c r="U38" s="261"/>
      <c r="V38" s="262"/>
      <c r="W38" s="257">
        <f t="shared" si="26"/>
        <v>0</v>
      </c>
    </row>
    <row r="39" spans="2:23" ht="12.75" customHeight="1">
      <c r="B39" s="250">
        <v>19</v>
      </c>
      <c r="C39" s="1118" t="s">
        <v>662</v>
      </c>
      <c r="D39" s="1119"/>
      <c r="E39" s="1119"/>
      <c r="F39" s="1120"/>
      <c r="G39" s="260"/>
      <c r="H39" s="259" t="s">
        <v>507</v>
      </c>
      <c r="I39" s="261"/>
      <c r="J39" s="262"/>
      <c r="K39" s="257">
        <f t="shared" si="23"/>
        <v>0</v>
      </c>
      <c r="L39" s="263"/>
      <c r="M39" s="262" t="s">
        <v>440</v>
      </c>
      <c r="N39" s="257">
        <f t="shared" si="19"/>
        <v>0</v>
      </c>
      <c r="O39" s="263">
        <v>200</v>
      </c>
      <c r="P39" s="262" t="s">
        <v>641</v>
      </c>
      <c r="Q39" s="257">
        <f t="shared" si="24"/>
        <v>0</v>
      </c>
      <c r="R39" s="261"/>
      <c r="S39" s="262"/>
      <c r="T39" s="257">
        <f t="shared" si="25"/>
        <v>0</v>
      </c>
      <c r="U39" s="261"/>
      <c r="V39" s="262"/>
      <c r="W39" s="257">
        <f t="shared" si="26"/>
        <v>0</v>
      </c>
    </row>
    <row r="40" spans="2:23">
      <c r="B40" s="250">
        <v>20</v>
      </c>
      <c r="C40" s="1131" t="s">
        <v>663</v>
      </c>
      <c r="D40" s="1132"/>
      <c r="E40" s="1132"/>
      <c r="F40" s="1133"/>
      <c r="G40" s="258"/>
      <c r="H40" s="259" t="s">
        <v>507</v>
      </c>
      <c r="I40" s="261"/>
      <c r="J40" s="254"/>
      <c r="K40" s="257">
        <f t="shared" si="23"/>
        <v>0</v>
      </c>
      <c r="L40" s="263"/>
      <c r="M40" s="254" t="s">
        <v>440</v>
      </c>
      <c r="N40" s="257">
        <f t="shared" si="19"/>
        <v>0</v>
      </c>
      <c r="O40" s="263"/>
      <c r="P40" s="254" t="s">
        <v>440</v>
      </c>
      <c r="Q40" s="257">
        <f t="shared" si="24"/>
        <v>0</v>
      </c>
      <c r="R40" s="261"/>
      <c r="S40" s="254"/>
      <c r="T40" s="257">
        <f t="shared" si="25"/>
        <v>0</v>
      </c>
      <c r="U40" s="261"/>
      <c r="V40" s="254"/>
      <c r="W40" s="257">
        <f t="shared" si="26"/>
        <v>0</v>
      </c>
    </row>
    <row r="41" spans="2:23" ht="12.75" customHeight="1" outlineLevel="1">
      <c r="B41" s="250">
        <v>21</v>
      </c>
      <c r="C41" s="1131" t="s">
        <v>664</v>
      </c>
      <c r="D41" s="1132"/>
      <c r="E41" s="1132"/>
      <c r="F41" s="1133"/>
      <c r="G41" s="258"/>
      <c r="H41" s="259" t="s">
        <v>507</v>
      </c>
      <c r="I41" s="261"/>
      <c r="J41" s="254"/>
      <c r="K41" s="257">
        <f t="shared" si="23"/>
        <v>0</v>
      </c>
      <c r="L41" s="263"/>
      <c r="M41" s="254" t="s">
        <v>440</v>
      </c>
      <c r="N41" s="257">
        <f t="shared" si="19"/>
        <v>0</v>
      </c>
      <c r="O41" s="263">
        <v>36000</v>
      </c>
      <c r="P41" s="254" t="s">
        <v>641</v>
      </c>
      <c r="Q41" s="257">
        <f t="shared" si="24"/>
        <v>0</v>
      </c>
      <c r="R41" s="261"/>
      <c r="S41" s="254"/>
      <c r="T41" s="257">
        <f t="shared" si="25"/>
        <v>0</v>
      </c>
      <c r="U41" s="261"/>
      <c r="V41" s="254"/>
      <c r="W41" s="257">
        <f t="shared" si="26"/>
        <v>0</v>
      </c>
    </row>
    <row r="42" spans="2:23" ht="12.75" customHeight="1" outlineLevel="1">
      <c r="B42" s="250">
        <v>22</v>
      </c>
      <c r="C42" s="1131" t="s">
        <v>665</v>
      </c>
      <c r="D42" s="1132"/>
      <c r="E42" s="1132"/>
      <c r="F42" s="1133"/>
      <c r="G42" s="258"/>
      <c r="H42" s="259" t="s">
        <v>507</v>
      </c>
      <c r="I42" s="261"/>
      <c r="J42" s="254"/>
      <c r="K42" s="257">
        <f t="shared" si="23"/>
        <v>0</v>
      </c>
      <c r="L42" s="263"/>
      <c r="M42" s="254" t="s">
        <v>440</v>
      </c>
      <c r="N42" s="257">
        <f t="shared" si="19"/>
        <v>0</v>
      </c>
      <c r="O42" s="263">
        <v>3500</v>
      </c>
      <c r="P42" s="254" t="s">
        <v>641</v>
      </c>
      <c r="Q42" s="257">
        <f t="shared" si="24"/>
        <v>0</v>
      </c>
      <c r="R42" s="261"/>
      <c r="S42" s="254"/>
      <c r="T42" s="257">
        <f t="shared" si="25"/>
        <v>0</v>
      </c>
      <c r="U42" s="261"/>
      <c r="V42" s="254"/>
      <c r="W42" s="257">
        <f t="shared" si="26"/>
        <v>0</v>
      </c>
    </row>
    <row r="43" spans="2:23" ht="12.75" customHeight="1" outlineLevel="1">
      <c r="B43" s="250">
        <v>23</v>
      </c>
      <c r="C43" s="1131" t="s">
        <v>666</v>
      </c>
      <c r="D43" s="1132"/>
      <c r="E43" s="1132"/>
      <c r="F43" s="1133"/>
      <c r="G43" s="258"/>
      <c r="H43" s="259" t="s">
        <v>507</v>
      </c>
      <c r="I43" s="261"/>
      <c r="J43" s="254"/>
      <c r="K43" s="257">
        <f t="shared" si="23"/>
        <v>0</v>
      </c>
      <c r="L43" s="263"/>
      <c r="M43" s="254" t="s">
        <v>440</v>
      </c>
      <c r="N43" s="257">
        <f t="shared" si="19"/>
        <v>0</v>
      </c>
      <c r="O43" s="263"/>
      <c r="P43" s="254" t="s">
        <v>440</v>
      </c>
      <c r="Q43" s="257">
        <f t="shared" si="24"/>
        <v>0</v>
      </c>
      <c r="R43" s="261"/>
      <c r="S43" s="254"/>
      <c r="T43" s="257">
        <f t="shared" si="25"/>
        <v>0</v>
      </c>
      <c r="U43" s="261"/>
      <c r="V43" s="254"/>
      <c r="W43" s="257">
        <f t="shared" si="26"/>
        <v>0</v>
      </c>
    </row>
    <row r="44" spans="2:23" ht="12.75" customHeight="1" outlineLevel="1">
      <c r="B44" s="250">
        <v>24</v>
      </c>
      <c r="C44" s="1131" t="s">
        <v>667</v>
      </c>
      <c r="D44" s="1132"/>
      <c r="E44" s="1132"/>
      <c r="F44" s="1133"/>
      <c r="G44" s="258"/>
      <c r="H44" s="259" t="s">
        <v>507</v>
      </c>
      <c r="I44" s="261"/>
      <c r="J44" s="254"/>
      <c r="K44" s="257">
        <f t="shared" si="23"/>
        <v>0</v>
      </c>
      <c r="L44" s="263">
        <v>1628.58</v>
      </c>
      <c r="M44" s="254" t="s">
        <v>641</v>
      </c>
      <c r="N44" s="257">
        <f t="shared" si="19"/>
        <v>0</v>
      </c>
      <c r="O44" s="263"/>
      <c r="P44" s="254" t="s">
        <v>440</v>
      </c>
      <c r="Q44" s="257">
        <f t="shared" si="24"/>
        <v>0</v>
      </c>
      <c r="R44" s="261"/>
      <c r="S44" s="254"/>
      <c r="T44" s="257">
        <f t="shared" si="25"/>
        <v>0</v>
      </c>
      <c r="U44" s="261"/>
      <c r="V44" s="254"/>
      <c r="W44" s="257">
        <f t="shared" si="26"/>
        <v>0</v>
      </c>
    </row>
    <row r="45" spans="2:23" ht="12.75" customHeight="1" outlineLevel="1">
      <c r="B45" s="250">
        <v>25</v>
      </c>
      <c r="C45" s="1131" t="s">
        <v>668</v>
      </c>
      <c r="D45" s="1132"/>
      <c r="E45" s="1132"/>
      <c r="F45" s="1133"/>
      <c r="G45" s="258"/>
      <c r="H45" s="259" t="s">
        <v>507</v>
      </c>
      <c r="I45" s="261"/>
      <c r="J45" s="254"/>
      <c r="K45" s="257">
        <f t="shared" si="23"/>
        <v>0</v>
      </c>
      <c r="L45" s="263"/>
      <c r="M45" s="254" t="s">
        <v>440</v>
      </c>
      <c r="N45" s="257">
        <f t="shared" si="19"/>
        <v>0</v>
      </c>
      <c r="O45" s="263"/>
      <c r="P45" s="254" t="s">
        <v>440</v>
      </c>
      <c r="Q45" s="257">
        <f t="shared" si="24"/>
        <v>0</v>
      </c>
      <c r="R45" s="261"/>
      <c r="S45" s="254"/>
      <c r="T45" s="257">
        <f t="shared" si="25"/>
        <v>0</v>
      </c>
      <c r="U45" s="261"/>
      <c r="V45" s="254"/>
      <c r="W45" s="257">
        <f t="shared" si="26"/>
        <v>0</v>
      </c>
    </row>
    <row r="46" spans="2:23" ht="12.75" customHeight="1" outlineLevel="1">
      <c r="B46" s="250">
        <v>26</v>
      </c>
      <c r="C46" s="1127" t="s">
        <v>669</v>
      </c>
      <c r="D46" s="1128"/>
      <c r="E46" s="1128"/>
      <c r="F46" s="1129"/>
      <c r="G46" s="258">
        <v>1</v>
      </c>
      <c r="H46" s="259" t="s">
        <v>640</v>
      </c>
      <c r="I46" s="261"/>
      <c r="J46" s="254"/>
      <c r="K46" s="257">
        <f t="shared" si="23"/>
        <v>0</v>
      </c>
      <c r="L46" s="261">
        <v>344559.95</v>
      </c>
      <c r="M46" s="254" t="s">
        <v>642</v>
      </c>
      <c r="N46" s="257">
        <f t="shared" si="19"/>
        <v>344559.95</v>
      </c>
      <c r="O46" s="261">
        <v>344559.95</v>
      </c>
      <c r="P46" s="254" t="s">
        <v>670</v>
      </c>
      <c r="Q46" s="257">
        <f t="shared" si="24"/>
        <v>344559.95</v>
      </c>
      <c r="R46" s="261"/>
      <c r="S46" s="254"/>
      <c r="T46" s="257"/>
      <c r="U46" s="261"/>
      <c r="V46" s="254"/>
      <c r="W46" s="257">
        <f t="shared" si="26"/>
        <v>0</v>
      </c>
    </row>
    <row r="47" spans="2:23" ht="12.75" customHeight="1" outlineLevel="1">
      <c r="B47" s="250">
        <v>27</v>
      </c>
      <c r="C47" s="264" t="s">
        <v>671</v>
      </c>
      <c r="D47" s="265"/>
      <c r="E47" s="265"/>
      <c r="F47" s="266"/>
      <c r="G47" s="258"/>
      <c r="H47" s="259"/>
      <c r="I47" s="261"/>
      <c r="J47" s="254"/>
      <c r="K47" s="257"/>
      <c r="L47" s="261"/>
      <c r="M47" s="254"/>
      <c r="N47" s="257"/>
      <c r="O47" s="261"/>
      <c r="P47" s="254"/>
      <c r="Q47" s="257"/>
      <c r="R47" s="261"/>
      <c r="S47" s="254"/>
      <c r="T47" s="257"/>
      <c r="U47" s="261"/>
      <c r="V47" s="254"/>
      <c r="W47" s="257"/>
    </row>
    <row r="48" spans="2:23" ht="12.75" customHeight="1" outlineLevel="1">
      <c r="B48" s="250">
        <v>28</v>
      </c>
      <c r="C48" s="267" t="s">
        <v>672</v>
      </c>
      <c r="D48" s="979"/>
      <c r="E48" s="979"/>
      <c r="F48" s="980"/>
      <c r="G48" s="258">
        <v>3</v>
      </c>
      <c r="H48" s="259" t="s">
        <v>507</v>
      </c>
      <c r="I48" s="261"/>
      <c r="J48" s="254"/>
      <c r="K48" s="257"/>
      <c r="L48" s="261"/>
      <c r="M48" s="254"/>
      <c r="N48" s="257"/>
      <c r="O48" s="261"/>
      <c r="P48" s="254"/>
      <c r="Q48" s="257"/>
      <c r="R48" s="261"/>
      <c r="S48" s="254"/>
      <c r="T48" s="257">
        <v>3360.3599999999997</v>
      </c>
      <c r="U48" s="261"/>
      <c r="V48" s="254"/>
      <c r="W48" s="257"/>
    </row>
    <row r="49" spans="2:23" ht="12.75" customHeight="1" outlineLevel="1">
      <c r="B49" s="250">
        <v>29</v>
      </c>
      <c r="C49" s="267" t="s">
        <v>673</v>
      </c>
      <c r="D49" s="979"/>
      <c r="E49" s="979"/>
      <c r="F49" s="980"/>
      <c r="G49" s="258">
        <v>3</v>
      </c>
      <c r="H49" s="259" t="s">
        <v>507</v>
      </c>
      <c r="I49" s="261"/>
      <c r="J49" s="254"/>
      <c r="K49" s="257"/>
      <c r="L49" s="261"/>
      <c r="M49" s="254"/>
      <c r="N49" s="257"/>
      <c r="O49" s="261"/>
      <c r="P49" s="254"/>
      <c r="Q49" s="257"/>
      <c r="R49" s="261"/>
      <c r="S49" s="254"/>
      <c r="T49" s="257">
        <v>3196.44</v>
      </c>
      <c r="U49" s="261"/>
      <c r="V49" s="254"/>
      <c r="W49" s="257"/>
    </row>
    <row r="50" spans="2:23" ht="12.75" customHeight="1" outlineLevel="1">
      <c r="B50" s="250">
        <v>30</v>
      </c>
      <c r="C50" s="267" t="s">
        <v>674</v>
      </c>
      <c r="D50" s="979"/>
      <c r="E50" s="979"/>
      <c r="F50" s="980"/>
      <c r="G50" s="268">
        <v>13604</v>
      </c>
      <c r="H50" s="259" t="s">
        <v>556</v>
      </c>
      <c r="I50" s="261"/>
      <c r="J50" s="254"/>
      <c r="K50" s="257"/>
      <c r="L50" s="261"/>
      <c r="M50" s="254"/>
      <c r="N50" s="257"/>
      <c r="O50" s="261"/>
      <c r="P50" s="254"/>
      <c r="Q50" s="257"/>
      <c r="R50" s="261"/>
      <c r="S50" s="254"/>
      <c r="T50" s="257">
        <v>44600.140416000002</v>
      </c>
      <c r="U50" s="261"/>
      <c r="V50" s="254"/>
      <c r="W50" s="257"/>
    </row>
    <row r="51" spans="2:23" ht="12.75" customHeight="1" outlineLevel="1">
      <c r="B51" s="250">
        <v>31</v>
      </c>
      <c r="C51" s="264" t="s">
        <v>559</v>
      </c>
      <c r="D51" s="265"/>
      <c r="E51" s="265"/>
      <c r="F51" s="266"/>
      <c r="G51" s="258"/>
      <c r="H51" s="259"/>
      <c r="I51" s="261"/>
      <c r="J51" s="254"/>
      <c r="K51" s="257"/>
      <c r="L51" s="261"/>
      <c r="M51" s="254"/>
      <c r="N51" s="257"/>
      <c r="O51" s="261"/>
      <c r="P51" s="254"/>
      <c r="Q51" s="257"/>
      <c r="R51" s="261"/>
      <c r="S51" s="254"/>
      <c r="T51" s="257"/>
      <c r="U51" s="261"/>
      <c r="V51" s="254"/>
      <c r="W51" s="257"/>
    </row>
    <row r="52" spans="2:23" ht="12.75" customHeight="1" outlineLevel="1">
      <c r="B52" s="250">
        <v>32</v>
      </c>
      <c r="C52" s="267" t="s">
        <v>675</v>
      </c>
      <c r="D52" s="979"/>
      <c r="E52" s="979"/>
      <c r="F52" s="980"/>
      <c r="G52" s="258">
        <v>6120</v>
      </c>
      <c r="H52" s="259" t="s">
        <v>556</v>
      </c>
      <c r="I52" s="261"/>
      <c r="J52" s="254"/>
      <c r="K52" s="257"/>
      <c r="L52" s="261"/>
      <c r="M52" s="254"/>
      <c r="N52" s="257"/>
      <c r="O52" s="261"/>
      <c r="P52" s="254"/>
      <c r="Q52" s="257"/>
      <c r="R52" s="261"/>
      <c r="S52" s="254"/>
      <c r="T52" s="257">
        <v>232097.32799999998</v>
      </c>
      <c r="U52" s="261"/>
      <c r="V52" s="254"/>
      <c r="W52" s="257"/>
    </row>
    <row r="53" spans="2:23" ht="12.75" customHeight="1" outlineLevel="1">
      <c r="B53" s="250">
        <v>33</v>
      </c>
      <c r="C53" s="267" t="s">
        <v>676</v>
      </c>
      <c r="D53" s="979"/>
      <c r="E53" s="979"/>
      <c r="F53" s="980"/>
      <c r="G53" s="258">
        <v>30600</v>
      </c>
      <c r="H53" s="259" t="s">
        <v>556</v>
      </c>
      <c r="I53" s="261"/>
      <c r="J53" s="254"/>
      <c r="K53" s="257"/>
      <c r="L53" s="261"/>
      <c r="M53" s="254"/>
      <c r="N53" s="257"/>
      <c r="O53" s="261"/>
      <c r="P53" s="254"/>
      <c r="Q53" s="257"/>
      <c r="R53" s="261"/>
      <c r="S53" s="254"/>
      <c r="T53" s="257">
        <v>145607.03999999998</v>
      </c>
      <c r="U53" s="261"/>
      <c r="V53" s="254"/>
      <c r="W53" s="257"/>
    </row>
    <row r="54" spans="2:23" ht="12.75" customHeight="1" outlineLevel="1">
      <c r="B54" s="250">
        <v>34</v>
      </c>
      <c r="C54" s="267" t="s">
        <v>677</v>
      </c>
      <c r="D54" s="979"/>
      <c r="E54" s="979"/>
      <c r="F54" s="980"/>
      <c r="G54" s="258">
        <v>1224</v>
      </c>
      <c r="H54" s="259" t="s">
        <v>507</v>
      </c>
      <c r="I54" s="261"/>
      <c r="J54" s="254"/>
      <c r="K54" s="257"/>
      <c r="L54" s="261"/>
      <c r="M54" s="254"/>
      <c r="N54" s="257"/>
      <c r="O54" s="261"/>
      <c r="P54" s="254"/>
      <c r="Q54" s="257"/>
      <c r="R54" s="261"/>
      <c r="S54" s="254"/>
      <c r="T54" s="257">
        <v>35897.839200000002</v>
      </c>
      <c r="U54" s="261"/>
      <c r="V54" s="254"/>
      <c r="W54" s="257"/>
    </row>
    <row r="55" spans="2:23" ht="12.75" customHeight="1" outlineLevel="1" thickBot="1">
      <c r="B55" s="250">
        <v>35</v>
      </c>
      <c r="C55" s="267" t="s">
        <v>678</v>
      </c>
      <c r="D55" s="979"/>
      <c r="E55" s="979"/>
      <c r="F55" s="980"/>
      <c r="G55" s="268">
        <v>5573</v>
      </c>
      <c r="H55" s="259" t="s">
        <v>679</v>
      </c>
      <c r="I55" s="261"/>
      <c r="J55" s="262"/>
      <c r="K55" s="257">
        <f t="shared" si="23"/>
        <v>0</v>
      </c>
      <c r="L55" s="261"/>
      <c r="M55" s="262"/>
      <c r="N55" s="257">
        <f t="shared" si="19"/>
        <v>0</v>
      </c>
      <c r="O55" s="261"/>
      <c r="P55" s="262"/>
      <c r="Q55" s="257">
        <f t="shared" si="24"/>
        <v>0</v>
      </c>
      <c r="R55" s="261"/>
      <c r="S55" s="262"/>
      <c r="T55" s="257">
        <v>30650.33136</v>
      </c>
      <c r="U55" s="261"/>
      <c r="V55" s="262"/>
      <c r="W55" s="257">
        <f t="shared" si="26"/>
        <v>0</v>
      </c>
    </row>
    <row r="56" spans="2:23" ht="12.75" hidden="1" customHeight="1" outlineLevel="1">
      <c r="B56" s="250">
        <v>28</v>
      </c>
      <c r="C56" s="978"/>
      <c r="D56" s="979"/>
      <c r="E56" s="979"/>
      <c r="F56" s="980"/>
      <c r="G56" s="260"/>
      <c r="H56" s="259"/>
      <c r="I56" s="261"/>
      <c r="J56" s="262"/>
      <c r="K56" s="257">
        <f>+IF(I$13="No Bid","No Bid",I56*$G56*I$17)</f>
        <v>0</v>
      </c>
      <c r="L56" s="261"/>
      <c r="M56" s="262"/>
      <c r="N56" s="257">
        <f>+IF(L$13="No Bid","No Bid",L56*$G56*L$17)</f>
        <v>0</v>
      </c>
      <c r="O56" s="261"/>
      <c r="P56" s="262"/>
      <c r="Q56" s="257">
        <f>+IF(O$13="No Bid","No Bid",O56*$G56*O$17)</f>
        <v>0</v>
      </c>
      <c r="R56" s="261"/>
      <c r="S56" s="262"/>
      <c r="T56" s="257">
        <f>+IF(R$13="No Bid","No Bid",R56*$G56*R$17)</f>
        <v>0</v>
      </c>
      <c r="U56" s="261"/>
      <c r="V56" s="262"/>
      <c r="W56" s="257">
        <f>+IF(U$13="No Bid","No Bid",U56*$G56*U$17)</f>
        <v>0</v>
      </c>
    </row>
    <row r="57" spans="2:23" ht="12.75" hidden="1" customHeight="1" outlineLevel="1">
      <c r="B57" s="250">
        <v>29</v>
      </c>
      <c r="C57" s="978"/>
      <c r="D57" s="979"/>
      <c r="E57" s="979"/>
      <c r="F57" s="980"/>
      <c r="G57" s="260"/>
      <c r="H57" s="259"/>
      <c r="I57" s="261"/>
      <c r="J57" s="262"/>
      <c r="K57" s="257">
        <f t="shared" ref="K57:K73" si="27">+IF(I$13="No Bid","No Bid",I57*$G57*I$17)</f>
        <v>0</v>
      </c>
      <c r="L57" s="261"/>
      <c r="M57" s="262"/>
      <c r="N57" s="257">
        <f t="shared" ref="N57:N73" si="28">+IF(L$13="No Bid","No Bid",L57*$G57*L$17)</f>
        <v>0</v>
      </c>
      <c r="O57" s="261"/>
      <c r="P57" s="262"/>
      <c r="Q57" s="257">
        <f t="shared" ref="Q57:Q73" si="29">+IF(O$13="No Bid","No Bid",O57*$G57*O$17)</f>
        <v>0</v>
      </c>
      <c r="R57" s="261"/>
      <c r="S57" s="262"/>
      <c r="T57" s="257">
        <f t="shared" ref="T57:T73" si="30">+IF(R$13="No Bid","No Bid",R57*$G57*R$17)</f>
        <v>0</v>
      </c>
      <c r="U57" s="261"/>
      <c r="V57" s="262"/>
      <c r="W57" s="257">
        <f t="shared" ref="W57:W73" si="31">+IF(U$13="No Bid","No Bid",U57*$G57*U$17)</f>
        <v>0</v>
      </c>
    </row>
    <row r="58" spans="2:23" ht="12.75" hidden="1" customHeight="1" outlineLevel="1">
      <c r="B58" s="250">
        <v>30</v>
      </c>
      <c r="C58" s="978"/>
      <c r="D58" s="979"/>
      <c r="E58" s="979"/>
      <c r="F58" s="980"/>
      <c r="G58" s="260"/>
      <c r="H58" s="259"/>
      <c r="I58" s="261"/>
      <c r="J58" s="262"/>
      <c r="K58" s="257">
        <f t="shared" si="27"/>
        <v>0</v>
      </c>
      <c r="L58" s="261"/>
      <c r="M58" s="262"/>
      <c r="N58" s="257">
        <f t="shared" si="28"/>
        <v>0</v>
      </c>
      <c r="O58" s="261"/>
      <c r="P58" s="262"/>
      <c r="Q58" s="257">
        <f t="shared" si="29"/>
        <v>0</v>
      </c>
      <c r="R58" s="261"/>
      <c r="S58" s="262"/>
      <c r="T58" s="257">
        <f t="shared" si="30"/>
        <v>0</v>
      </c>
      <c r="U58" s="261"/>
      <c r="V58" s="262"/>
      <c r="W58" s="257">
        <f t="shared" si="31"/>
        <v>0</v>
      </c>
    </row>
    <row r="59" spans="2:23" ht="12.75" hidden="1" customHeight="1" outlineLevel="1">
      <c r="B59" s="250">
        <v>31</v>
      </c>
      <c r="C59" s="978"/>
      <c r="D59" s="979"/>
      <c r="E59" s="979"/>
      <c r="F59" s="980"/>
      <c r="G59" s="260"/>
      <c r="H59" s="259"/>
      <c r="I59" s="261"/>
      <c r="J59" s="262"/>
      <c r="K59" s="257">
        <f t="shared" si="27"/>
        <v>0</v>
      </c>
      <c r="L59" s="261"/>
      <c r="M59" s="262"/>
      <c r="N59" s="257">
        <f t="shared" si="28"/>
        <v>0</v>
      </c>
      <c r="O59" s="261"/>
      <c r="P59" s="262"/>
      <c r="Q59" s="257">
        <f t="shared" si="29"/>
        <v>0</v>
      </c>
      <c r="R59" s="261"/>
      <c r="S59" s="262"/>
      <c r="T59" s="257">
        <f t="shared" si="30"/>
        <v>0</v>
      </c>
      <c r="U59" s="261"/>
      <c r="V59" s="262"/>
      <c r="W59" s="257">
        <f t="shared" si="31"/>
        <v>0</v>
      </c>
    </row>
    <row r="60" spans="2:23" ht="12.75" hidden="1" customHeight="1" outlineLevel="1">
      <c r="B60" s="250">
        <v>32</v>
      </c>
      <c r="C60" s="978"/>
      <c r="D60" s="979"/>
      <c r="E60" s="979"/>
      <c r="F60" s="980"/>
      <c r="G60" s="260"/>
      <c r="H60" s="259"/>
      <c r="I60" s="261"/>
      <c r="J60" s="262"/>
      <c r="K60" s="257">
        <f t="shared" si="27"/>
        <v>0</v>
      </c>
      <c r="L60" s="261"/>
      <c r="M60" s="262"/>
      <c r="N60" s="257">
        <f t="shared" si="28"/>
        <v>0</v>
      </c>
      <c r="O60" s="261"/>
      <c r="P60" s="262"/>
      <c r="Q60" s="257">
        <f t="shared" si="29"/>
        <v>0</v>
      </c>
      <c r="R60" s="261"/>
      <c r="S60" s="262"/>
      <c r="T60" s="257">
        <f t="shared" si="30"/>
        <v>0</v>
      </c>
      <c r="U60" s="261"/>
      <c r="V60" s="262"/>
      <c r="W60" s="257">
        <f t="shared" si="31"/>
        <v>0</v>
      </c>
    </row>
    <row r="61" spans="2:23" ht="12.75" hidden="1" customHeight="1" outlineLevel="1">
      <c r="B61" s="250">
        <v>33</v>
      </c>
      <c r="C61" s="978"/>
      <c r="D61" s="979"/>
      <c r="E61" s="979"/>
      <c r="F61" s="980"/>
      <c r="G61" s="260"/>
      <c r="H61" s="259"/>
      <c r="I61" s="261"/>
      <c r="J61" s="262"/>
      <c r="K61" s="257">
        <f t="shared" si="27"/>
        <v>0</v>
      </c>
      <c r="L61" s="261"/>
      <c r="M61" s="262"/>
      <c r="N61" s="257">
        <f t="shared" si="28"/>
        <v>0</v>
      </c>
      <c r="O61" s="261"/>
      <c r="P61" s="262"/>
      <c r="Q61" s="257">
        <f t="shared" si="29"/>
        <v>0</v>
      </c>
      <c r="R61" s="261"/>
      <c r="S61" s="262"/>
      <c r="T61" s="257">
        <f t="shared" si="30"/>
        <v>0</v>
      </c>
      <c r="U61" s="261"/>
      <c r="V61" s="262"/>
      <c r="W61" s="257">
        <f t="shared" si="31"/>
        <v>0</v>
      </c>
    </row>
    <row r="62" spans="2:23" ht="12.75" hidden="1" customHeight="1" outlineLevel="1">
      <c r="B62" s="250">
        <v>34</v>
      </c>
      <c r="C62" s="978"/>
      <c r="D62" s="979"/>
      <c r="E62" s="979"/>
      <c r="F62" s="980"/>
      <c r="G62" s="260"/>
      <c r="H62" s="259"/>
      <c r="I62" s="261"/>
      <c r="J62" s="262"/>
      <c r="K62" s="257">
        <f t="shared" si="27"/>
        <v>0</v>
      </c>
      <c r="L62" s="261"/>
      <c r="M62" s="262"/>
      <c r="N62" s="257">
        <f t="shared" si="28"/>
        <v>0</v>
      </c>
      <c r="O62" s="261"/>
      <c r="P62" s="262"/>
      <c r="Q62" s="257">
        <f t="shared" si="29"/>
        <v>0</v>
      </c>
      <c r="R62" s="261"/>
      <c r="S62" s="262"/>
      <c r="T62" s="257">
        <f t="shared" si="30"/>
        <v>0</v>
      </c>
      <c r="U62" s="261"/>
      <c r="V62" s="262"/>
      <c r="W62" s="257">
        <f t="shared" si="31"/>
        <v>0</v>
      </c>
    </row>
    <row r="63" spans="2:23" ht="12.75" hidden="1" customHeight="1" outlineLevel="1">
      <c r="B63" s="250">
        <v>35</v>
      </c>
      <c r="C63" s="978"/>
      <c r="D63" s="979"/>
      <c r="E63" s="979"/>
      <c r="F63" s="980"/>
      <c r="G63" s="260"/>
      <c r="H63" s="259"/>
      <c r="I63" s="261"/>
      <c r="J63" s="262"/>
      <c r="K63" s="257">
        <f t="shared" si="27"/>
        <v>0</v>
      </c>
      <c r="L63" s="261"/>
      <c r="M63" s="262"/>
      <c r="N63" s="257">
        <f t="shared" si="28"/>
        <v>0</v>
      </c>
      <c r="O63" s="261"/>
      <c r="P63" s="262"/>
      <c r="Q63" s="257">
        <f t="shared" si="29"/>
        <v>0</v>
      </c>
      <c r="R63" s="261"/>
      <c r="S63" s="262"/>
      <c r="T63" s="257">
        <f t="shared" si="30"/>
        <v>0</v>
      </c>
      <c r="U63" s="261"/>
      <c r="V63" s="262"/>
      <c r="W63" s="257">
        <f t="shared" si="31"/>
        <v>0</v>
      </c>
    </row>
    <row r="64" spans="2:23" ht="13.5" hidden="1" customHeight="1" outlineLevel="1">
      <c r="B64" s="250">
        <v>36</v>
      </c>
      <c r="C64" s="978"/>
      <c r="D64" s="979"/>
      <c r="E64" s="979"/>
      <c r="F64" s="980"/>
      <c r="G64" s="260"/>
      <c r="H64" s="259"/>
      <c r="I64" s="261"/>
      <c r="J64" s="262"/>
      <c r="K64" s="257">
        <f t="shared" si="27"/>
        <v>0</v>
      </c>
      <c r="L64" s="261"/>
      <c r="M64" s="262"/>
      <c r="N64" s="257">
        <f t="shared" si="28"/>
        <v>0</v>
      </c>
      <c r="O64" s="261"/>
      <c r="P64" s="262"/>
      <c r="Q64" s="257">
        <f t="shared" si="29"/>
        <v>0</v>
      </c>
      <c r="R64" s="261"/>
      <c r="S64" s="262"/>
      <c r="T64" s="257">
        <f t="shared" si="30"/>
        <v>0</v>
      </c>
      <c r="U64" s="261"/>
      <c r="V64" s="262"/>
      <c r="W64" s="257">
        <f t="shared" si="31"/>
        <v>0</v>
      </c>
    </row>
    <row r="65" spans="2:23" ht="12.75" hidden="1" customHeight="1" outlineLevel="1">
      <c r="B65" s="250">
        <v>37</v>
      </c>
      <c r="C65" s="978"/>
      <c r="D65" s="979"/>
      <c r="E65" s="979"/>
      <c r="F65" s="980"/>
      <c r="G65" s="260"/>
      <c r="H65" s="259"/>
      <c r="I65" s="261"/>
      <c r="J65" s="262"/>
      <c r="K65" s="257">
        <f t="shared" si="27"/>
        <v>0</v>
      </c>
      <c r="L65" s="261"/>
      <c r="M65" s="262"/>
      <c r="N65" s="257">
        <f t="shared" si="28"/>
        <v>0</v>
      </c>
      <c r="O65" s="261"/>
      <c r="P65" s="262"/>
      <c r="Q65" s="257">
        <f t="shared" si="29"/>
        <v>0</v>
      </c>
      <c r="R65" s="261"/>
      <c r="S65" s="262"/>
      <c r="T65" s="257">
        <f t="shared" si="30"/>
        <v>0</v>
      </c>
      <c r="U65" s="261"/>
      <c r="V65" s="262"/>
      <c r="W65" s="257">
        <f t="shared" si="31"/>
        <v>0</v>
      </c>
    </row>
    <row r="66" spans="2:23" ht="12.75" hidden="1" customHeight="1" outlineLevel="1">
      <c r="B66" s="250">
        <v>38</v>
      </c>
      <c r="C66" s="975"/>
      <c r="D66" s="976"/>
      <c r="E66" s="976"/>
      <c r="F66" s="977"/>
      <c r="G66" s="258"/>
      <c r="H66" s="259"/>
      <c r="I66" s="261"/>
      <c r="J66" s="254"/>
      <c r="K66" s="257">
        <f t="shared" si="27"/>
        <v>0</v>
      </c>
      <c r="L66" s="261"/>
      <c r="M66" s="254"/>
      <c r="N66" s="257">
        <f t="shared" si="28"/>
        <v>0</v>
      </c>
      <c r="O66" s="261"/>
      <c r="P66" s="254"/>
      <c r="Q66" s="257">
        <f t="shared" si="29"/>
        <v>0</v>
      </c>
      <c r="R66" s="261"/>
      <c r="S66" s="254"/>
      <c r="T66" s="257">
        <f t="shared" si="30"/>
        <v>0</v>
      </c>
      <c r="U66" s="261"/>
      <c r="V66" s="254"/>
      <c r="W66" s="257">
        <f t="shared" si="31"/>
        <v>0</v>
      </c>
    </row>
    <row r="67" spans="2:23" ht="12.75" hidden="1" customHeight="1" outlineLevel="1">
      <c r="B67" s="250">
        <v>39</v>
      </c>
      <c r="C67" s="975"/>
      <c r="D67" s="976"/>
      <c r="E67" s="976"/>
      <c r="F67" s="977"/>
      <c r="G67" s="258"/>
      <c r="H67" s="259"/>
      <c r="I67" s="261"/>
      <c r="J67" s="254"/>
      <c r="K67" s="257">
        <f t="shared" si="27"/>
        <v>0</v>
      </c>
      <c r="L67" s="261"/>
      <c r="M67" s="254"/>
      <c r="N67" s="257">
        <f t="shared" si="28"/>
        <v>0</v>
      </c>
      <c r="O67" s="261"/>
      <c r="P67" s="254"/>
      <c r="Q67" s="257">
        <f t="shared" si="29"/>
        <v>0</v>
      </c>
      <c r="R67" s="261"/>
      <c r="S67" s="254"/>
      <c r="T67" s="257">
        <f t="shared" si="30"/>
        <v>0</v>
      </c>
      <c r="U67" s="261"/>
      <c r="V67" s="254"/>
      <c r="W67" s="257">
        <f t="shared" si="31"/>
        <v>0</v>
      </c>
    </row>
    <row r="68" spans="2:23" ht="12.75" hidden="1" customHeight="1">
      <c r="B68" s="250">
        <v>40</v>
      </c>
      <c r="C68" s="975"/>
      <c r="D68" s="976"/>
      <c r="E68" s="976"/>
      <c r="F68" s="977"/>
      <c r="G68" s="258"/>
      <c r="H68" s="259"/>
      <c r="I68" s="261"/>
      <c r="J68" s="254"/>
      <c r="K68" s="257">
        <f t="shared" si="27"/>
        <v>0</v>
      </c>
      <c r="L68" s="261"/>
      <c r="M68" s="254"/>
      <c r="N68" s="257">
        <f t="shared" si="28"/>
        <v>0</v>
      </c>
      <c r="O68" s="261"/>
      <c r="P68" s="254"/>
      <c r="Q68" s="257">
        <f t="shared" si="29"/>
        <v>0</v>
      </c>
      <c r="R68" s="261"/>
      <c r="S68" s="254"/>
      <c r="T68" s="257">
        <f t="shared" si="30"/>
        <v>0</v>
      </c>
      <c r="U68" s="261"/>
      <c r="V68" s="254"/>
      <c r="W68" s="257">
        <f t="shared" si="31"/>
        <v>0</v>
      </c>
    </row>
    <row r="69" spans="2:23" ht="12.75" hidden="1" customHeight="1" outlineLevel="1" collapsed="1">
      <c r="B69" s="250">
        <v>41</v>
      </c>
      <c r="C69" s="975"/>
      <c r="D69" s="976"/>
      <c r="E69" s="976"/>
      <c r="F69" s="977"/>
      <c r="G69" s="258"/>
      <c r="H69" s="259"/>
      <c r="I69" s="261"/>
      <c r="J69" s="254"/>
      <c r="K69" s="257">
        <f t="shared" si="27"/>
        <v>0</v>
      </c>
      <c r="L69" s="261"/>
      <c r="M69" s="254"/>
      <c r="N69" s="257">
        <f t="shared" si="28"/>
        <v>0</v>
      </c>
      <c r="O69" s="261"/>
      <c r="P69" s="254"/>
      <c r="Q69" s="257">
        <f t="shared" si="29"/>
        <v>0</v>
      </c>
      <c r="R69" s="261"/>
      <c r="S69" s="254"/>
      <c r="T69" s="257">
        <f t="shared" si="30"/>
        <v>0</v>
      </c>
      <c r="U69" s="261"/>
      <c r="V69" s="254"/>
      <c r="W69" s="257">
        <f t="shared" si="31"/>
        <v>0</v>
      </c>
    </row>
    <row r="70" spans="2:23" ht="12.75" hidden="1" customHeight="1" outlineLevel="1">
      <c r="B70" s="250">
        <v>42</v>
      </c>
      <c r="C70" s="975"/>
      <c r="D70" s="976"/>
      <c r="E70" s="976"/>
      <c r="F70" s="977"/>
      <c r="G70" s="258"/>
      <c r="H70" s="259"/>
      <c r="I70" s="261"/>
      <c r="J70" s="254"/>
      <c r="K70" s="257">
        <f t="shared" si="27"/>
        <v>0</v>
      </c>
      <c r="L70" s="261"/>
      <c r="M70" s="254"/>
      <c r="N70" s="257">
        <f t="shared" si="28"/>
        <v>0</v>
      </c>
      <c r="O70" s="261"/>
      <c r="P70" s="254"/>
      <c r="Q70" s="257">
        <f t="shared" si="29"/>
        <v>0</v>
      </c>
      <c r="R70" s="261"/>
      <c r="S70" s="254"/>
      <c r="T70" s="257">
        <f t="shared" si="30"/>
        <v>0</v>
      </c>
      <c r="U70" s="261"/>
      <c r="V70" s="254"/>
      <c r="W70" s="257">
        <f t="shared" si="31"/>
        <v>0</v>
      </c>
    </row>
    <row r="71" spans="2:23" ht="12.75" hidden="1" customHeight="1" outlineLevel="1">
      <c r="B71" s="250">
        <v>43</v>
      </c>
      <c r="C71" s="975"/>
      <c r="D71" s="976"/>
      <c r="E71" s="976"/>
      <c r="F71" s="977"/>
      <c r="G71" s="258"/>
      <c r="H71" s="259"/>
      <c r="I71" s="261"/>
      <c r="J71" s="254"/>
      <c r="K71" s="257">
        <f t="shared" si="27"/>
        <v>0</v>
      </c>
      <c r="L71" s="261"/>
      <c r="M71" s="254"/>
      <c r="N71" s="257">
        <f t="shared" si="28"/>
        <v>0</v>
      </c>
      <c r="O71" s="261"/>
      <c r="P71" s="254"/>
      <c r="Q71" s="257">
        <f t="shared" si="29"/>
        <v>0</v>
      </c>
      <c r="R71" s="261"/>
      <c r="S71" s="254"/>
      <c r="T71" s="257">
        <f t="shared" si="30"/>
        <v>0</v>
      </c>
      <c r="U71" s="261"/>
      <c r="V71" s="254"/>
      <c r="W71" s="257">
        <f t="shared" si="31"/>
        <v>0</v>
      </c>
    </row>
    <row r="72" spans="2:23" ht="12.75" hidden="1" customHeight="1" outlineLevel="1">
      <c r="B72" s="250">
        <v>44</v>
      </c>
      <c r="C72" s="975"/>
      <c r="D72" s="976"/>
      <c r="E72" s="976"/>
      <c r="F72" s="977"/>
      <c r="G72" s="258"/>
      <c r="H72" s="259"/>
      <c r="I72" s="261"/>
      <c r="J72" s="254"/>
      <c r="K72" s="257">
        <f t="shared" si="27"/>
        <v>0</v>
      </c>
      <c r="L72" s="261"/>
      <c r="M72" s="254"/>
      <c r="N72" s="257">
        <f t="shared" si="28"/>
        <v>0</v>
      </c>
      <c r="O72" s="261"/>
      <c r="P72" s="254"/>
      <c r="Q72" s="257">
        <f t="shared" si="29"/>
        <v>0</v>
      </c>
      <c r="R72" s="261"/>
      <c r="S72" s="254"/>
      <c r="T72" s="257">
        <f t="shared" si="30"/>
        <v>0</v>
      </c>
      <c r="U72" s="261"/>
      <c r="V72" s="254"/>
      <c r="W72" s="257">
        <f t="shared" si="31"/>
        <v>0</v>
      </c>
    </row>
    <row r="73" spans="2:23" ht="12.75" hidden="1" customHeight="1" outlineLevel="1">
      <c r="B73" s="250">
        <v>45</v>
      </c>
      <c r="C73" s="975"/>
      <c r="D73" s="976"/>
      <c r="E73" s="976"/>
      <c r="F73" s="977"/>
      <c r="G73" s="258"/>
      <c r="H73" s="259"/>
      <c r="I73" s="261"/>
      <c r="J73" s="262"/>
      <c r="K73" s="257">
        <f t="shared" si="27"/>
        <v>0</v>
      </c>
      <c r="L73" s="261"/>
      <c r="M73" s="262"/>
      <c r="N73" s="257">
        <f t="shared" si="28"/>
        <v>0</v>
      </c>
      <c r="O73" s="261"/>
      <c r="P73" s="262"/>
      <c r="Q73" s="257">
        <f t="shared" si="29"/>
        <v>0</v>
      </c>
      <c r="R73" s="261"/>
      <c r="S73" s="262"/>
      <c r="T73" s="257">
        <f t="shared" si="30"/>
        <v>0</v>
      </c>
      <c r="U73" s="261"/>
      <c r="V73" s="262"/>
      <c r="W73" s="257">
        <f t="shared" si="31"/>
        <v>0</v>
      </c>
    </row>
    <row r="74" spans="2:23" ht="12.75" hidden="1" customHeight="1" outlineLevel="1">
      <c r="B74" s="250">
        <v>46</v>
      </c>
      <c r="C74" s="978"/>
      <c r="D74" s="979"/>
      <c r="E74" s="979"/>
      <c r="F74" s="980"/>
      <c r="G74" s="260"/>
      <c r="H74" s="259"/>
      <c r="I74" s="261"/>
      <c r="J74" s="262"/>
      <c r="K74" s="257">
        <f>+IF(I$13="No Bid","No Bid",I74*$G74*I$17)</f>
        <v>0</v>
      </c>
      <c r="L74" s="261"/>
      <c r="M74" s="262"/>
      <c r="N74" s="257">
        <f>+IF(L$13="No Bid","No Bid",L74*$G74*L$17)</f>
        <v>0</v>
      </c>
      <c r="O74" s="261"/>
      <c r="P74" s="262"/>
      <c r="Q74" s="257">
        <f>+IF(O$13="No Bid","No Bid",O74*$G74*O$17)</f>
        <v>0</v>
      </c>
      <c r="R74" s="261"/>
      <c r="S74" s="262"/>
      <c r="T74" s="257">
        <f>+IF(R$13="No Bid","No Bid",R74*$G74*R$17)</f>
        <v>0</v>
      </c>
      <c r="U74" s="261"/>
      <c r="V74" s="262"/>
      <c r="W74" s="257">
        <f>+IF(U$13="No Bid","No Bid",U74*$G74*U$17)</f>
        <v>0</v>
      </c>
    </row>
    <row r="75" spans="2:23" ht="12.75" hidden="1" customHeight="1" outlineLevel="1">
      <c r="B75" s="250">
        <v>47</v>
      </c>
      <c r="C75" s="978"/>
      <c r="D75" s="979"/>
      <c r="E75" s="979"/>
      <c r="F75" s="980"/>
      <c r="G75" s="260"/>
      <c r="H75" s="259"/>
      <c r="I75" s="261"/>
      <c r="J75" s="262"/>
      <c r="K75" s="257">
        <f t="shared" ref="K75:K91" si="32">+IF(I$13="No Bid","No Bid",I75*$G75*I$17)</f>
        <v>0</v>
      </c>
      <c r="L75" s="261"/>
      <c r="M75" s="262"/>
      <c r="N75" s="257">
        <f t="shared" ref="N75:N91" si="33">+IF(L$13="No Bid","No Bid",L75*$G75*L$17)</f>
        <v>0</v>
      </c>
      <c r="O75" s="261"/>
      <c r="P75" s="262"/>
      <c r="Q75" s="257">
        <f t="shared" ref="Q75:Q91" si="34">+IF(O$13="No Bid","No Bid",O75*$G75*O$17)</f>
        <v>0</v>
      </c>
      <c r="R75" s="261"/>
      <c r="S75" s="262"/>
      <c r="T75" s="257">
        <f t="shared" ref="T75:T91" si="35">+IF(R$13="No Bid","No Bid",R75*$G75*R$17)</f>
        <v>0</v>
      </c>
      <c r="U75" s="261"/>
      <c r="V75" s="262"/>
      <c r="W75" s="257">
        <f t="shared" ref="W75:W91" si="36">+IF(U$13="No Bid","No Bid",U75*$G75*U$17)</f>
        <v>0</v>
      </c>
    </row>
    <row r="76" spans="2:23" ht="12.75" hidden="1" customHeight="1" outlineLevel="1">
      <c r="B76" s="250">
        <v>48</v>
      </c>
      <c r="C76" s="978"/>
      <c r="D76" s="979"/>
      <c r="E76" s="979"/>
      <c r="F76" s="980"/>
      <c r="G76" s="260"/>
      <c r="H76" s="259"/>
      <c r="I76" s="261"/>
      <c r="J76" s="262"/>
      <c r="K76" s="257">
        <f t="shared" si="32"/>
        <v>0</v>
      </c>
      <c r="L76" s="261"/>
      <c r="M76" s="262"/>
      <c r="N76" s="257">
        <f t="shared" si="33"/>
        <v>0</v>
      </c>
      <c r="O76" s="261"/>
      <c r="P76" s="262"/>
      <c r="Q76" s="257">
        <f t="shared" si="34"/>
        <v>0</v>
      </c>
      <c r="R76" s="261"/>
      <c r="S76" s="262"/>
      <c r="T76" s="257">
        <f t="shared" si="35"/>
        <v>0</v>
      </c>
      <c r="U76" s="261"/>
      <c r="V76" s="262"/>
      <c r="W76" s="257">
        <f t="shared" si="36"/>
        <v>0</v>
      </c>
    </row>
    <row r="77" spans="2:23" ht="12.75" hidden="1" customHeight="1" outlineLevel="1">
      <c r="B77" s="250">
        <v>49</v>
      </c>
      <c r="C77" s="978"/>
      <c r="D77" s="979"/>
      <c r="E77" s="979"/>
      <c r="F77" s="980"/>
      <c r="G77" s="260"/>
      <c r="H77" s="259"/>
      <c r="I77" s="261"/>
      <c r="J77" s="262"/>
      <c r="K77" s="257">
        <f t="shared" si="32"/>
        <v>0</v>
      </c>
      <c r="L77" s="261"/>
      <c r="M77" s="262"/>
      <c r="N77" s="257">
        <f t="shared" si="33"/>
        <v>0</v>
      </c>
      <c r="O77" s="261"/>
      <c r="P77" s="262"/>
      <c r="Q77" s="257">
        <f t="shared" si="34"/>
        <v>0</v>
      </c>
      <c r="R77" s="261"/>
      <c r="S77" s="262"/>
      <c r="T77" s="257">
        <f t="shared" si="35"/>
        <v>0</v>
      </c>
      <c r="U77" s="261"/>
      <c r="V77" s="262"/>
      <c r="W77" s="257">
        <f t="shared" si="36"/>
        <v>0</v>
      </c>
    </row>
    <row r="78" spans="2:23" ht="12.75" hidden="1" customHeight="1" outlineLevel="1">
      <c r="B78" s="250">
        <v>50</v>
      </c>
      <c r="C78" s="978"/>
      <c r="D78" s="979"/>
      <c r="E78" s="979"/>
      <c r="F78" s="980"/>
      <c r="G78" s="260"/>
      <c r="H78" s="259"/>
      <c r="I78" s="261"/>
      <c r="J78" s="262"/>
      <c r="K78" s="257">
        <f t="shared" si="32"/>
        <v>0</v>
      </c>
      <c r="L78" s="261"/>
      <c r="M78" s="262"/>
      <c r="N78" s="257">
        <f t="shared" si="33"/>
        <v>0</v>
      </c>
      <c r="O78" s="261"/>
      <c r="P78" s="262"/>
      <c r="Q78" s="257">
        <f t="shared" si="34"/>
        <v>0</v>
      </c>
      <c r="R78" s="261"/>
      <c r="S78" s="262"/>
      <c r="T78" s="257">
        <f t="shared" si="35"/>
        <v>0</v>
      </c>
      <c r="U78" s="261"/>
      <c r="V78" s="262"/>
      <c r="W78" s="257">
        <f t="shared" si="36"/>
        <v>0</v>
      </c>
    </row>
    <row r="79" spans="2:23" ht="12.75" hidden="1" customHeight="1" outlineLevel="1">
      <c r="B79" s="250">
        <v>51</v>
      </c>
      <c r="C79" s="978"/>
      <c r="D79" s="979"/>
      <c r="E79" s="979"/>
      <c r="F79" s="980"/>
      <c r="G79" s="260"/>
      <c r="H79" s="259"/>
      <c r="I79" s="261"/>
      <c r="J79" s="262"/>
      <c r="K79" s="257">
        <f t="shared" si="32"/>
        <v>0</v>
      </c>
      <c r="L79" s="261"/>
      <c r="M79" s="262"/>
      <c r="N79" s="257">
        <f t="shared" si="33"/>
        <v>0</v>
      </c>
      <c r="O79" s="261"/>
      <c r="P79" s="262"/>
      <c r="Q79" s="257">
        <f t="shared" si="34"/>
        <v>0</v>
      </c>
      <c r="R79" s="261"/>
      <c r="S79" s="262"/>
      <c r="T79" s="257">
        <f t="shared" si="35"/>
        <v>0</v>
      </c>
      <c r="U79" s="261"/>
      <c r="V79" s="262"/>
      <c r="W79" s="257">
        <f t="shared" si="36"/>
        <v>0</v>
      </c>
    </row>
    <row r="80" spans="2:23" ht="12.75" hidden="1" customHeight="1" outlineLevel="1">
      <c r="B80" s="250">
        <v>52</v>
      </c>
      <c r="C80" s="978"/>
      <c r="D80" s="979"/>
      <c r="E80" s="979"/>
      <c r="F80" s="980"/>
      <c r="G80" s="260"/>
      <c r="H80" s="259"/>
      <c r="I80" s="261"/>
      <c r="J80" s="262"/>
      <c r="K80" s="257">
        <f t="shared" si="32"/>
        <v>0</v>
      </c>
      <c r="L80" s="261"/>
      <c r="M80" s="262"/>
      <c r="N80" s="257">
        <f t="shared" si="33"/>
        <v>0</v>
      </c>
      <c r="O80" s="261"/>
      <c r="P80" s="262"/>
      <c r="Q80" s="257">
        <f t="shared" si="34"/>
        <v>0</v>
      </c>
      <c r="R80" s="261"/>
      <c r="S80" s="262"/>
      <c r="T80" s="257">
        <f t="shared" si="35"/>
        <v>0</v>
      </c>
      <c r="U80" s="261"/>
      <c r="V80" s="262"/>
      <c r="W80" s="257">
        <f t="shared" si="36"/>
        <v>0</v>
      </c>
    </row>
    <row r="81" spans="2:23" ht="12.75" hidden="1" customHeight="1" outlineLevel="1">
      <c r="B81" s="250">
        <v>53</v>
      </c>
      <c r="C81" s="978"/>
      <c r="D81" s="979"/>
      <c r="E81" s="979"/>
      <c r="F81" s="980"/>
      <c r="G81" s="260"/>
      <c r="H81" s="259"/>
      <c r="I81" s="261"/>
      <c r="J81" s="262"/>
      <c r="K81" s="257">
        <f t="shared" si="32"/>
        <v>0</v>
      </c>
      <c r="L81" s="261"/>
      <c r="M81" s="262"/>
      <c r="N81" s="257">
        <f t="shared" si="33"/>
        <v>0</v>
      </c>
      <c r="O81" s="261"/>
      <c r="P81" s="262"/>
      <c r="Q81" s="257">
        <f t="shared" si="34"/>
        <v>0</v>
      </c>
      <c r="R81" s="261"/>
      <c r="S81" s="262"/>
      <c r="T81" s="257">
        <f t="shared" si="35"/>
        <v>0</v>
      </c>
      <c r="U81" s="261"/>
      <c r="V81" s="262"/>
      <c r="W81" s="257">
        <f t="shared" si="36"/>
        <v>0</v>
      </c>
    </row>
    <row r="82" spans="2:23" ht="13.5" hidden="1" customHeight="1" outlineLevel="1">
      <c r="B82" s="250">
        <v>54</v>
      </c>
      <c r="C82" s="978"/>
      <c r="D82" s="979"/>
      <c r="E82" s="979"/>
      <c r="F82" s="980"/>
      <c r="G82" s="260"/>
      <c r="H82" s="259"/>
      <c r="I82" s="261"/>
      <c r="J82" s="262"/>
      <c r="K82" s="257">
        <f t="shared" si="32"/>
        <v>0</v>
      </c>
      <c r="L82" s="261"/>
      <c r="M82" s="262"/>
      <c r="N82" s="257">
        <f t="shared" si="33"/>
        <v>0</v>
      </c>
      <c r="O82" s="261"/>
      <c r="P82" s="262"/>
      <c r="Q82" s="257">
        <f t="shared" si="34"/>
        <v>0</v>
      </c>
      <c r="R82" s="261"/>
      <c r="S82" s="262"/>
      <c r="T82" s="257">
        <f t="shared" si="35"/>
        <v>0</v>
      </c>
      <c r="U82" s="261"/>
      <c r="V82" s="262"/>
      <c r="W82" s="257">
        <f t="shared" si="36"/>
        <v>0</v>
      </c>
    </row>
    <row r="83" spans="2:23" ht="12.75" hidden="1" customHeight="1" outlineLevel="1">
      <c r="B83" s="250">
        <v>55</v>
      </c>
      <c r="C83" s="978"/>
      <c r="D83" s="979"/>
      <c r="E83" s="979"/>
      <c r="F83" s="980"/>
      <c r="G83" s="260"/>
      <c r="H83" s="259"/>
      <c r="I83" s="261"/>
      <c r="J83" s="262"/>
      <c r="K83" s="257">
        <f t="shared" si="32"/>
        <v>0</v>
      </c>
      <c r="L83" s="261"/>
      <c r="M83" s="262"/>
      <c r="N83" s="257">
        <f t="shared" si="33"/>
        <v>0</v>
      </c>
      <c r="O83" s="261"/>
      <c r="P83" s="262"/>
      <c r="Q83" s="257">
        <f t="shared" si="34"/>
        <v>0</v>
      </c>
      <c r="R83" s="261"/>
      <c r="S83" s="262"/>
      <c r="T83" s="257">
        <f t="shared" si="35"/>
        <v>0</v>
      </c>
      <c r="U83" s="261"/>
      <c r="V83" s="262"/>
      <c r="W83" s="257">
        <f t="shared" si="36"/>
        <v>0</v>
      </c>
    </row>
    <row r="84" spans="2:23" ht="12.75" hidden="1" customHeight="1" outlineLevel="1">
      <c r="B84" s="250">
        <v>56</v>
      </c>
      <c r="C84" s="975"/>
      <c r="D84" s="976"/>
      <c r="E84" s="976"/>
      <c r="F84" s="977"/>
      <c r="G84" s="258"/>
      <c r="H84" s="259"/>
      <c r="I84" s="261"/>
      <c r="J84" s="254"/>
      <c r="K84" s="257">
        <f t="shared" si="32"/>
        <v>0</v>
      </c>
      <c r="L84" s="261"/>
      <c r="M84" s="254"/>
      <c r="N84" s="257">
        <f t="shared" si="33"/>
        <v>0</v>
      </c>
      <c r="O84" s="261"/>
      <c r="P84" s="254"/>
      <c r="Q84" s="257">
        <f t="shared" si="34"/>
        <v>0</v>
      </c>
      <c r="R84" s="261"/>
      <c r="S84" s="254"/>
      <c r="T84" s="257">
        <f t="shared" si="35"/>
        <v>0</v>
      </c>
      <c r="U84" s="261"/>
      <c r="V84" s="254"/>
      <c r="W84" s="257">
        <f t="shared" si="36"/>
        <v>0</v>
      </c>
    </row>
    <row r="85" spans="2:23" ht="12.75" hidden="1" customHeight="1" outlineLevel="1">
      <c r="B85" s="250">
        <v>57</v>
      </c>
      <c r="C85" s="975"/>
      <c r="D85" s="976"/>
      <c r="E85" s="976"/>
      <c r="F85" s="977"/>
      <c r="G85" s="258"/>
      <c r="H85" s="259"/>
      <c r="I85" s="261"/>
      <c r="J85" s="254"/>
      <c r="K85" s="257">
        <f t="shared" si="32"/>
        <v>0</v>
      </c>
      <c r="L85" s="261"/>
      <c r="M85" s="254"/>
      <c r="N85" s="257">
        <f t="shared" si="33"/>
        <v>0</v>
      </c>
      <c r="O85" s="261"/>
      <c r="P85" s="254"/>
      <c r="Q85" s="257">
        <f t="shared" si="34"/>
        <v>0</v>
      </c>
      <c r="R85" s="261"/>
      <c r="S85" s="254"/>
      <c r="T85" s="257">
        <f t="shared" si="35"/>
        <v>0</v>
      </c>
      <c r="U85" s="261"/>
      <c r="V85" s="254"/>
      <c r="W85" s="257">
        <f t="shared" si="36"/>
        <v>0</v>
      </c>
    </row>
    <row r="86" spans="2:23" ht="12.75" hidden="1" customHeight="1" outlineLevel="1">
      <c r="B86" s="250">
        <v>58</v>
      </c>
      <c r="C86" s="975"/>
      <c r="D86" s="976"/>
      <c r="E86" s="976"/>
      <c r="F86" s="977"/>
      <c r="G86" s="258"/>
      <c r="H86" s="259"/>
      <c r="I86" s="261"/>
      <c r="J86" s="254"/>
      <c r="K86" s="257">
        <f t="shared" si="32"/>
        <v>0</v>
      </c>
      <c r="L86" s="261"/>
      <c r="M86" s="254"/>
      <c r="N86" s="257">
        <f t="shared" si="33"/>
        <v>0</v>
      </c>
      <c r="O86" s="261"/>
      <c r="P86" s="254"/>
      <c r="Q86" s="257">
        <f t="shared" si="34"/>
        <v>0</v>
      </c>
      <c r="R86" s="261"/>
      <c r="S86" s="254"/>
      <c r="T86" s="257">
        <f t="shared" si="35"/>
        <v>0</v>
      </c>
      <c r="U86" s="261"/>
      <c r="V86" s="254"/>
      <c r="W86" s="257">
        <f t="shared" si="36"/>
        <v>0</v>
      </c>
    </row>
    <row r="87" spans="2:23" ht="12.75" hidden="1" customHeight="1" outlineLevel="1">
      <c r="B87" s="250">
        <v>59</v>
      </c>
      <c r="C87" s="975"/>
      <c r="D87" s="976"/>
      <c r="E87" s="976"/>
      <c r="F87" s="977"/>
      <c r="G87" s="258"/>
      <c r="H87" s="259"/>
      <c r="I87" s="261"/>
      <c r="J87" s="254"/>
      <c r="K87" s="257">
        <f t="shared" si="32"/>
        <v>0</v>
      </c>
      <c r="L87" s="261"/>
      <c r="M87" s="254"/>
      <c r="N87" s="257">
        <f t="shared" si="33"/>
        <v>0</v>
      </c>
      <c r="O87" s="261"/>
      <c r="P87" s="254"/>
      <c r="Q87" s="257">
        <f t="shared" si="34"/>
        <v>0</v>
      </c>
      <c r="R87" s="261"/>
      <c r="S87" s="254"/>
      <c r="T87" s="257">
        <f t="shared" si="35"/>
        <v>0</v>
      </c>
      <c r="U87" s="261"/>
      <c r="V87" s="254"/>
      <c r="W87" s="257">
        <f t="shared" si="36"/>
        <v>0</v>
      </c>
    </row>
    <row r="88" spans="2:23" ht="12.75" hidden="1" customHeight="1">
      <c r="B88" s="250">
        <v>60</v>
      </c>
      <c r="C88" s="975"/>
      <c r="D88" s="976"/>
      <c r="E88" s="976"/>
      <c r="F88" s="977"/>
      <c r="G88" s="258"/>
      <c r="H88" s="259"/>
      <c r="I88" s="261"/>
      <c r="J88" s="254"/>
      <c r="K88" s="257">
        <f t="shared" si="32"/>
        <v>0</v>
      </c>
      <c r="L88" s="261"/>
      <c r="M88" s="254"/>
      <c r="N88" s="257">
        <f t="shared" si="33"/>
        <v>0</v>
      </c>
      <c r="O88" s="261"/>
      <c r="P88" s="254"/>
      <c r="Q88" s="257">
        <f t="shared" si="34"/>
        <v>0</v>
      </c>
      <c r="R88" s="261"/>
      <c r="S88" s="254"/>
      <c r="T88" s="257">
        <f t="shared" si="35"/>
        <v>0</v>
      </c>
      <c r="U88" s="261"/>
      <c r="V88" s="254"/>
      <c r="W88" s="257">
        <f t="shared" si="36"/>
        <v>0</v>
      </c>
    </row>
    <row r="89" spans="2:23" ht="12.75" hidden="1" customHeight="1" outlineLevel="1" collapsed="1">
      <c r="B89" s="250">
        <v>61</v>
      </c>
      <c r="C89" s="975"/>
      <c r="D89" s="976"/>
      <c r="E89" s="976"/>
      <c r="F89" s="977"/>
      <c r="G89" s="258"/>
      <c r="H89" s="259"/>
      <c r="I89" s="261"/>
      <c r="J89" s="254"/>
      <c r="K89" s="257">
        <f t="shared" si="32"/>
        <v>0</v>
      </c>
      <c r="L89" s="261"/>
      <c r="M89" s="254"/>
      <c r="N89" s="257">
        <f t="shared" si="33"/>
        <v>0</v>
      </c>
      <c r="O89" s="261"/>
      <c r="P89" s="254"/>
      <c r="Q89" s="257">
        <f t="shared" si="34"/>
        <v>0</v>
      </c>
      <c r="R89" s="261"/>
      <c r="S89" s="254"/>
      <c r="T89" s="257">
        <f t="shared" si="35"/>
        <v>0</v>
      </c>
      <c r="U89" s="261"/>
      <c r="V89" s="254"/>
      <c r="W89" s="257">
        <f t="shared" si="36"/>
        <v>0</v>
      </c>
    </row>
    <row r="90" spans="2:23" ht="12.75" hidden="1" customHeight="1" outlineLevel="1">
      <c r="B90" s="250">
        <v>62</v>
      </c>
      <c r="C90" s="975"/>
      <c r="D90" s="976"/>
      <c r="E90" s="976"/>
      <c r="F90" s="977"/>
      <c r="G90" s="258"/>
      <c r="H90" s="259"/>
      <c r="I90" s="261"/>
      <c r="J90" s="254"/>
      <c r="K90" s="257">
        <f t="shared" si="32"/>
        <v>0</v>
      </c>
      <c r="L90" s="261"/>
      <c r="M90" s="254"/>
      <c r="N90" s="257">
        <f t="shared" si="33"/>
        <v>0</v>
      </c>
      <c r="O90" s="261"/>
      <c r="P90" s="254"/>
      <c r="Q90" s="257">
        <f t="shared" si="34"/>
        <v>0</v>
      </c>
      <c r="R90" s="261"/>
      <c r="S90" s="254"/>
      <c r="T90" s="257">
        <f t="shared" si="35"/>
        <v>0</v>
      </c>
      <c r="U90" s="261"/>
      <c r="V90" s="254"/>
      <c r="W90" s="257">
        <f t="shared" si="36"/>
        <v>0</v>
      </c>
    </row>
    <row r="91" spans="2:23" ht="12.75" hidden="1" customHeight="1" outlineLevel="1">
      <c r="B91" s="250">
        <v>63</v>
      </c>
      <c r="C91" s="975"/>
      <c r="D91" s="976"/>
      <c r="E91" s="976"/>
      <c r="F91" s="977"/>
      <c r="G91" s="258"/>
      <c r="H91" s="259"/>
      <c r="I91" s="261"/>
      <c r="J91" s="262"/>
      <c r="K91" s="257">
        <f t="shared" si="32"/>
        <v>0</v>
      </c>
      <c r="L91" s="261"/>
      <c r="M91" s="262"/>
      <c r="N91" s="257">
        <f t="shared" si="33"/>
        <v>0</v>
      </c>
      <c r="O91" s="261"/>
      <c r="P91" s="262"/>
      <c r="Q91" s="257">
        <f t="shared" si="34"/>
        <v>0</v>
      </c>
      <c r="R91" s="261"/>
      <c r="S91" s="262"/>
      <c r="T91" s="257">
        <f t="shared" si="35"/>
        <v>0</v>
      </c>
      <c r="U91" s="261"/>
      <c r="V91" s="262"/>
      <c r="W91" s="257">
        <f t="shared" si="36"/>
        <v>0</v>
      </c>
    </row>
    <row r="92" spans="2:23" ht="12.75" hidden="1" customHeight="1" outlineLevel="1">
      <c r="B92" s="250">
        <v>64</v>
      </c>
      <c r="C92" s="978"/>
      <c r="D92" s="979"/>
      <c r="E92" s="979"/>
      <c r="F92" s="980"/>
      <c r="G92" s="260"/>
      <c r="H92" s="259"/>
      <c r="I92" s="261"/>
      <c r="J92" s="262"/>
      <c r="K92" s="257">
        <f>+IF(I$13="No Bid","No Bid",I92*$G92*I$17)</f>
        <v>0</v>
      </c>
      <c r="L92" s="261"/>
      <c r="M92" s="262"/>
      <c r="N92" s="257">
        <f>+IF(L$13="No Bid","No Bid",L92*$G92*L$17)</f>
        <v>0</v>
      </c>
      <c r="O92" s="261"/>
      <c r="P92" s="262"/>
      <c r="Q92" s="257">
        <f>+IF(O$13="No Bid","No Bid",O92*$G92*O$17)</f>
        <v>0</v>
      </c>
      <c r="R92" s="261"/>
      <c r="S92" s="262"/>
      <c r="T92" s="257">
        <f>+IF(R$13="No Bid","No Bid",R92*$G92*R$17)</f>
        <v>0</v>
      </c>
      <c r="U92" s="261"/>
      <c r="V92" s="262"/>
      <c r="W92" s="257">
        <f>+IF(U$13="No Bid","No Bid",U92*$G92*U$17)</f>
        <v>0</v>
      </c>
    </row>
    <row r="93" spans="2:23" ht="12.75" hidden="1" customHeight="1" outlineLevel="1">
      <c r="B93" s="250">
        <v>65</v>
      </c>
      <c r="C93" s="978"/>
      <c r="D93" s="979"/>
      <c r="E93" s="979"/>
      <c r="F93" s="980"/>
      <c r="G93" s="260"/>
      <c r="H93" s="259"/>
      <c r="I93" s="261"/>
      <c r="J93" s="262"/>
      <c r="K93" s="257">
        <f t="shared" ref="K93:K109" si="37">+IF(I$13="No Bid","No Bid",I93*$G93*I$17)</f>
        <v>0</v>
      </c>
      <c r="L93" s="261"/>
      <c r="M93" s="262"/>
      <c r="N93" s="257">
        <f t="shared" ref="N93:N109" si="38">+IF(L$13="No Bid","No Bid",L93*$G93*L$17)</f>
        <v>0</v>
      </c>
      <c r="O93" s="261"/>
      <c r="P93" s="262"/>
      <c r="Q93" s="257">
        <f t="shared" ref="Q93:Q109" si="39">+IF(O$13="No Bid","No Bid",O93*$G93*O$17)</f>
        <v>0</v>
      </c>
      <c r="R93" s="261"/>
      <c r="S93" s="262"/>
      <c r="T93" s="257">
        <f t="shared" ref="T93:T109" si="40">+IF(R$13="No Bid","No Bid",R93*$G93*R$17)</f>
        <v>0</v>
      </c>
      <c r="U93" s="261"/>
      <c r="V93" s="262"/>
      <c r="W93" s="257">
        <f t="shared" ref="W93:W109" si="41">+IF(U$13="No Bid","No Bid",U93*$G93*U$17)</f>
        <v>0</v>
      </c>
    </row>
    <row r="94" spans="2:23" ht="12.75" hidden="1" customHeight="1" outlineLevel="1">
      <c r="B94" s="250">
        <v>66</v>
      </c>
      <c r="C94" s="978"/>
      <c r="D94" s="979"/>
      <c r="E94" s="979"/>
      <c r="F94" s="980"/>
      <c r="G94" s="260"/>
      <c r="H94" s="259"/>
      <c r="I94" s="261"/>
      <c r="J94" s="262"/>
      <c r="K94" s="257">
        <f t="shared" si="37"/>
        <v>0</v>
      </c>
      <c r="L94" s="261"/>
      <c r="M94" s="262"/>
      <c r="N94" s="257">
        <f t="shared" si="38"/>
        <v>0</v>
      </c>
      <c r="O94" s="261"/>
      <c r="P94" s="262"/>
      <c r="Q94" s="257">
        <f t="shared" si="39"/>
        <v>0</v>
      </c>
      <c r="R94" s="261"/>
      <c r="S94" s="262"/>
      <c r="T94" s="257">
        <f t="shared" si="40"/>
        <v>0</v>
      </c>
      <c r="U94" s="261"/>
      <c r="V94" s="262"/>
      <c r="W94" s="257">
        <f t="shared" si="41"/>
        <v>0</v>
      </c>
    </row>
    <row r="95" spans="2:23" ht="12.75" hidden="1" customHeight="1" outlineLevel="1">
      <c r="B95" s="250">
        <v>67</v>
      </c>
      <c r="C95" s="978"/>
      <c r="D95" s="979"/>
      <c r="E95" s="979"/>
      <c r="F95" s="980"/>
      <c r="G95" s="260"/>
      <c r="H95" s="259"/>
      <c r="I95" s="261"/>
      <c r="J95" s="262"/>
      <c r="K95" s="257">
        <f t="shared" si="37"/>
        <v>0</v>
      </c>
      <c r="L95" s="261"/>
      <c r="M95" s="262"/>
      <c r="N95" s="257">
        <f t="shared" si="38"/>
        <v>0</v>
      </c>
      <c r="O95" s="261"/>
      <c r="P95" s="262"/>
      <c r="Q95" s="257">
        <f t="shared" si="39"/>
        <v>0</v>
      </c>
      <c r="R95" s="261"/>
      <c r="S95" s="262"/>
      <c r="T95" s="257">
        <f t="shared" si="40"/>
        <v>0</v>
      </c>
      <c r="U95" s="261"/>
      <c r="V95" s="262"/>
      <c r="W95" s="257">
        <f t="shared" si="41"/>
        <v>0</v>
      </c>
    </row>
    <row r="96" spans="2:23" ht="12.75" hidden="1" customHeight="1" outlineLevel="1">
      <c r="B96" s="250">
        <v>68</v>
      </c>
      <c r="C96" s="978"/>
      <c r="D96" s="979"/>
      <c r="E96" s="979"/>
      <c r="F96" s="980"/>
      <c r="G96" s="260"/>
      <c r="H96" s="259"/>
      <c r="I96" s="261"/>
      <c r="J96" s="262"/>
      <c r="K96" s="257">
        <f t="shared" si="37"/>
        <v>0</v>
      </c>
      <c r="L96" s="261"/>
      <c r="M96" s="262"/>
      <c r="N96" s="257">
        <f t="shared" si="38"/>
        <v>0</v>
      </c>
      <c r="O96" s="261"/>
      <c r="P96" s="262"/>
      <c r="Q96" s="257">
        <f t="shared" si="39"/>
        <v>0</v>
      </c>
      <c r="R96" s="261"/>
      <c r="S96" s="262"/>
      <c r="T96" s="257">
        <f t="shared" si="40"/>
        <v>0</v>
      </c>
      <c r="U96" s="261"/>
      <c r="V96" s="262"/>
      <c r="W96" s="257">
        <f t="shared" si="41"/>
        <v>0</v>
      </c>
    </row>
    <row r="97" spans="2:23" ht="12.75" hidden="1" customHeight="1" outlineLevel="1">
      <c r="B97" s="250">
        <v>69</v>
      </c>
      <c r="C97" s="978"/>
      <c r="D97" s="979"/>
      <c r="E97" s="979"/>
      <c r="F97" s="980"/>
      <c r="G97" s="260"/>
      <c r="H97" s="259"/>
      <c r="I97" s="261"/>
      <c r="J97" s="262"/>
      <c r="K97" s="257">
        <f t="shared" si="37"/>
        <v>0</v>
      </c>
      <c r="L97" s="261"/>
      <c r="M97" s="262"/>
      <c r="N97" s="257">
        <f t="shared" si="38"/>
        <v>0</v>
      </c>
      <c r="O97" s="261"/>
      <c r="P97" s="262"/>
      <c r="Q97" s="257">
        <f t="shared" si="39"/>
        <v>0</v>
      </c>
      <c r="R97" s="261"/>
      <c r="S97" s="262"/>
      <c r="T97" s="257">
        <f t="shared" si="40"/>
        <v>0</v>
      </c>
      <c r="U97" s="261"/>
      <c r="V97" s="262"/>
      <c r="W97" s="257">
        <f t="shared" si="41"/>
        <v>0</v>
      </c>
    </row>
    <row r="98" spans="2:23" ht="12.75" hidden="1" customHeight="1" outlineLevel="1">
      <c r="B98" s="250">
        <v>70</v>
      </c>
      <c r="C98" s="978"/>
      <c r="D98" s="979"/>
      <c r="E98" s="979"/>
      <c r="F98" s="980"/>
      <c r="G98" s="260"/>
      <c r="H98" s="259"/>
      <c r="I98" s="261"/>
      <c r="J98" s="262"/>
      <c r="K98" s="257">
        <f t="shared" si="37"/>
        <v>0</v>
      </c>
      <c r="L98" s="261"/>
      <c r="M98" s="262"/>
      <c r="N98" s="257">
        <f t="shared" si="38"/>
        <v>0</v>
      </c>
      <c r="O98" s="261"/>
      <c r="P98" s="262"/>
      <c r="Q98" s="257">
        <f t="shared" si="39"/>
        <v>0</v>
      </c>
      <c r="R98" s="261"/>
      <c r="S98" s="262"/>
      <c r="T98" s="257">
        <f t="shared" si="40"/>
        <v>0</v>
      </c>
      <c r="U98" s="261"/>
      <c r="V98" s="262"/>
      <c r="W98" s="257">
        <f t="shared" si="41"/>
        <v>0</v>
      </c>
    </row>
    <row r="99" spans="2:23" ht="12.75" hidden="1" customHeight="1" outlineLevel="1">
      <c r="B99" s="250">
        <v>71</v>
      </c>
      <c r="C99" s="978"/>
      <c r="D99" s="979"/>
      <c r="E99" s="979"/>
      <c r="F99" s="980"/>
      <c r="G99" s="260"/>
      <c r="H99" s="259"/>
      <c r="I99" s="261"/>
      <c r="J99" s="262"/>
      <c r="K99" s="257">
        <f t="shared" si="37"/>
        <v>0</v>
      </c>
      <c r="L99" s="261"/>
      <c r="M99" s="262"/>
      <c r="N99" s="257">
        <f t="shared" si="38"/>
        <v>0</v>
      </c>
      <c r="O99" s="261"/>
      <c r="P99" s="262"/>
      <c r="Q99" s="257">
        <f t="shared" si="39"/>
        <v>0</v>
      </c>
      <c r="R99" s="261"/>
      <c r="S99" s="262"/>
      <c r="T99" s="257">
        <f t="shared" si="40"/>
        <v>0</v>
      </c>
      <c r="U99" s="261"/>
      <c r="V99" s="262"/>
      <c r="W99" s="257">
        <f t="shared" si="41"/>
        <v>0</v>
      </c>
    </row>
    <row r="100" spans="2:23" ht="13.5" hidden="1" customHeight="1" outlineLevel="1">
      <c r="B100" s="250">
        <v>72</v>
      </c>
      <c r="C100" s="978"/>
      <c r="D100" s="979"/>
      <c r="E100" s="979"/>
      <c r="F100" s="980"/>
      <c r="G100" s="260"/>
      <c r="H100" s="259"/>
      <c r="I100" s="261"/>
      <c r="J100" s="262"/>
      <c r="K100" s="257">
        <f t="shared" si="37"/>
        <v>0</v>
      </c>
      <c r="L100" s="261"/>
      <c r="M100" s="262"/>
      <c r="N100" s="257">
        <f t="shared" si="38"/>
        <v>0</v>
      </c>
      <c r="O100" s="261"/>
      <c r="P100" s="262"/>
      <c r="Q100" s="257">
        <f t="shared" si="39"/>
        <v>0</v>
      </c>
      <c r="R100" s="261"/>
      <c r="S100" s="262"/>
      <c r="T100" s="257">
        <f t="shared" si="40"/>
        <v>0</v>
      </c>
      <c r="U100" s="261"/>
      <c r="V100" s="262"/>
      <c r="W100" s="257">
        <f t="shared" si="41"/>
        <v>0</v>
      </c>
    </row>
    <row r="101" spans="2:23" ht="12.75" hidden="1" customHeight="1" outlineLevel="1">
      <c r="B101" s="250">
        <v>73</v>
      </c>
      <c r="C101" s="978"/>
      <c r="D101" s="979"/>
      <c r="E101" s="979"/>
      <c r="F101" s="980"/>
      <c r="G101" s="260"/>
      <c r="H101" s="259"/>
      <c r="I101" s="261"/>
      <c r="J101" s="262"/>
      <c r="K101" s="257">
        <f t="shared" si="37"/>
        <v>0</v>
      </c>
      <c r="L101" s="261"/>
      <c r="M101" s="262"/>
      <c r="N101" s="257">
        <f t="shared" si="38"/>
        <v>0</v>
      </c>
      <c r="O101" s="261"/>
      <c r="P101" s="262"/>
      <c r="Q101" s="257">
        <f t="shared" si="39"/>
        <v>0</v>
      </c>
      <c r="R101" s="261"/>
      <c r="S101" s="262"/>
      <c r="T101" s="257">
        <f t="shared" si="40"/>
        <v>0</v>
      </c>
      <c r="U101" s="261"/>
      <c r="V101" s="262"/>
      <c r="W101" s="257">
        <f t="shared" si="41"/>
        <v>0</v>
      </c>
    </row>
    <row r="102" spans="2:23" ht="12.75" hidden="1" customHeight="1" outlineLevel="1">
      <c r="B102" s="250">
        <v>74</v>
      </c>
      <c r="C102" s="975"/>
      <c r="D102" s="976"/>
      <c r="E102" s="976"/>
      <c r="F102" s="977"/>
      <c r="G102" s="258"/>
      <c r="H102" s="259"/>
      <c r="I102" s="261"/>
      <c r="J102" s="254"/>
      <c r="K102" s="257">
        <f t="shared" si="37"/>
        <v>0</v>
      </c>
      <c r="L102" s="261"/>
      <c r="M102" s="254"/>
      <c r="N102" s="257">
        <f t="shared" si="38"/>
        <v>0</v>
      </c>
      <c r="O102" s="261"/>
      <c r="P102" s="254"/>
      <c r="Q102" s="257">
        <f t="shared" si="39"/>
        <v>0</v>
      </c>
      <c r="R102" s="261"/>
      <c r="S102" s="254"/>
      <c r="T102" s="257">
        <f t="shared" si="40"/>
        <v>0</v>
      </c>
      <c r="U102" s="261"/>
      <c r="V102" s="254"/>
      <c r="W102" s="257">
        <f t="shared" si="41"/>
        <v>0</v>
      </c>
    </row>
    <row r="103" spans="2:23" ht="12.75" hidden="1" customHeight="1" outlineLevel="1">
      <c r="B103" s="250">
        <v>75</v>
      </c>
      <c r="C103" s="975"/>
      <c r="D103" s="976"/>
      <c r="E103" s="976"/>
      <c r="F103" s="977"/>
      <c r="G103" s="258"/>
      <c r="H103" s="259"/>
      <c r="I103" s="261"/>
      <c r="J103" s="254"/>
      <c r="K103" s="257">
        <f t="shared" si="37"/>
        <v>0</v>
      </c>
      <c r="L103" s="261"/>
      <c r="M103" s="254"/>
      <c r="N103" s="257">
        <f t="shared" si="38"/>
        <v>0</v>
      </c>
      <c r="O103" s="261"/>
      <c r="P103" s="254"/>
      <c r="Q103" s="257">
        <f t="shared" si="39"/>
        <v>0</v>
      </c>
      <c r="R103" s="261"/>
      <c r="S103" s="254"/>
      <c r="T103" s="257">
        <f t="shared" si="40"/>
        <v>0</v>
      </c>
      <c r="U103" s="261"/>
      <c r="V103" s="254"/>
      <c r="W103" s="257">
        <f t="shared" si="41"/>
        <v>0</v>
      </c>
    </row>
    <row r="104" spans="2:23" ht="12.75" hidden="1" customHeight="1" outlineLevel="1">
      <c r="B104" s="250">
        <v>76</v>
      </c>
      <c r="C104" s="975"/>
      <c r="D104" s="976"/>
      <c r="E104" s="976"/>
      <c r="F104" s="977"/>
      <c r="G104" s="258"/>
      <c r="H104" s="259"/>
      <c r="I104" s="261"/>
      <c r="J104" s="254"/>
      <c r="K104" s="257">
        <f t="shared" si="37"/>
        <v>0</v>
      </c>
      <c r="L104" s="261"/>
      <c r="M104" s="254"/>
      <c r="N104" s="257">
        <f t="shared" si="38"/>
        <v>0</v>
      </c>
      <c r="O104" s="261"/>
      <c r="P104" s="254"/>
      <c r="Q104" s="257">
        <f t="shared" si="39"/>
        <v>0</v>
      </c>
      <c r="R104" s="261"/>
      <c r="S104" s="254"/>
      <c r="T104" s="257">
        <f t="shared" si="40"/>
        <v>0</v>
      </c>
      <c r="U104" s="261"/>
      <c r="V104" s="254"/>
      <c r="W104" s="257">
        <f t="shared" si="41"/>
        <v>0</v>
      </c>
    </row>
    <row r="105" spans="2:23" ht="12.75" hidden="1" customHeight="1" outlineLevel="1">
      <c r="B105" s="250">
        <v>77</v>
      </c>
      <c r="C105" s="975"/>
      <c r="D105" s="976"/>
      <c r="E105" s="976"/>
      <c r="F105" s="977"/>
      <c r="G105" s="258"/>
      <c r="H105" s="259"/>
      <c r="I105" s="261"/>
      <c r="J105" s="254"/>
      <c r="K105" s="257">
        <f t="shared" si="37"/>
        <v>0</v>
      </c>
      <c r="L105" s="261"/>
      <c r="M105" s="254"/>
      <c r="N105" s="257">
        <f t="shared" si="38"/>
        <v>0</v>
      </c>
      <c r="O105" s="261"/>
      <c r="P105" s="254"/>
      <c r="Q105" s="257">
        <f t="shared" si="39"/>
        <v>0</v>
      </c>
      <c r="R105" s="261"/>
      <c r="S105" s="254"/>
      <c r="T105" s="257">
        <f t="shared" si="40"/>
        <v>0</v>
      </c>
      <c r="U105" s="261"/>
      <c r="V105" s="254"/>
      <c r="W105" s="257">
        <f t="shared" si="41"/>
        <v>0</v>
      </c>
    </row>
    <row r="106" spans="2:23" ht="12.75" hidden="1" customHeight="1" outlineLevel="1">
      <c r="B106" s="250">
        <v>78</v>
      </c>
      <c r="C106" s="975"/>
      <c r="D106" s="976"/>
      <c r="E106" s="976"/>
      <c r="F106" s="977"/>
      <c r="G106" s="251"/>
      <c r="H106" s="259"/>
      <c r="I106" s="253"/>
      <c r="J106" s="254"/>
      <c r="K106" s="257">
        <f t="shared" si="37"/>
        <v>0</v>
      </c>
      <c r="L106" s="253"/>
      <c r="M106" s="254"/>
      <c r="N106" s="257">
        <f t="shared" si="38"/>
        <v>0</v>
      </c>
      <c r="O106" s="253"/>
      <c r="P106" s="254"/>
      <c r="Q106" s="257">
        <f t="shared" si="39"/>
        <v>0</v>
      </c>
      <c r="R106" s="253"/>
      <c r="S106" s="254"/>
      <c r="T106" s="257">
        <f t="shared" si="40"/>
        <v>0</v>
      </c>
      <c r="U106" s="253"/>
      <c r="V106" s="254"/>
      <c r="W106" s="257">
        <f t="shared" si="41"/>
        <v>0</v>
      </c>
    </row>
    <row r="107" spans="2:23" ht="12.75" hidden="1" customHeight="1" outlineLevel="1">
      <c r="B107" s="250">
        <v>79</v>
      </c>
      <c r="C107" s="975"/>
      <c r="D107" s="976"/>
      <c r="E107" s="976"/>
      <c r="F107" s="977"/>
      <c r="G107" s="258"/>
      <c r="H107" s="259"/>
      <c r="I107" s="261"/>
      <c r="J107" s="254"/>
      <c r="K107" s="257">
        <f t="shared" si="37"/>
        <v>0</v>
      </c>
      <c r="L107" s="261"/>
      <c r="M107" s="254"/>
      <c r="N107" s="257">
        <f t="shared" si="38"/>
        <v>0</v>
      </c>
      <c r="O107" s="261"/>
      <c r="P107" s="254"/>
      <c r="Q107" s="257">
        <f t="shared" si="39"/>
        <v>0</v>
      </c>
      <c r="R107" s="261"/>
      <c r="S107" s="254"/>
      <c r="T107" s="257">
        <f t="shared" si="40"/>
        <v>0</v>
      </c>
      <c r="U107" s="261"/>
      <c r="V107" s="254"/>
      <c r="W107" s="257">
        <f t="shared" si="41"/>
        <v>0</v>
      </c>
    </row>
    <row r="108" spans="2:23" ht="12.75" hidden="1" customHeight="1" outlineLevel="1">
      <c r="B108" s="250">
        <v>80</v>
      </c>
      <c r="C108" s="975"/>
      <c r="D108" s="976"/>
      <c r="E108" s="976"/>
      <c r="F108" s="977"/>
      <c r="G108" s="258"/>
      <c r="H108" s="259"/>
      <c r="I108" s="261"/>
      <c r="J108" s="254"/>
      <c r="K108" s="257">
        <f t="shared" si="37"/>
        <v>0</v>
      </c>
      <c r="L108" s="261"/>
      <c r="M108" s="254"/>
      <c r="N108" s="257">
        <f t="shared" si="38"/>
        <v>0</v>
      </c>
      <c r="O108" s="261"/>
      <c r="P108" s="254"/>
      <c r="Q108" s="257">
        <f t="shared" si="39"/>
        <v>0</v>
      </c>
      <c r="R108" s="261"/>
      <c r="S108" s="254"/>
      <c r="T108" s="257">
        <f t="shared" si="40"/>
        <v>0</v>
      </c>
      <c r="U108" s="261"/>
      <c r="V108" s="254"/>
      <c r="W108" s="257">
        <f t="shared" si="41"/>
        <v>0</v>
      </c>
    </row>
    <row r="109" spans="2:23" ht="12.75" hidden="1" customHeight="1" outlineLevel="1">
      <c r="B109" s="250">
        <v>81</v>
      </c>
      <c r="C109" s="975"/>
      <c r="D109" s="976"/>
      <c r="E109" s="976"/>
      <c r="F109" s="977"/>
      <c r="G109" s="258"/>
      <c r="H109" s="259"/>
      <c r="I109" s="261"/>
      <c r="J109" s="262"/>
      <c r="K109" s="257">
        <f t="shared" si="37"/>
        <v>0</v>
      </c>
      <c r="L109" s="261"/>
      <c r="M109" s="262"/>
      <c r="N109" s="257">
        <f t="shared" si="38"/>
        <v>0</v>
      </c>
      <c r="O109" s="261"/>
      <c r="P109" s="262"/>
      <c r="Q109" s="257">
        <f t="shared" si="39"/>
        <v>0</v>
      </c>
      <c r="R109" s="261"/>
      <c r="S109" s="262"/>
      <c r="T109" s="257">
        <f t="shared" si="40"/>
        <v>0</v>
      </c>
      <c r="U109" s="261"/>
      <c r="V109" s="262"/>
      <c r="W109" s="257">
        <f t="shared" si="41"/>
        <v>0</v>
      </c>
    </row>
    <row r="110" spans="2:23" ht="12.75" hidden="1" customHeight="1" outlineLevel="1">
      <c r="B110" s="250">
        <v>82</v>
      </c>
      <c r="C110" s="978"/>
      <c r="D110" s="979"/>
      <c r="E110" s="979"/>
      <c r="F110" s="980"/>
      <c r="G110" s="260"/>
      <c r="H110" s="259"/>
      <c r="I110" s="261"/>
      <c r="J110" s="262"/>
      <c r="K110" s="257">
        <f>+IF(I$13="No Bid","No Bid",I110*$G110*I$17)</f>
        <v>0</v>
      </c>
      <c r="L110" s="261"/>
      <c r="M110" s="262"/>
      <c r="N110" s="257">
        <f>+IF(L$13="No Bid","No Bid",L110*$G110*L$17)</f>
        <v>0</v>
      </c>
      <c r="O110" s="261"/>
      <c r="P110" s="262"/>
      <c r="Q110" s="257">
        <f>+IF(O$13="No Bid","No Bid",O110*$G110*O$17)</f>
        <v>0</v>
      </c>
      <c r="R110" s="261"/>
      <c r="S110" s="262"/>
      <c r="T110" s="257">
        <f>+IF(R$13="No Bid","No Bid",R110*$G110*R$17)</f>
        <v>0</v>
      </c>
      <c r="U110" s="261"/>
      <c r="V110" s="262"/>
      <c r="W110" s="257">
        <f>+IF(U$13="No Bid","No Bid",U110*$G110*U$17)</f>
        <v>0</v>
      </c>
    </row>
    <row r="111" spans="2:23" ht="12.75" hidden="1" customHeight="1" outlineLevel="1">
      <c r="B111" s="250">
        <v>83</v>
      </c>
      <c r="C111" s="978"/>
      <c r="D111" s="979"/>
      <c r="E111" s="979"/>
      <c r="F111" s="980"/>
      <c r="G111" s="260"/>
      <c r="H111" s="259"/>
      <c r="I111" s="261"/>
      <c r="J111" s="262"/>
      <c r="K111" s="257">
        <f t="shared" ref="K111:K128" si="42">+IF(I$13="No Bid","No Bid",I111*$G111*I$17)</f>
        <v>0</v>
      </c>
      <c r="L111" s="261"/>
      <c r="M111" s="262"/>
      <c r="N111" s="257">
        <f t="shared" ref="N111:N127" si="43">+IF(L$13="No Bid","No Bid",L111*$G111*L$17)</f>
        <v>0</v>
      </c>
      <c r="O111" s="261"/>
      <c r="P111" s="262"/>
      <c r="Q111" s="257">
        <f t="shared" ref="Q111:Q128" si="44">+IF(O$13="No Bid","No Bid",O111*$G111*O$17)</f>
        <v>0</v>
      </c>
      <c r="R111" s="261"/>
      <c r="S111" s="262"/>
      <c r="T111" s="257">
        <f t="shared" ref="T111:T128" si="45">+IF(R$13="No Bid","No Bid",R111*$G111*R$17)</f>
        <v>0</v>
      </c>
      <c r="U111" s="261"/>
      <c r="V111" s="262"/>
      <c r="W111" s="257">
        <f t="shared" ref="W111:W128" si="46">+IF(U$13="No Bid","No Bid",U111*$G111*U$17)</f>
        <v>0</v>
      </c>
    </row>
    <row r="112" spans="2:23" ht="12.75" hidden="1" customHeight="1" outlineLevel="1">
      <c r="B112" s="250">
        <v>84</v>
      </c>
      <c r="C112" s="978"/>
      <c r="D112" s="979"/>
      <c r="E112" s="979"/>
      <c r="F112" s="980"/>
      <c r="G112" s="260"/>
      <c r="H112" s="259"/>
      <c r="I112" s="261"/>
      <c r="J112" s="262"/>
      <c r="K112" s="257">
        <f t="shared" si="42"/>
        <v>0</v>
      </c>
      <c r="L112" s="261"/>
      <c r="M112" s="262"/>
      <c r="N112" s="257">
        <f t="shared" si="43"/>
        <v>0</v>
      </c>
      <c r="O112" s="261"/>
      <c r="P112" s="262"/>
      <c r="Q112" s="257">
        <f t="shared" si="44"/>
        <v>0</v>
      </c>
      <c r="R112" s="261"/>
      <c r="S112" s="262"/>
      <c r="T112" s="257">
        <f t="shared" si="45"/>
        <v>0</v>
      </c>
      <c r="U112" s="261"/>
      <c r="V112" s="262"/>
      <c r="W112" s="257">
        <f t="shared" si="46"/>
        <v>0</v>
      </c>
    </row>
    <row r="113" spans="2:23" ht="12.75" hidden="1" customHeight="1" outlineLevel="1">
      <c r="B113" s="250">
        <v>85</v>
      </c>
      <c r="C113" s="978"/>
      <c r="D113" s="979"/>
      <c r="E113" s="979"/>
      <c r="F113" s="980"/>
      <c r="G113" s="260"/>
      <c r="H113" s="259"/>
      <c r="I113" s="261"/>
      <c r="J113" s="262"/>
      <c r="K113" s="257">
        <f t="shared" si="42"/>
        <v>0</v>
      </c>
      <c r="L113" s="261"/>
      <c r="M113" s="262"/>
      <c r="N113" s="257">
        <f t="shared" si="43"/>
        <v>0</v>
      </c>
      <c r="O113" s="261"/>
      <c r="P113" s="262"/>
      <c r="Q113" s="257">
        <f t="shared" si="44"/>
        <v>0</v>
      </c>
      <c r="R113" s="261"/>
      <c r="S113" s="262"/>
      <c r="T113" s="257">
        <f t="shared" si="45"/>
        <v>0</v>
      </c>
      <c r="U113" s="261"/>
      <c r="V113" s="262"/>
      <c r="W113" s="257">
        <f t="shared" si="46"/>
        <v>0</v>
      </c>
    </row>
    <row r="114" spans="2:23" ht="12.75" hidden="1" customHeight="1" outlineLevel="1">
      <c r="B114" s="250">
        <v>86</v>
      </c>
      <c r="C114" s="978"/>
      <c r="D114" s="979"/>
      <c r="E114" s="979"/>
      <c r="F114" s="980"/>
      <c r="G114" s="260"/>
      <c r="H114" s="259"/>
      <c r="I114" s="261"/>
      <c r="J114" s="262"/>
      <c r="K114" s="257">
        <f t="shared" si="42"/>
        <v>0</v>
      </c>
      <c r="L114" s="261"/>
      <c r="M114" s="262"/>
      <c r="N114" s="257">
        <f t="shared" si="43"/>
        <v>0</v>
      </c>
      <c r="O114" s="261"/>
      <c r="P114" s="262"/>
      <c r="Q114" s="257">
        <f t="shared" si="44"/>
        <v>0</v>
      </c>
      <c r="R114" s="261"/>
      <c r="S114" s="262"/>
      <c r="T114" s="257">
        <f t="shared" si="45"/>
        <v>0</v>
      </c>
      <c r="U114" s="261"/>
      <c r="V114" s="262"/>
      <c r="W114" s="257">
        <f t="shared" si="46"/>
        <v>0</v>
      </c>
    </row>
    <row r="115" spans="2:23" ht="12.75" hidden="1" customHeight="1" outlineLevel="1">
      <c r="B115" s="250">
        <v>87</v>
      </c>
      <c r="C115" s="978"/>
      <c r="D115" s="979"/>
      <c r="E115" s="979"/>
      <c r="F115" s="980"/>
      <c r="G115" s="260"/>
      <c r="H115" s="259"/>
      <c r="I115" s="261"/>
      <c r="J115" s="262"/>
      <c r="K115" s="257">
        <f t="shared" si="42"/>
        <v>0</v>
      </c>
      <c r="L115" s="261"/>
      <c r="M115" s="262"/>
      <c r="N115" s="257">
        <f t="shared" si="43"/>
        <v>0</v>
      </c>
      <c r="O115" s="261"/>
      <c r="P115" s="262"/>
      <c r="Q115" s="257">
        <f t="shared" si="44"/>
        <v>0</v>
      </c>
      <c r="R115" s="261"/>
      <c r="S115" s="262"/>
      <c r="T115" s="257">
        <f t="shared" si="45"/>
        <v>0</v>
      </c>
      <c r="U115" s="261"/>
      <c r="V115" s="262"/>
      <c r="W115" s="257">
        <f t="shared" si="46"/>
        <v>0</v>
      </c>
    </row>
    <row r="116" spans="2:23" ht="12.75" hidden="1" customHeight="1" outlineLevel="1">
      <c r="B116" s="250">
        <v>88</v>
      </c>
      <c r="C116" s="978"/>
      <c r="D116" s="979"/>
      <c r="E116" s="979"/>
      <c r="F116" s="980"/>
      <c r="G116" s="260"/>
      <c r="H116" s="259"/>
      <c r="I116" s="261"/>
      <c r="J116" s="262"/>
      <c r="K116" s="257">
        <f t="shared" si="42"/>
        <v>0</v>
      </c>
      <c r="L116" s="261"/>
      <c r="M116" s="262"/>
      <c r="N116" s="257">
        <f t="shared" si="43"/>
        <v>0</v>
      </c>
      <c r="O116" s="261"/>
      <c r="P116" s="262"/>
      <c r="Q116" s="257">
        <f t="shared" si="44"/>
        <v>0</v>
      </c>
      <c r="R116" s="261"/>
      <c r="S116" s="262"/>
      <c r="T116" s="257">
        <f t="shared" si="45"/>
        <v>0</v>
      </c>
      <c r="U116" s="261"/>
      <c r="V116" s="262"/>
      <c r="W116" s="257">
        <f t="shared" si="46"/>
        <v>0</v>
      </c>
    </row>
    <row r="117" spans="2:23" ht="12.75" hidden="1" customHeight="1" outlineLevel="1">
      <c r="B117" s="250">
        <v>89</v>
      </c>
      <c r="C117" s="978"/>
      <c r="D117" s="979"/>
      <c r="E117" s="979"/>
      <c r="F117" s="980"/>
      <c r="G117" s="260"/>
      <c r="H117" s="259"/>
      <c r="I117" s="261"/>
      <c r="J117" s="262"/>
      <c r="K117" s="257">
        <f t="shared" si="42"/>
        <v>0</v>
      </c>
      <c r="L117" s="261"/>
      <c r="M117" s="262"/>
      <c r="N117" s="257">
        <f t="shared" si="43"/>
        <v>0</v>
      </c>
      <c r="O117" s="261"/>
      <c r="P117" s="262"/>
      <c r="Q117" s="257">
        <f t="shared" si="44"/>
        <v>0</v>
      </c>
      <c r="R117" s="261"/>
      <c r="S117" s="262"/>
      <c r="T117" s="257">
        <f t="shared" si="45"/>
        <v>0</v>
      </c>
      <c r="U117" s="261"/>
      <c r="V117" s="262"/>
      <c r="W117" s="257">
        <f t="shared" si="46"/>
        <v>0</v>
      </c>
    </row>
    <row r="118" spans="2:23" ht="13.5" hidden="1" customHeight="1" outlineLevel="1">
      <c r="B118" s="250">
        <v>90</v>
      </c>
      <c r="C118" s="978"/>
      <c r="D118" s="979"/>
      <c r="E118" s="979"/>
      <c r="F118" s="980"/>
      <c r="G118" s="260"/>
      <c r="H118" s="259"/>
      <c r="I118" s="261"/>
      <c r="J118" s="262"/>
      <c r="K118" s="257">
        <f t="shared" si="42"/>
        <v>0</v>
      </c>
      <c r="L118" s="261"/>
      <c r="M118" s="262"/>
      <c r="N118" s="257">
        <f t="shared" si="43"/>
        <v>0</v>
      </c>
      <c r="O118" s="261"/>
      <c r="P118" s="262"/>
      <c r="Q118" s="257">
        <f t="shared" si="44"/>
        <v>0</v>
      </c>
      <c r="R118" s="261"/>
      <c r="S118" s="262"/>
      <c r="T118" s="257">
        <f t="shared" si="45"/>
        <v>0</v>
      </c>
      <c r="U118" s="261"/>
      <c r="V118" s="262"/>
      <c r="W118" s="257">
        <f t="shared" si="46"/>
        <v>0</v>
      </c>
    </row>
    <row r="119" spans="2:23" ht="12.75" hidden="1" customHeight="1" outlineLevel="1">
      <c r="B119" s="250">
        <v>91</v>
      </c>
      <c r="C119" s="978"/>
      <c r="D119" s="979"/>
      <c r="E119" s="979"/>
      <c r="F119" s="980"/>
      <c r="G119" s="260"/>
      <c r="H119" s="259"/>
      <c r="I119" s="261"/>
      <c r="J119" s="262"/>
      <c r="K119" s="257">
        <f t="shared" si="42"/>
        <v>0</v>
      </c>
      <c r="L119" s="261"/>
      <c r="M119" s="262"/>
      <c r="N119" s="257">
        <f t="shared" si="43"/>
        <v>0</v>
      </c>
      <c r="O119" s="261"/>
      <c r="P119" s="262"/>
      <c r="Q119" s="257">
        <f t="shared" si="44"/>
        <v>0</v>
      </c>
      <c r="R119" s="261"/>
      <c r="S119" s="262"/>
      <c r="T119" s="257">
        <f t="shared" si="45"/>
        <v>0</v>
      </c>
      <c r="U119" s="261"/>
      <c r="V119" s="262"/>
      <c r="W119" s="257">
        <f t="shared" si="46"/>
        <v>0</v>
      </c>
    </row>
    <row r="120" spans="2:23" ht="12.75" hidden="1" customHeight="1" outlineLevel="1">
      <c r="B120" s="250">
        <v>92</v>
      </c>
      <c r="C120" s="975"/>
      <c r="D120" s="976"/>
      <c r="E120" s="976"/>
      <c r="F120" s="977"/>
      <c r="G120" s="258"/>
      <c r="H120" s="259"/>
      <c r="I120" s="261"/>
      <c r="J120" s="254"/>
      <c r="K120" s="257">
        <f t="shared" si="42"/>
        <v>0</v>
      </c>
      <c r="L120" s="261"/>
      <c r="M120" s="254"/>
      <c r="N120" s="257">
        <f t="shared" si="43"/>
        <v>0</v>
      </c>
      <c r="O120" s="261"/>
      <c r="P120" s="254"/>
      <c r="Q120" s="257">
        <f t="shared" si="44"/>
        <v>0</v>
      </c>
      <c r="R120" s="261"/>
      <c r="S120" s="254"/>
      <c r="T120" s="257">
        <f t="shared" si="45"/>
        <v>0</v>
      </c>
      <c r="U120" s="261"/>
      <c r="V120" s="254"/>
      <c r="W120" s="257">
        <f t="shared" si="46"/>
        <v>0</v>
      </c>
    </row>
    <row r="121" spans="2:23" ht="12.75" hidden="1" customHeight="1" outlineLevel="1">
      <c r="B121" s="250">
        <v>93</v>
      </c>
      <c r="C121" s="975"/>
      <c r="D121" s="976"/>
      <c r="E121" s="976"/>
      <c r="F121" s="977"/>
      <c r="G121" s="258"/>
      <c r="H121" s="259"/>
      <c r="I121" s="261"/>
      <c r="J121" s="254"/>
      <c r="K121" s="257">
        <f t="shared" si="42"/>
        <v>0</v>
      </c>
      <c r="L121" s="261"/>
      <c r="M121" s="254"/>
      <c r="N121" s="257">
        <f t="shared" si="43"/>
        <v>0</v>
      </c>
      <c r="O121" s="261"/>
      <c r="P121" s="254"/>
      <c r="Q121" s="257">
        <f t="shared" si="44"/>
        <v>0</v>
      </c>
      <c r="R121" s="261"/>
      <c r="S121" s="254"/>
      <c r="T121" s="257">
        <f t="shared" si="45"/>
        <v>0</v>
      </c>
      <c r="U121" s="261"/>
      <c r="V121" s="254"/>
      <c r="W121" s="257">
        <f t="shared" si="46"/>
        <v>0</v>
      </c>
    </row>
    <row r="122" spans="2:23" ht="12.75" hidden="1" customHeight="1" outlineLevel="1">
      <c r="B122" s="250">
        <v>94</v>
      </c>
      <c r="C122" s="975"/>
      <c r="D122" s="976"/>
      <c r="E122" s="976"/>
      <c r="F122" s="977"/>
      <c r="G122" s="258"/>
      <c r="H122" s="259"/>
      <c r="I122" s="261"/>
      <c r="J122" s="254"/>
      <c r="K122" s="257">
        <f t="shared" si="42"/>
        <v>0</v>
      </c>
      <c r="L122" s="261"/>
      <c r="M122" s="254"/>
      <c r="N122" s="257">
        <f t="shared" si="43"/>
        <v>0</v>
      </c>
      <c r="O122" s="261"/>
      <c r="P122" s="254"/>
      <c r="Q122" s="257">
        <f t="shared" si="44"/>
        <v>0</v>
      </c>
      <c r="R122" s="261"/>
      <c r="S122" s="254"/>
      <c r="T122" s="257">
        <f t="shared" si="45"/>
        <v>0</v>
      </c>
      <c r="U122" s="261"/>
      <c r="V122" s="254"/>
      <c r="W122" s="257">
        <f t="shared" si="46"/>
        <v>0</v>
      </c>
    </row>
    <row r="123" spans="2:23" ht="12.75" hidden="1" customHeight="1" outlineLevel="1">
      <c r="B123" s="250">
        <v>95</v>
      </c>
      <c r="C123" s="975"/>
      <c r="D123" s="976"/>
      <c r="E123" s="976"/>
      <c r="F123" s="977"/>
      <c r="G123" s="258"/>
      <c r="H123" s="259"/>
      <c r="I123" s="261"/>
      <c r="J123" s="254"/>
      <c r="K123" s="257">
        <f t="shared" si="42"/>
        <v>0</v>
      </c>
      <c r="L123" s="261"/>
      <c r="M123" s="254"/>
      <c r="N123" s="257">
        <f t="shared" si="43"/>
        <v>0</v>
      </c>
      <c r="O123" s="261"/>
      <c r="P123" s="254"/>
      <c r="Q123" s="257">
        <f t="shared" si="44"/>
        <v>0</v>
      </c>
      <c r="R123" s="261"/>
      <c r="S123" s="254"/>
      <c r="T123" s="257">
        <f t="shared" si="45"/>
        <v>0</v>
      </c>
      <c r="U123" s="261"/>
      <c r="V123" s="254"/>
      <c r="W123" s="257">
        <f t="shared" si="46"/>
        <v>0</v>
      </c>
    </row>
    <row r="124" spans="2:23" ht="12.75" hidden="1" customHeight="1" outlineLevel="1">
      <c r="B124" s="250">
        <v>96</v>
      </c>
      <c r="C124" s="975"/>
      <c r="D124" s="976"/>
      <c r="E124" s="976"/>
      <c r="F124" s="977"/>
      <c r="G124" s="258"/>
      <c r="H124" s="259"/>
      <c r="I124" s="261"/>
      <c r="J124" s="254"/>
      <c r="K124" s="257">
        <f t="shared" si="42"/>
        <v>0</v>
      </c>
      <c r="L124" s="261"/>
      <c r="M124" s="254"/>
      <c r="N124" s="257">
        <f t="shared" si="43"/>
        <v>0</v>
      </c>
      <c r="O124" s="261"/>
      <c r="P124" s="254"/>
      <c r="Q124" s="257">
        <f t="shared" si="44"/>
        <v>0</v>
      </c>
      <c r="R124" s="261"/>
      <c r="S124" s="254"/>
      <c r="T124" s="257">
        <f t="shared" si="45"/>
        <v>0</v>
      </c>
      <c r="U124" s="261"/>
      <c r="V124" s="254"/>
      <c r="W124" s="257">
        <f t="shared" si="46"/>
        <v>0</v>
      </c>
    </row>
    <row r="125" spans="2:23" ht="12.75" hidden="1" customHeight="1" outlineLevel="1">
      <c r="B125" s="250">
        <v>97</v>
      </c>
      <c r="C125" s="975"/>
      <c r="D125" s="976"/>
      <c r="E125" s="976"/>
      <c r="F125" s="977"/>
      <c r="G125" s="258"/>
      <c r="H125" s="259"/>
      <c r="I125" s="261"/>
      <c r="J125" s="254"/>
      <c r="K125" s="257">
        <f t="shared" si="42"/>
        <v>0</v>
      </c>
      <c r="L125" s="261"/>
      <c r="M125" s="254"/>
      <c r="N125" s="257">
        <f t="shared" si="43"/>
        <v>0</v>
      </c>
      <c r="O125" s="261"/>
      <c r="P125" s="254"/>
      <c r="Q125" s="257">
        <f t="shared" si="44"/>
        <v>0</v>
      </c>
      <c r="R125" s="261"/>
      <c r="S125" s="254"/>
      <c r="T125" s="257">
        <f t="shared" si="45"/>
        <v>0</v>
      </c>
      <c r="U125" s="261"/>
      <c r="V125" s="254"/>
      <c r="W125" s="257">
        <f t="shared" si="46"/>
        <v>0</v>
      </c>
    </row>
    <row r="126" spans="2:23" ht="12.75" hidden="1" customHeight="1" outlineLevel="1">
      <c r="B126" s="250">
        <v>98</v>
      </c>
      <c r="C126" s="975"/>
      <c r="D126" s="976"/>
      <c r="E126" s="976"/>
      <c r="F126" s="977"/>
      <c r="G126" s="258"/>
      <c r="H126" s="259"/>
      <c r="I126" s="261"/>
      <c r="J126" s="254"/>
      <c r="K126" s="257">
        <f t="shared" si="42"/>
        <v>0</v>
      </c>
      <c r="L126" s="261"/>
      <c r="M126" s="254"/>
      <c r="N126" s="257">
        <f t="shared" si="43"/>
        <v>0</v>
      </c>
      <c r="O126" s="261"/>
      <c r="P126" s="254"/>
      <c r="Q126" s="257">
        <f t="shared" si="44"/>
        <v>0</v>
      </c>
      <c r="R126" s="261"/>
      <c r="S126" s="254"/>
      <c r="T126" s="257">
        <f t="shared" si="45"/>
        <v>0</v>
      </c>
      <c r="U126" s="261"/>
      <c r="V126" s="254"/>
      <c r="W126" s="257">
        <f t="shared" si="46"/>
        <v>0</v>
      </c>
    </row>
    <row r="127" spans="2:23" ht="12.75" hidden="1" customHeight="1" outlineLevel="1">
      <c r="B127" s="250">
        <v>99</v>
      </c>
      <c r="C127" s="975"/>
      <c r="D127" s="976"/>
      <c r="E127" s="976"/>
      <c r="F127" s="977"/>
      <c r="G127" s="258"/>
      <c r="H127" s="259"/>
      <c r="I127" s="261"/>
      <c r="J127" s="262"/>
      <c r="K127" s="257">
        <f t="shared" si="42"/>
        <v>0</v>
      </c>
      <c r="L127" s="261"/>
      <c r="M127" s="262"/>
      <c r="N127" s="257">
        <f t="shared" si="43"/>
        <v>0</v>
      </c>
      <c r="O127" s="261"/>
      <c r="P127" s="262"/>
      <c r="Q127" s="257">
        <f t="shared" si="44"/>
        <v>0</v>
      </c>
      <c r="R127" s="261"/>
      <c r="S127" s="262"/>
      <c r="T127" s="257">
        <f t="shared" si="45"/>
        <v>0</v>
      </c>
      <c r="U127" s="261"/>
      <c r="V127" s="262"/>
      <c r="W127" s="257">
        <f t="shared" si="46"/>
        <v>0</v>
      </c>
    </row>
    <row r="128" spans="2:23" ht="2.4500000000000002" hidden="1" customHeight="1" collapsed="1" thickBot="1">
      <c r="B128" s="250">
        <v>100</v>
      </c>
      <c r="C128" s="269"/>
      <c r="D128" s="270"/>
      <c r="E128" s="270"/>
      <c r="F128" s="271"/>
      <c r="G128" s="260"/>
      <c r="H128" s="259"/>
      <c r="I128" s="261"/>
      <c r="J128" s="262"/>
      <c r="K128" s="257">
        <f t="shared" si="42"/>
        <v>0</v>
      </c>
      <c r="L128" s="261"/>
      <c r="M128" s="262"/>
      <c r="N128" s="257">
        <f t="shared" si="19"/>
        <v>0</v>
      </c>
      <c r="O128" s="261"/>
      <c r="P128" s="262"/>
      <c r="Q128" s="257">
        <f t="shared" si="44"/>
        <v>0</v>
      </c>
      <c r="R128" s="261"/>
      <c r="S128" s="262"/>
      <c r="T128" s="257">
        <f t="shared" si="45"/>
        <v>0</v>
      </c>
      <c r="U128" s="261"/>
      <c r="V128" s="262"/>
      <c r="W128" s="257">
        <f t="shared" si="46"/>
        <v>0</v>
      </c>
    </row>
    <row r="129" spans="2:23" s="224" customFormat="1" ht="15.75" customHeight="1" thickTop="1">
      <c r="B129" s="243" t="s">
        <v>680</v>
      </c>
      <c r="C129" s="244"/>
      <c r="D129" s="244"/>
      <c r="E129" s="244"/>
      <c r="F129" s="245"/>
      <c r="G129" s="246" t="s">
        <v>634</v>
      </c>
      <c r="H129" s="247" t="s">
        <v>634</v>
      </c>
      <c r="I129" s="248" t="s">
        <v>634</v>
      </c>
      <c r="J129" s="246" t="s">
        <v>634</v>
      </c>
      <c r="K129" s="249">
        <f>+IF(I$13="No Bid","No Bid",SUM(K130:K139))</f>
        <v>0</v>
      </c>
      <c r="L129" s="248" t="s">
        <v>634</v>
      </c>
      <c r="M129" s="246" t="s">
        <v>634</v>
      </c>
      <c r="N129" s="249">
        <f>+IF(L$13="No Bid","No Bid",SUM(N130:N139))</f>
        <v>0</v>
      </c>
      <c r="O129" s="248" t="s">
        <v>634</v>
      </c>
      <c r="P129" s="246" t="s">
        <v>634</v>
      </c>
      <c r="Q129" s="249">
        <f>+IF(O$13="No Bid","No Bid",SUM(Q130:Q139))</f>
        <v>0</v>
      </c>
      <c r="R129" s="248" t="s">
        <v>634</v>
      </c>
      <c r="S129" s="246" t="s">
        <v>634</v>
      </c>
      <c r="T129" s="249">
        <f>+IF(R$13="No Bid","No Bid",SUM(T130:T139))</f>
        <v>0</v>
      </c>
      <c r="U129" s="248" t="s">
        <v>634</v>
      </c>
      <c r="V129" s="246" t="s">
        <v>634</v>
      </c>
      <c r="W129" s="249">
        <f>+IF(U$13="No Bid","No Bid",SUM(W130:W139))</f>
        <v>0</v>
      </c>
    </row>
    <row r="130" spans="2:23" ht="12.75" customHeight="1">
      <c r="B130" s="272">
        <v>1</v>
      </c>
      <c r="C130" s="273" t="s">
        <v>681</v>
      </c>
      <c r="D130" s="274"/>
      <c r="E130" s="274"/>
      <c r="F130" s="275"/>
      <c r="G130" s="276"/>
      <c r="H130" s="277"/>
      <c r="I130" s="253"/>
      <c r="J130" s="254"/>
      <c r="K130" s="255">
        <f t="shared" ref="K130:K131" si="47">+IF(I$13="No Bid","No Bid",I130*$G130*I$17)</f>
        <v>0</v>
      </c>
      <c r="L130" s="253"/>
      <c r="M130" s="254"/>
      <c r="N130" s="255">
        <f t="shared" ref="N130:N139" si="48">+IF(L$13="No Bid","No Bid",L130*$G130*L$17)</f>
        <v>0</v>
      </c>
      <c r="O130" s="253"/>
      <c r="P130" s="254"/>
      <c r="Q130" s="255">
        <f t="shared" ref="Q130:Q131" si="49">+IF(O$13="No Bid","No Bid",O130*$G130*O$17)</f>
        <v>0</v>
      </c>
      <c r="R130" s="253"/>
      <c r="S130" s="254"/>
      <c r="T130" s="255">
        <f t="shared" ref="T130:T131" si="50">+IF(R$13="No Bid","No Bid",R130*$G130*R$17)</f>
        <v>0</v>
      </c>
      <c r="U130" s="253"/>
      <c r="V130" s="254"/>
      <c r="W130" s="255">
        <f t="shared" ref="W130:W131" si="51">+IF(U$13="No Bid","No Bid",U130*$G130*U$17)</f>
        <v>0</v>
      </c>
    </row>
    <row r="131" spans="2:23" ht="12.75" customHeight="1">
      <c r="B131" s="272">
        <v>2</v>
      </c>
      <c r="C131" s="278" t="s">
        <v>682</v>
      </c>
      <c r="D131" s="279"/>
      <c r="E131" s="279"/>
      <c r="F131" s="280"/>
      <c r="G131" s="281"/>
      <c r="H131" s="282" t="s">
        <v>683</v>
      </c>
      <c r="I131" s="253"/>
      <c r="J131" s="254"/>
      <c r="K131" s="255">
        <f t="shared" si="47"/>
        <v>0</v>
      </c>
      <c r="L131" s="256">
        <v>7.24</v>
      </c>
      <c r="M131" s="254"/>
      <c r="N131" s="255">
        <f t="shared" si="48"/>
        <v>0</v>
      </c>
      <c r="O131" s="253"/>
      <c r="P131" s="254"/>
      <c r="Q131" s="255">
        <f t="shared" si="49"/>
        <v>0</v>
      </c>
      <c r="R131" s="253"/>
      <c r="S131" s="254"/>
      <c r="T131" s="255">
        <f t="shared" si="50"/>
        <v>0</v>
      </c>
      <c r="U131" s="253"/>
      <c r="V131" s="254"/>
      <c r="W131" s="255">
        <f t="shared" si="51"/>
        <v>0</v>
      </c>
    </row>
    <row r="132" spans="2:23">
      <c r="B132" s="272">
        <v>3</v>
      </c>
      <c r="C132" s="278" t="s">
        <v>684</v>
      </c>
      <c r="D132" s="279"/>
      <c r="E132" s="279"/>
      <c r="F132" s="280"/>
      <c r="G132" s="281"/>
      <c r="H132" s="282" t="s">
        <v>683</v>
      </c>
      <c r="I132" s="261"/>
      <c r="J132" s="262"/>
      <c r="K132" s="257">
        <f>+IF(I$13="No Bid","No Bid",I132*$G132*I$17)</f>
        <v>0</v>
      </c>
      <c r="L132" s="263">
        <v>4.3</v>
      </c>
      <c r="M132" s="262"/>
      <c r="N132" s="257">
        <f>+IF(L$13="No Bid","No Bid",L132*$G132*L$17)</f>
        <v>0</v>
      </c>
      <c r="O132" s="261"/>
      <c r="P132" s="262"/>
      <c r="Q132" s="257">
        <f>+IF(O$13="No Bid","No Bid",O132*$G132*O$17)</f>
        <v>0</v>
      </c>
      <c r="R132" s="261"/>
      <c r="S132" s="262"/>
      <c r="T132" s="257">
        <f>+IF(R$13="No Bid","No Bid",R132*$G132*R$17)</f>
        <v>0</v>
      </c>
      <c r="U132" s="261"/>
      <c r="V132" s="262"/>
      <c r="W132" s="257">
        <f>+IF(U$13="No Bid","No Bid",U132*$G132*U$17)</f>
        <v>0</v>
      </c>
    </row>
    <row r="133" spans="2:23">
      <c r="B133" s="272">
        <v>4</v>
      </c>
      <c r="C133" s="278" t="s">
        <v>685</v>
      </c>
      <c r="D133" s="279"/>
      <c r="E133" s="279"/>
      <c r="F133" s="280"/>
      <c r="G133" s="281"/>
      <c r="H133" s="282" t="s">
        <v>683</v>
      </c>
      <c r="I133" s="261"/>
      <c r="J133" s="262"/>
      <c r="K133" s="257">
        <f t="shared" ref="K133:K139" si="52">+IF(I$13="No Bid","No Bid",I133*$G133*I$17)</f>
        <v>0</v>
      </c>
      <c r="L133" s="263"/>
      <c r="M133" s="262"/>
      <c r="N133" s="257">
        <f t="shared" si="48"/>
        <v>0</v>
      </c>
      <c r="O133" s="261"/>
      <c r="P133" s="262"/>
      <c r="Q133" s="257">
        <f t="shared" ref="Q133:Q139" si="53">+IF(O$13="No Bid","No Bid",O133*$G133*O$17)</f>
        <v>0</v>
      </c>
      <c r="R133" s="261"/>
      <c r="S133" s="262"/>
      <c r="T133" s="257">
        <f t="shared" ref="T133:T139" si="54">+IF(R$13="No Bid","No Bid",R133*$G133*R$17)</f>
        <v>0</v>
      </c>
      <c r="U133" s="261"/>
      <c r="V133" s="262"/>
      <c r="W133" s="257">
        <f t="shared" ref="W133:W139" si="55">+IF(U$13="No Bid","No Bid",U133*$G133*U$17)</f>
        <v>0</v>
      </c>
    </row>
    <row r="134" spans="2:23">
      <c r="B134" s="272">
        <v>5</v>
      </c>
      <c r="C134" s="278" t="s">
        <v>686</v>
      </c>
      <c r="D134" s="279"/>
      <c r="E134" s="279"/>
      <c r="F134" s="280"/>
      <c r="G134" s="281"/>
      <c r="H134" s="282" t="s">
        <v>687</v>
      </c>
      <c r="I134" s="261"/>
      <c r="J134" s="262"/>
      <c r="K134" s="257">
        <f t="shared" si="52"/>
        <v>0</v>
      </c>
      <c r="L134" s="263">
        <v>240</v>
      </c>
      <c r="M134" s="262"/>
      <c r="N134" s="257">
        <f t="shared" si="48"/>
        <v>0</v>
      </c>
      <c r="O134" s="261"/>
      <c r="P134" s="262"/>
      <c r="Q134" s="257">
        <f t="shared" si="53"/>
        <v>0</v>
      </c>
      <c r="R134" s="261"/>
      <c r="S134" s="262"/>
      <c r="T134" s="257">
        <f t="shared" si="54"/>
        <v>0</v>
      </c>
      <c r="U134" s="261"/>
      <c r="V134" s="262"/>
      <c r="W134" s="257">
        <f t="shared" si="55"/>
        <v>0</v>
      </c>
    </row>
    <row r="135" spans="2:23">
      <c r="B135" s="272">
        <v>6</v>
      </c>
      <c r="C135" s="278" t="s">
        <v>654</v>
      </c>
      <c r="D135" s="279"/>
      <c r="E135" s="279"/>
      <c r="F135" s="280"/>
      <c r="G135" s="281"/>
      <c r="H135" s="282" t="s">
        <v>687</v>
      </c>
      <c r="I135" s="261"/>
      <c r="J135" s="262"/>
      <c r="K135" s="257">
        <f t="shared" si="52"/>
        <v>0</v>
      </c>
      <c r="L135" s="263">
        <v>80.5</v>
      </c>
      <c r="M135" s="262"/>
      <c r="N135" s="257">
        <f t="shared" si="48"/>
        <v>0</v>
      </c>
      <c r="O135" s="261"/>
      <c r="P135" s="262"/>
      <c r="Q135" s="257">
        <f t="shared" si="53"/>
        <v>0</v>
      </c>
      <c r="R135" s="261"/>
      <c r="S135" s="262"/>
      <c r="T135" s="257">
        <f t="shared" si="54"/>
        <v>0</v>
      </c>
      <c r="U135" s="261"/>
      <c r="V135" s="262"/>
      <c r="W135" s="257">
        <f t="shared" si="55"/>
        <v>0</v>
      </c>
    </row>
    <row r="136" spans="2:23">
      <c r="B136" s="272">
        <v>7</v>
      </c>
      <c r="C136" s="278" t="s">
        <v>688</v>
      </c>
      <c r="D136" s="279"/>
      <c r="E136" s="279"/>
      <c r="F136" s="280"/>
      <c r="G136" s="281"/>
      <c r="H136" s="282" t="s">
        <v>687</v>
      </c>
      <c r="I136" s="261"/>
      <c r="J136" s="262"/>
      <c r="K136" s="257">
        <f t="shared" si="52"/>
        <v>0</v>
      </c>
      <c r="L136" s="263">
        <v>80.5</v>
      </c>
      <c r="M136" s="262"/>
      <c r="N136" s="257">
        <f t="shared" si="48"/>
        <v>0</v>
      </c>
      <c r="O136" s="261"/>
      <c r="P136" s="262"/>
      <c r="Q136" s="257">
        <f t="shared" si="53"/>
        <v>0</v>
      </c>
      <c r="R136" s="261"/>
      <c r="S136" s="262"/>
      <c r="T136" s="257">
        <f t="shared" si="54"/>
        <v>0</v>
      </c>
      <c r="U136" s="261"/>
      <c r="V136" s="262"/>
      <c r="W136" s="257">
        <f t="shared" si="55"/>
        <v>0</v>
      </c>
    </row>
    <row r="137" spans="2:23">
      <c r="B137" s="272">
        <v>8</v>
      </c>
      <c r="C137" s="278" t="s">
        <v>689</v>
      </c>
      <c r="D137" s="279"/>
      <c r="E137" s="279"/>
      <c r="F137" s="280"/>
      <c r="G137" s="281"/>
      <c r="H137" s="282" t="s">
        <v>687</v>
      </c>
      <c r="I137" s="261"/>
      <c r="J137" s="262"/>
      <c r="K137" s="257">
        <f t="shared" si="52"/>
        <v>0</v>
      </c>
      <c r="L137" s="263">
        <v>136.5</v>
      </c>
      <c r="M137" s="262"/>
      <c r="N137" s="257">
        <f t="shared" si="48"/>
        <v>0</v>
      </c>
      <c r="O137" s="261"/>
      <c r="P137" s="262"/>
      <c r="Q137" s="257">
        <f t="shared" si="53"/>
        <v>0</v>
      </c>
      <c r="R137" s="261"/>
      <c r="S137" s="262"/>
      <c r="T137" s="257">
        <f t="shared" si="54"/>
        <v>0</v>
      </c>
      <c r="U137" s="261"/>
      <c r="V137" s="262"/>
      <c r="W137" s="257">
        <f t="shared" si="55"/>
        <v>0</v>
      </c>
    </row>
    <row r="138" spans="2:23">
      <c r="B138" s="272">
        <v>9</v>
      </c>
      <c r="C138" s="283"/>
      <c r="D138" s="284"/>
      <c r="E138" s="284"/>
      <c r="F138" s="285"/>
      <c r="G138" s="286"/>
      <c r="H138" s="287"/>
      <c r="I138" s="261"/>
      <c r="J138" s="262"/>
      <c r="K138" s="257">
        <f t="shared" si="52"/>
        <v>0</v>
      </c>
      <c r="L138" s="261"/>
      <c r="M138" s="262"/>
      <c r="N138" s="257">
        <f t="shared" si="48"/>
        <v>0</v>
      </c>
      <c r="O138" s="261"/>
      <c r="P138" s="262"/>
      <c r="Q138" s="257">
        <f t="shared" si="53"/>
        <v>0</v>
      </c>
      <c r="R138" s="261"/>
      <c r="S138" s="262"/>
      <c r="T138" s="257">
        <f t="shared" si="54"/>
        <v>0</v>
      </c>
      <c r="U138" s="261"/>
      <c r="V138" s="262"/>
      <c r="W138" s="257">
        <f t="shared" si="55"/>
        <v>0</v>
      </c>
    </row>
    <row r="139" spans="2:23" ht="14.45" thickBot="1">
      <c r="B139" s="272">
        <v>10</v>
      </c>
      <c r="C139" s="288"/>
      <c r="D139" s="289"/>
      <c r="E139" s="289"/>
      <c r="F139" s="290"/>
      <c r="G139" s="260"/>
      <c r="H139" s="259"/>
      <c r="I139" s="261"/>
      <c r="J139" s="262"/>
      <c r="K139" s="257">
        <f t="shared" si="52"/>
        <v>0</v>
      </c>
      <c r="L139" s="261"/>
      <c r="M139" s="262"/>
      <c r="N139" s="257">
        <f t="shared" si="48"/>
        <v>0</v>
      </c>
      <c r="O139" s="261"/>
      <c r="P139" s="262"/>
      <c r="Q139" s="257">
        <f t="shared" si="53"/>
        <v>0</v>
      </c>
      <c r="R139" s="261"/>
      <c r="S139" s="262"/>
      <c r="T139" s="257">
        <f t="shared" si="54"/>
        <v>0</v>
      </c>
      <c r="U139" s="261"/>
      <c r="V139" s="262"/>
      <c r="W139" s="257">
        <f t="shared" si="55"/>
        <v>0</v>
      </c>
    </row>
    <row r="140" spans="2:23" s="224" customFormat="1" ht="16.5" customHeight="1" thickTop="1">
      <c r="B140" s="243" t="s">
        <v>690</v>
      </c>
      <c r="C140" s="244"/>
      <c r="D140" s="244"/>
      <c r="E140" s="244"/>
      <c r="F140" s="291"/>
      <c r="G140" s="246" t="s">
        <v>634</v>
      </c>
      <c r="H140" s="247" t="s">
        <v>634</v>
      </c>
      <c r="I140" s="248" t="s">
        <v>634</v>
      </c>
      <c r="J140" s="246" t="s">
        <v>634</v>
      </c>
      <c r="K140" s="249">
        <f>+IF(I$13="No Bid","No Bid",SUM(K141:K153))</f>
        <v>0</v>
      </c>
      <c r="L140" s="248" t="s">
        <v>634</v>
      </c>
      <c r="M140" s="246" t="s">
        <v>634</v>
      </c>
      <c r="N140" s="249">
        <f>+IF(L$13="No Bid","No Bid",SUM(N141:N153))</f>
        <v>18256</v>
      </c>
      <c r="O140" s="248" t="s">
        <v>634</v>
      </c>
      <c r="P140" s="246" t="s">
        <v>634</v>
      </c>
      <c r="Q140" s="249">
        <f>+IF(O$13="No Bid","No Bid",SUM(Q141:Q153))</f>
        <v>17000</v>
      </c>
      <c r="R140" s="248" t="s">
        <v>634</v>
      </c>
      <c r="S140" s="246" t="s">
        <v>634</v>
      </c>
      <c r="T140" s="249">
        <f>+IF(R$13="No Bid","No Bid",SUM(T141:T153))</f>
        <v>53773.548523939993</v>
      </c>
      <c r="U140" s="248" t="s">
        <v>634</v>
      </c>
      <c r="V140" s="246" t="s">
        <v>634</v>
      </c>
      <c r="W140" s="249">
        <f>+IF(U$13="No Bid","No Bid",SUM(W141:W153))</f>
        <v>0</v>
      </c>
    </row>
    <row r="141" spans="2:23">
      <c r="B141" s="250">
        <v>1</v>
      </c>
      <c r="C141" s="292" t="s">
        <v>691</v>
      </c>
      <c r="D141" s="293"/>
      <c r="E141" s="293"/>
      <c r="F141" s="294" t="s">
        <v>501</v>
      </c>
      <c r="G141" s="254">
        <v>1</v>
      </c>
      <c r="H141" s="295" t="s">
        <v>640</v>
      </c>
      <c r="I141" s="253"/>
      <c r="J141" s="254"/>
      <c r="K141" s="255">
        <f t="shared" ref="K141:K150" si="56">+IF(I$13="No Bid","No Bid",I141*$G141*I$17)</f>
        <v>0</v>
      </c>
      <c r="L141" s="253"/>
      <c r="M141" s="254" t="s">
        <v>440</v>
      </c>
      <c r="N141" s="255">
        <f t="shared" ref="N141:N150" si="57">+IF(L$13="No Bid","No Bid",L141*$G141*L$17)</f>
        <v>0</v>
      </c>
      <c r="O141" s="253"/>
      <c r="P141" s="254" t="s">
        <v>440</v>
      </c>
      <c r="Q141" s="255">
        <f t="shared" ref="Q141:Q150" si="58">+IF(O$13="No Bid","No Bid",O141*$G141*O$17)</f>
        <v>0</v>
      </c>
      <c r="R141" s="253"/>
      <c r="S141" s="254" t="s">
        <v>440</v>
      </c>
      <c r="T141" s="255">
        <f t="shared" ref="T141:T150" si="59">+IF(R$13="No Bid","No Bid",R141*$G141*R$17)</f>
        <v>0</v>
      </c>
      <c r="U141" s="253"/>
      <c r="V141" s="254"/>
      <c r="W141" s="255">
        <f t="shared" ref="W141:W150" si="60">+IF(U$13="No Bid","No Bid",U141*$G141*U$17)</f>
        <v>0</v>
      </c>
    </row>
    <row r="142" spans="2:23">
      <c r="B142" s="250">
        <v>2</v>
      </c>
      <c r="C142" s="292" t="s">
        <v>692</v>
      </c>
      <c r="D142" s="293"/>
      <c r="E142" s="293"/>
      <c r="F142" s="294" t="s">
        <v>501</v>
      </c>
      <c r="G142" s="254">
        <v>1</v>
      </c>
      <c r="H142" s="296" t="s">
        <v>640</v>
      </c>
      <c r="I142" s="261"/>
      <c r="J142" s="262"/>
      <c r="K142" s="255">
        <f t="shared" si="56"/>
        <v>0</v>
      </c>
      <c r="L142" s="261">
        <v>8000</v>
      </c>
      <c r="M142" s="262" t="s">
        <v>641</v>
      </c>
      <c r="N142" s="255">
        <f t="shared" si="57"/>
        <v>8000</v>
      </c>
      <c r="O142" s="261">
        <v>4000</v>
      </c>
      <c r="P142" s="262" t="s">
        <v>641</v>
      </c>
      <c r="Q142" s="255">
        <f t="shared" si="58"/>
        <v>4000</v>
      </c>
      <c r="R142" s="261">
        <v>23926.558886999999</v>
      </c>
      <c r="S142" s="262" t="s">
        <v>641</v>
      </c>
      <c r="T142" s="255">
        <f t="shared" si="59"/>
        <v>23926.558886999999</v>
      </c>
      <c r="U142" s="261"/>
      <c r="V142" s="262"/>
      <c r="W142" s="255">
        <f t="shared" si="60"/>
        <v>0</v>
      </c>
    </row>
    <row r="143" spans="2:23">
      <c r="B143" s="250">
        <v>3</v>
      </c>
      <c r="C143" s="292" t="s">
        <v>693</v>
      </c>
      <c r="D143" s="293"/>
      <c r="E143" s="293"/>
      <c r="F143" s="294" t="s">
        <v>501</v>
      </c>
      <c r="G143" s="262">
        <v>1</v>
      </c>
      <c r="H143" s="296" t="s">
        <v>640</v>
      </c>
      <c r="I143" s="261"/>
      <c r="J143" s="262"/>
      <c r="K143" s="255">
        <f t="shared" si="56"/>
        <v>0</v>
      </c>
      <c r="L143" s="261"/>
      <c r="M143" s="262"/>
      <c r="N143" s="255">
        <f t="shared" si="57"/>
        <v>0</v>
      </c>
      <c r="O143" s="261">
        <v>7500</v>
      </c>
      <c r="P143" s="262" t="s">
        <v>641</v>
      </c>
      <c r="Q143" s="255">
        <f t="shared" si="58"/>
        <v>7500</v>
      </c>
      <c r="R143" s="261">
        <v>17055.422649679997</v>
      </c>
      <c r="S143" s="262" t="s">
        <v>641</v>
      </c>
      <c r="T143" s="255">
        <f t="shared" si="59"/>
        <v>17055.422649679997</v>
      </c>
      <c r="U143" s="261"/>
      <c r="V143" s="262"/>
      <c r="W143" s="255">
        <f t="shared" si="60"/>
        <v>0</v>
      </c>
    </row>
    <row r="144" spans="2:23">
      <c r="B144" s="250">
        <v>4</v>
      </c>
      <c r="C144" s="292" t="s">
        <v>694</v>
      </c>
      <c r="D144" s="293"/>
      <c r="E144" s="293"/>
      <c r="F144" s="294" t="s">
        <v>695</v>
      </c>
      <c r="G144" s="262">
        <v>0</v>
      </c>
      <c r="H144" s="296" t="s">
        <v>640</v>
      </c>
      <c r="I144" s="261"/>
      <c r="J144" s="262"/>
      <c r="K144" s="255">
        <f t="shared" si="56"/>
        <v>0</v>
      </c>
      <c r="L144" s="261"/>
      <c r="M144" s="262" t="s">
        <v>440</v>
      </c>
      <c r="N144" s="255">
        <f t="shared" si="57"/>
        <v>0</v>
      </c>
      <c r="O144" s="261"/>
      <c r="P144" s="262" t="s">
        <v>440</v>
      </c>
      <c r="Q144" s="255">
        <f t="shared" si="58"/>
        <v>0</v>
      </c>
      <c r="R144" s="261"/>
      <c r="S144" s="262" t="s">
        <v>440</v>
      </c>
      <c r="T144" s="255">
        <f t="shared" si="59"/>
        <v>0</v>
      </c>
      <c r="U144" s="261"/>
      <c r="V144" s="262"/>
      <c r="W144" s="255">
        <f t="shared" si="60"/>
        <v>0</v>
      </c>
    </row>
    <row r="145" spans="2:25">
      <c r="B145" s="250">
        <v>5</v>
      </c>
      <c r="C145" s="292" t="s">
        <v>696</v>
      </c>
      <c r="D145" s="293"/>
      <c r="E145" s="293"/>
      <c r="F145" s="294" t="s">
        <v>695</v>
      </c>
      <c r="G145" s="262">
        <v>0</v>
      </c>
      <c r="H145" s="296" t="s">
        <v>697</v>
      </c>
      <c r="I145" s="261"/>
      <c r="J145" s="262"/>
      <c r="K145" s="255">
        <f t="shared" si="56"/>
        <v>0</v>
      </c>
      <c r="L145" s="261"/>
      <c r="M145" s="262" t="s">
        <v>440</v>
      </c>
      <c r="N145" s="255">
        <f t="shared" si="57"/>
        <v>0</v>
      </c>
      <c r="O145" s="261"/>
      <c r="P145" s="262" t="s">
        <v>440</v>
      </c>
      <c r="Q145" s="255">
        <f t="shared" si="58"/>
        <v>0</v>
      </c>
      <c r="R145" s="261"/>
      <c r="S145" s="262" t="s">
        <v>440</v>
      </c>
      <c r="T145" s="255">
        <f t="shared" si="59"/>
        <v>0</v>
      </c>
      <c r="U145" s="261"/>
      <c r="V145" s="262"/>
      <c r="W145" s="255">
        <f t="shared" si="60"/>
        <v>0</v>
      </c>
    </row>
    <row r="146" spans="2:25">
      <c r="B146" s="250">
        <v>6</v>
      </c>
      <c r="C146" s="292" t="s">
        <v>698</v>
      </c>
      <c r="D146" s="293"/>
      <c r="E146" s="293"/>
      <c r="F146" s="294" t="s">
        <v>695</v>
      </c>
      <c r="G146" s="262">
        <v>0</v>
      </c>
      <c r="H146" s="296" t="s">
        <v>699</v>
      </c>
      <c r="I146" s="261"/>
      <c r="J146" s="262"/>
      <c r="K146" s="255">
        <f t="shared" si="56"/>
        <v>0</v>
      </c>
      <c r="L146" s="261"/>
      <c r="M146" s="262" t="s">
        <v>440</v>
      </c>
      <c r="N146" s="255">
        <f t="shared" si="57"/>
        <v>0</v>
      </c>
      <c r="O146" s="261"/>
      <c r="P146" s="262" t="s">
        <v>440</v>
      </c>
      <c r="Q146" s="255">
        <f t="shared" si="58"/>
        <v>0</v>
      </c>
      <c r="R146" s="261"/>
      <c r="S146" s="262" t="s">
        <v>440</v>
      </c>
      <c r="T146" s="255">
        <f t="shared" si="59"/>
        <v>0</v>
      </c>
      <c r="U146" s="261"/>
      <c r="V146" s="262"/>
      <c r="W146" s="255">
        <f t="shared" si="60"/>
        <v>0</v>
      </c>
    </row>
    <row r="147" spans="2:25">
      <c r="B147" s="250">
        <v>7</v>
      </c>
      <c r="C147" s="292" t="s">
        <v>700</v>
      </c>
      <c r="D147" s="293"/>
      <c r="E147" s="293"/>
      <c r="F147" s="294" t="s">
        <v>695</v>
      </c>
      <c r="G147" s="262">
        <v>0</v>
      </c>
      <c r="H147" s="296" t="s">
        <v>697</v>
      </c>
      <c r="I147" s="261"/>
      <c r="J147" s="262"/>
      <c r="K147" s="255">
        <f t="shared" si="56"/>
        <v>0</v>
      </c>
      <c r="L147" s="261"/>
      <c r="M147" s="262" t="s">
        <v>440</v>
      </c>
      <c r="N147" s="255">
        <f t="shared" si="57"/>
        <v>0</v>
      </c>
      <c r="O147" s="261"/>
      <c r="P147" s="262" t="s">
        <v>440</v>
      </c>
      <c r="Q147" s="255">
        <f t="shared" si="58"/>
        <v>0</v>
      </c>
      <c r="R147" s="261"/>
      <c r="S147" s="262" t="s">
        <v>440</v>
      </c>
      <c r="T147" s="255">
        <f t="shared" si="59"/>
        <v>0</v>
      </c>
      <c r="U147" s="261"/>
      <c r="V147" s="262"/>
      <c r="W147" s="255">
        <f t="shared" si="60"/>
        <v>0</v>
      </c>
    </row>
    <row r="148" spans="2:25">
      <c r="B148" s="250">
        <v>8</v>
      </c>
      <c r="C148" s="292" t="s">
        <v>701</v>
      </c>
      <c r="D148" s="293"/>
      <c r="E148" s="293"/>
      <c r="F148" s="294" t="s">
        <v>695</v>
      </c>
      <c r="G148" s="262">
        <v>0</v>
      </c>
      <c r="H148" s="295" t="s">
        <v>699</v>
      </c>
      <c r="I148" s="261"/>
      <c r="J148" s="262"/>
      <c r="K148" s="255">
        <f t="shared" si="56"/>
        <v>0</v>
      </c>
      <c r="L148" s="261"/>
      <c r="M148" s="262" t="s">
        <v>440</v>
      </c>
      <c r="N148" s="255">
        <f t="shared" si="57"/>
        <v>0</v>
      </c>
      <c r="O148" s="261"/>
      <c r="P148" s="262" t="s">
        <v>440</v>
      </c>
      <c r="Q148" s="255">
        <f t="shared" si="58"/>
        <v>0</v>
      </c>
      <c r="R148" s="261"/>
      <c r="S148" s="262" t="s">
        <v>440</v>
      </c>
      <c r="T148" s="255">
        <f t="shared" si="59"/>
        <v>0</v>
      </c>
      <c r="U148" s="261"/>
      <c r="V148" s="262"/>
      <c r="W148" s="255">
        <f t="shared" si="60"/>
        <v>0</v>
      </c>
    </row>
    <row r="149" spans="2:25">
      <c r="B149" s="250">
        <v>9</v>
      </c>
      <c r="C149" s="292" t="s">
        <v>702</v>
      </c>
      <c r="D149" s="293"/>
      <c r="E149" s="293"/>
      <c r="F149" s="294" t="s">
        <v>695</v>
      </c>
      <c r="G149" s="262">
        <v>0</v>
      </c>
      <c r="H149" s="296" t="s">
        <v>640</v>
      </c>
      <c r="I149" s="261"/>
      <c r="J149" s="262"/>
      <c r="K149" s="255">
        <f t="shared" si="56"/>
        <v>0</v>
      </c>
      <c r="L149" s="261"/>
      <c r="M149" s="262" t="s">
        <v>440</v>
      </c>
      <c r="N149" s="255">
        <f t="shared" si="57"/>
        <v>0</v>
      </c>
      <c r="O149" s="261"/>
      <c r="P149" s="262" t="s">
        <v>440</v>
      </c>
      <c r="Q149" s="255">
        <f t="shared" si="58"/>
        <v>0</v>
      </c>
      <c r="R149" s="261"/>
      <c r="S149" s="262" t="s">
        <v>440</v>
      </c>
      <c r="T149" s="255">
        <f t="shared" si="59"/>
        <v>0</v>
      </c>
      <c r="U149" s="261"/>
      <c r="V149" s="262"/>
      <c r="W149" s="255">
        <f t="shared" si="60"/>
        <v>0</v>
      </c>
    </row>
    <row r="150" spans="2:25">
      <c r="B150" s="250">
        <v>10</v>
      </c>
      <c r="C150" s="292" t="s">
        <v>703</v>
      </c>
      <c r="D150" s="293"/>
      <c r="E150" s="293"/>
      <c r="F150" s="294" t="s">
        <v>695</v>
      </c>
      <c r="G150" s="262">
        <v>0</v>
      </c>
      <c r="H150" s="296" t="s">
        <v>640</v>
      </c>
      <c r="I150" s="261"/>
      <c r="J150" s="262"/>
      <c r="K150" s="255">
        <f t="shared" si="56"/>
        <v>0</v>
      </c>
      <c r="L150" s="261"/>
      <c r="M150" s="262" t="s">
        <v>440</v>
      </c>
      <c r="N150" s="255">
        <f t="shared" si="57"/>
        <v>0</v>
      </c>
      <c r="O150" s="261"/>
      <c r="P150" s="262" t="s">
        <v>440</v>
      </c>
      <c r="Q150" s="255">
        <f t="shared" si="58"/>
        <v>0</v>
      </c>
      <c r="R150" s="261"/>
      <c r="S150" s="262" t="s">
        <v>440</v>
      </c>
      <c r="T150" s="255">
        <f t="shared" si="59"/>
        <v>0</v>
      </c>
      <c r="U150" s="261"/>
      <c r="V150" s="262"/>
      <c r="W150" s="255">
        <f t="shared" si="60"/>
        <v>0</v>
      </c>
    </row>
    <row r="151" spans="2:25">
      <c r="B151" s="250">
        <v>11</v>
      </c>
      <c r="C151" s="292" t="s">
        <v>704</v>
      </c>
      <c r="D151" s="293"/>
      <c r="E151" s="293"/>
      <c r="F151" s="294" t="s">
        <v>695</v>
      </c>
      <c r="G151" s="262">
        <v>0</v>
      </c>
      <c r="H151" s="296" t="s">
        <v>640</v>
      </c>
      <c r="I151" s="261"/>
      <c r="J151" s="262"/>
      <c r="K151" s="255">
        <f>+IF(I$13="No Bid","No Bid",I151*$G151*I$17)</f>
        <v>0</v>
      </c>
      <c r="L151" s="261"/>
      <c r="M151" s="262" t="s">
        <v>440</v>
      </c>
      <c r="N151" s="255">
        <f>+IF(L$13="No Bid","No Bid",L151*$G151*L$17)</f>
        <v>0</v>
      </c>
      <c r="O151" s="261"/>
      <c r="P151" s="262" t="s">
        <v>440</v>
      </c>
      <c r="Q151" s="255">
        <f>+IF(O$13="No Bid","No Bid",O151*$G151*O$17)</f>
        <v>0</v>
      </c>
      <c r="R151" s="261"/>
      <c r="S151" s="262" t="s">
        <v>440</v>
      </c>
      <c r="T151" s="255">
        <f>+IF(R$13="No Bid","No Bid",R151*$G151*R$17)</f>
        <v>0</v>
      </c>
      <c r="U151" s="261"/>
      <c r="V151" s="262"/>
      <c r="W151" s="255">
        <f>+IF(U$13="No Bid","No Bid",U151*$G151*U$17)</f>
        <v>0</v>
      </c>
    </row>
    <row r="152" spans="2:25">
      <c r="B152" s="250">
        <v>12</v>
      </c>
      <c r="C152" s="292" t="s">
        <v>705</v>
      </c>
      <c r="D152" s="293"/>
      <c r="E152" s="293"/>
      <c r="F152" s="294" t="s">
        <v>695</v>
      </c>
      <c r="G152" s="254">
        <v>0</v>
      </c>
      <c r="H152" s="295" t="s">
        <v>640</v>
      </c>
      <c r="I152" s="253"/>
      <c r="J152" s="254"/>
      <c r="K152" s="255">
        <f>+IF(I$13="No Bid","No Bid",I152*$G152*I$17)</f>
        <v>0</v>
      </c>
      <c r="L152" s="253"/>
      <c r="M152" s="254" t="s">
        <v>440</v>
      </c>
      <c r="N152" s="255">
        <f>+IF(L$13="No Bid","No Bid",L152*$G152*L$17)</f>
        <v>0</v>
      </c>
      <c r="O152" s="253"/>
      <c r="P152" s="254" t="s">
        <v>440</v>
      </c>
      <c r="Q152" s="255">
        <f>+IF(O$13="No Bid","No Bid",O152*$G152*O$17)</f>
        <v>0</v>
      </c>
      <c r="R152" s="253"/>
      <c r="S152" s="254" t="s">
        <v>440</v>
      </c>
      <c r="T152" s="255">
        <f>+IF(R$13="No Bid","No Bid",R152*$G152*R$17)</f>
        <v>0</v>
      </c>
      <c r="U152" s="253"/>
      <c r="V152" s="254"/>
      <c r="W152" s="255">
        <f>+IF(U$13="No Bid","No Bid",U152*$G152*U$17)</f>
        <v>0</v>
      </c>
    </row>
    <row r="153" spans="2:25" ht="14.45" thickBot="1">
      <c r="B153" s="250">
        <v>13</v>
      </c>
      <c r="C153" s="297" t="s">
        <v>706</v>
      </c>
      <c r="D153" s="298"/>
      <c r="E153" s="298"/>
      <c r="F153" s="299" t="s">
        <v>501</v>
      </c>
      <c r="G153" s="262">
        <v>1</v>
      </c>
      <c r="H153" s="296" t="s">
        <v>640</v>
      </c>
      <c r="I153" s="261"/>
      <c r="J153" s="262"/>
      <c r="K153" s="255">
        <f>+IF(I$13="No Bid","No Bid",I153*$G153*I$17)</f>
        <v>0</v>
      </c>
      <c r="L153" s="261">
        <v>10256</v>
      </c>
      <c r="M153" s="262" t="s">
        <v>641</v>
      </c>
      <c r="N153" s="255">
        <f>+IF(L$13="No Bid","No Bid",L153*$G153*L$17)</f>
        <v>10256</v>
      </c>
      <c r="O153" s="261">
        <v>5500</v>
      </c>
      <c r="P153" s="262" t="s">
        <v>641</v>
      </c>
      <c r="Q153" s="255">
        <f>+IF(O$13="No Bid","No Bid",O153*$G153*O$17)</f>
        <v>5500</v>
      </c>
      <c r="R153" s="261">
        <v>12791.566987259997</v>
      </c>
      <c r="S153" s="262" t="s">
        <v>641</v>
      </c>
      <c r="T153" s="255">
        <f>+IF(R$13="No Bid","No Bid",R153*$G153*R$17)</f>
        <v>12791.566987259997</v>
      </c>
      <c r="U153" s="261"/>
      <c r="V153" s="262"/>
      <c r="W153" s="255">
        <f>+IF(U$13="No Bid","No Bid",U153*$G153*U$17)</f>
        <v>0</v>
      </c>
    </row>
    <row r="154" spans="2:25" s="224" customFormat="1" ht="16.5" customHeight="1" thickTop="1" thickBot="1">
      <c r="B154" s="243" t="s">
        <v>707</v>
      </c>
      <c r="C154" s="244"/>
      <c r="D154" s="244"/>
      <c r="E154" s="244"/>
      <c r="F154" s="245"/>
      <c r="G154" s="246" t="s">
        <v>634</v>
      </c>
      <c r="H154" s="247" t="s">
        <v>634</v>
      </c>
      <c r="I154" s="248" t="s">
        <v>634</v>
      </c>
      <c r="J154" s="246" t="s">
        <v>634</v>
      </c>
      <c r="K154" s="249">
        <f>+IF(I$13="No Bid","No Bid",SUM(K155:K159))</f>
        <v>0</v>
      </c>
      <c r="L154" s="248" t="s">
        <v>634</v>
      </c>
      <c r="M154" s="246" t="s">
        <v>634</v>
      </c>
      <c r="N154" s="249">
        <f>+IF(L$13="No Bid","No Bid",SUM(N155:N159))</f>
        <v>0</v>
      </c>
      <c r="O154" s="248" t="s">
        <v>634</v>
      </c>
      <c r="P154" s="246" t="s">
        <v>634</v>
      </c>
      <c r="Q154" s="249">
        <f>+IF(O$13="No Bid","No Bid",SUM(Q155:Q159))</f>
        <v>0</v>
      </c>
      <c r="R154" s="248" t="s">
        <v>634</v>
      </c>
      <c r="S154" s="246" t="s">
        <v>634</v>
      </c>
      <c r="T154" s="249">
        <f>+IF(R$13="No Bid","No Bid",SUM(T155:T159))</f>
        <v>0</v>
      </c>
      <c r="U154" s="248" t="s">
        <v>634</v>
      </c>
      <c r="V154" s="246" t="s">
        <v>634</v>
      </c>
      <c r="W154" s="249">
        <f>+IF(U$13="No Bid","No Bid",SUM(W155:W159))</f>
        <v>0</v>
      </c>
      <c r="Y154" s="300"/>
    </row>
    <row r="155" spans="2:25" ht="14.45" hidden="1" customHeight="1" thickBot="1">
      <c r="B155" s="250">
        <v>1</v>
      </c>
      <c r="C155" s="301"/>
      <c r="D155" s="302"/>
      <c r="E155" s="302"/>
      <c r="F155" s="303"/>
      <c r="G155" s="304"/>
      <c r="H155" s="252"/>
      <c r="I155" s="253"/>
      <c r="J155" s="254"/>
      <c r="K155" s="255">
        <f t="shared" ref="K155:K159" si="61">+IF(I$13="No Bid","No Bid",I155*$G155*I$17)</f>
        <v>0</v>
      </c>
      <c r="L155" s="253"/>
      <c r="M155" s="254"/>
      <c r="N155" s="255">
        <f t="shared" ref="N155:N159" si="62">+IF(L$13="No Bid","No Bid",L155*$G155*L$17)</f>
        <v>0</v>
      </c>
      <c r="O155" s="253"/>
      <c r="P155" s="254"/>
      <c r="Q155" s="255">
        <f t="shared" ref="Q155:Q159" si="63">+IF(O$13="No Bid","No Bid",O155*$G155*O$17)</f>
        <v>0</v>
      </c>
      <c r="R155" s="253"/>
      <c r="S155" s="254"/>
      <c r="T155" s="255">
        <f t="shared" ref="T155:T159" si="64">+IF(R$13="No Bid","No Bid",R155*$G155*R$17)</f>
        <v>0</v>
      </c>
      <c r="U155" s="253"/>
      <c r="V155" s="254"/>
      <c r="W155" s="255">
        <f t="shared" ref="W155:W159" si="65">+IF(U$13="No Bid","No Bid",U155*$G155*U$17)</f>
        <v>0</v>
      </c>
      <c r="Y155" s="305"/>
    </row>
    <row r="156" spans="2:25" ht="14.45" hidden="1" customHeight="1" thickBot="1">
      <c r="B156" s="966">
        <v>2</v>
      </c>
      <c r="C156" s="301"/>
      <c r="D156" s="302"/>
      <c r="E156" s="302"/>
      <c r="F156" s="303"/>
      <c r="G156" s="260"/>
      <c r="H156" s="259"/>
      <c r="I156" s="261"/>
      <c r="J156" s="262"/>
      <c r="K156" s="257">
        <f t="shared" si="61"/>
        <v>0</v>
      </c>
      <c r="L156" s="261"/>
      <c r="M156" s="262"/>
      <c r="N156" s="257">
        <f t="shared" si="62"/>
        <v>0</v>
      </c>
      <c r="O156" s="261"/>
      <c r="P156" s="262"/>
      <c r="Q156" s="257">
        <f t="shared" si="63"/>
        <v>0</v>
      </c>
      <c r="R156" s="261"/>
      <c r="S156" s="262"/>
      <c r="T156" s="257">
        <f t="shared" si="64"/>
        <v>0</v>
      </c>
      <c r="U156" s="261"/>
      <c r="V156" s="262"/>
      <c r="W156" s="257">
        <f t="shared" si="65"/>
        <v>0</v>
      </c>
      <c r="Y156" s="305"/>
    </row>
    <row r="157" spans="2:25" ht="14.45" hidden="1" customHeight="1" thickBot="1">
      <c r="B157" s="966">
        <v>3</v>
      </c>
      <c r="C157" s="301"/>
      <c r="D157" s="302"/>
      <c r="E157" s="302"/>
      <c r="F157" s="303"/>
      <c r="G157" s="260"/>
      <c r="H157" s="259"/>
      <c r="I157" s="261"/>
      <c r="J157" s="262"/>
      <c r="K157" s="257">
        <f t="shared" si="61"/>
        <v>0</v>
      </c>
      <c r="L157" s="261"/>
      <c r="M157" s="262"/>
      <c r="N157" s="257">
        <f t="shared" si="62"/>
        <v>0</v>
      </c>
      <c r="O157" s="261"/>
      <c r="P157" s="262"/>
      <c r="Q157" s="257">
        <f t="shared" si="63"/>
        <v>0</v>
      </c>
      <c r="R157" s="261"/>
      <c r="S157" s="262"/>
      <c r="T157" s="257">
        <f t="shared" si="64"/>
        <v>0</v>
      </c>
      <c r="U157" s="261"/>
      <c r="V157" s="262"/>
      <c r="W157" s="257">
        <f t="shared" si="65"/>
        <v>0</v>
      </c>
      <c r="Y157" s="306"/>
    </row>
    <row r="158" spans="2:25" ht="14.45" hidden="1" customHeight="1" thickBot="1">
      <c r="B158" s="966">
        <v>4</v>
      </c>
      <c r="C158" s="301"/>
      <c r="D158" s="302"/>
      <c r="E158" s="302"/>
      <c r="F158" s="303"/>
      <c r="G158" s="260"/>
      <c r="H158" s="259"/>
      <c r="I158" s="261"/>
      <c r="J158" s="262"/>
      <c r="K158" s="257">
        <f t="shared" si="61"/>
        <v>0</v>
      </c>
      <c r="L158" s="261"/>
      <c r="M158" s="262"/>
      <c r="N158" s="257">
        <f t="shared" si="62"/>
        <v>0</v>
      </c>
      <c r="O158" s="261"/>
      <c r="P158" s="262"/>
      <c r="Q158" s="257">
        <f t="shared" si="63"/>
        <v>0</v>
      </c>
      <c r="R158" s="261"/>
      <c r="S158" s="262"/>
      <c r="T158" s="257">
        <f t="shared" si="64"/>
        <v>0</v>
      </c>
      <c r="U158" s="261"/>
      <c r="V158" s="262"/>
      <c r="W158" s="257">
        <f t="shared" si="65"/>
        <v>0</v>
      </c>
      <c r="Y158" s="306"/>
    </row>
    <row r="159" spans="2:25" ht="14.45" hidden="1" customHeight="1" thickBot="1">
      <c r="B159" s="966">
        <v>5</v>
      </c>
      <c r="C159" s="288"/>
      <c r="D159" s="289"/>
      <c r="E159" s="289"/>
      <c r="F159" s="290"/>
      <c r="G159" s="260"/>
      <c r="H159" s="259"/>
      <c r="I159" s="261"/>
      <c r="J159" s="262"/>
      <c r="K159" s="257">
        <f t="shared" si="61"/>
        <v>0</v>
      </c>
      <c r="L159" s="261"/>
      <c r="M159" s="262"/>
      <c r="N159" s="257">
        <f t="shared" si="62"/>
        <v>0</v>
      </c>
      <c r="O159" s="261"/>
      <c r="P159" s="262"/>
      <c r="Q159" s="257">
        <f t="shared" si="63"/>
        <v>0</v>
      </c>
      <c r="R159" s="261"/>
      <c r="S159" s="262"/>
      <c r="T159" s="257">
        <f t="shared" si="64"/>
        <v>0</v>
      </c>
      <c r="U159" s="261"/>
      <c r="V159" s="262"/>
      <c r="W159" s="257">
        <f t="shared" si="65"/>
        <v>0</v>
      </c>
      <c r="Y159" s="306"/>
    </row>
    <row r="160" spans="2:25" s="224" customFormat="1" ht="16.5" customHeight="1" thickTop="1">
      <c r="B160" s="307" t="s">
        <v>708</v>
      </c>
      <c r="C160" s="308"/>
      <c r="D160" s="308"/>
      <c r="E160" s="308"/>
      <c r="F160" s="309"/>
      <c r="G160" s="310" t="s">
        <v>634</v>
      </c>
      <c r="H160" s="311" t="s">
        <v>634</v>
      </c>
      <c r="I160" s="312" t="s">
        <v>634</v>
      </c>
      <c r="J160" s="310" t="s">
        <v>634</v>
      </c>
      <c r="K160" s="313">
        <f>+IF(I$13="No Bid","No Bid",SUM(K161:K165))</f>
        <v>0</v>
      </c>
      <c r="L160" s="312" t="s">
        <v>634</v>
      </c>
      <c r="M160" s="310" t="s">
        <v>634</v>
      </c>
      <c r="N160" s="313">
        <f>+IF(L$13="No Bid","No Bid",SUM(N161:N165))</f>
        <v>86892</v>
      </c>
      <c r="O160" s="312" t="s">
        <v>634</v>
      </c>
      <c r="P160" s="310" t="s">
        <v>634</v>
      </c>
      <c r="Q160" s="313">
        <f>+IF(O$13="No Bid","No Bid",SUM(Q161:Q165))</f>
        <v>86892</v>
      </c>
      <c r="R160" s="312" t="s">
        <v>634</v>
      </c>
      <c r="S160" s="310" t="s">
        <v>634</v>
      </c>
      <c r="T160" s="313">
        <f>+IF(R$13="No Bid","No Bid",SUM(T161:T165))</f>
        <v>86892</v>
      </c>
      <c r="U160" s="312" t="s">
        <v>634</v>
      </c>
      <c r="V160" s="310" t="s">
        <v>634</v>
      </c>
      <c r="W160" s="313">
        <f>+IF(U$13="No Bid","No Bid",SUM(W161:W165))</f>
        <v>0</v>
      </c>
      <c r="X160" s="314"/>
      <c r="Y160" s="306"/>
    </row>
    <row r="161" spans="2:24" ht="12.75" customHeight="1">
      <c r="B161" s="250">
        <v>1</v>
      </c>
      <c r="C161" s="301" t="s">
        <v>709</v>
      </c>
      <c r="D161" s="302"/>
      <c r="E161" s="302"/>
      <c r="F161" s="303"/>
      <c r="G161" s="304">
        <v>2</v>
      </c>
      <c r="H161" s="252" t="s">
        <v>507</v>
      </c>
      <c r="I161" s="253"/>
      <c r="J161" s="254"/>
      <c r="K161" s="255">
        <f t="shared" ref="K161:K165" si="66">+IF(I$13="No Bid","No Bid",I161*$G161*I$17)</f>
        <v>0</v>
      </c>
      <c r="L161" s="253">
        <v>43446</v>
      </c>
      <c r="M161" s="254"/>
      <c r="N161" s="255">
        <f t="shared" ref="N161:N165" si="67">+IF(L$13="No Bid","No Bid",L161*$G161*L$17)</f>
        <v>86892</v>
      </c>
      <c r="O161" s="253">
        <v>43446</v>
      </c>
      <c r="P161" s="254"/>
      <c r="Q161" s="255">
        <f t="shared" ref="Q161:Q165" si="68">+IF(O$13="No Bid","No Bid",O161*$G161*O$17)</f>
        <v>86892</v>
      </c>
      <c r="R161" s="253">
        <v>43446</v>
      </c>
      <c r="S161" s="254"/>
      <c r="T161" s="255">
        <f t="shared" ref="T161:T165" si="69">+IF(R$13="No Bid","No Bid",R161*$G161*R$17)</f>
        <v>86892</v>
      </c>
      <c r="U161" s="253"/>
      <c r="V161" s="254"/>
      <c r="W161" s="255">
        <f t="shared" ref="W161:W165" si="70">+IF(U$13="No Bid","No Bid",U161*$G161*U$17)</f>
        <v>0</v>
      </c>
      <c r="X161" s="315"/>
    </row>
    <row r="162" spans="2:24" ht="12.75" customHeight="1">
      <c r="B162" s="966">
        <v>2</v>
      </c>
      <c r="C162" s="301"/>
      <c r="D162" s="302"/>
      <c r="E162" s="302"/>
      <c r="F162" s="303"/>
      <c r="G162" s="260"/>
      <c r="H162" s="259"/>
      <c r="I162" s="261"/>
      <c r="J162" s="262"/>
      <c r="K162" s="257">
        <f t="shared" si="66"/>
        <v>0</v>
      </c>
      <c r="L162" s="261"/>
      <c r="M162" s="262"/>
      <c r="N162" s="257">
        <f t="shared" si="67"/>
        <v>0</v>
      </c>
      <c r="O162" s="261"/>
      <c r="P162" s="262"/>
      <c r="Q162" s="257">
        <f t="shared" si="68"/>
        <v>0</v>
      </c>
      <c r="R162" s="261"/>
      <c r="S162" s="262"/>
      <c r="T162" s="257">
        <f t="shared" si="69"/>
        <v>0</v>
      </c>
      <c r="U162" s="261"/>
      <c r="V162" s="262"/>
      <c r="W162" s="257">
        <f t="shared" si="70"/>
        <v>0</v>
      </c>
      <c r="X162" s="315"/>
    </row>
    <row r="163" spans="2:24" ht="12.75" customHeight="1">
      <c r="B163" s="966">
        <v>3</v>
      </c>
      <c r="C163" s="301"/>
      <c r="D163" s="302"/>
      <c r="E163" s="302"/>
      <c r="F163" s="303"/>
      <c r="G163" s="260"/>
      <c r="H163" s="259"/>
      <c r="I163" s="261"/>
      <c r="J163" s="262"/>
      <c r="K163" s="257">
        <f t="shared" si="66"/>
        <v>0</v>
      </c>
      <c r="L163" s="261"/>
      <c r="M163" s="262"/>
      <c r="N163" s="257">
        <f t="shared" si="67"/>
        <v>0</v>
      </c>
      <c r="O163" s="261"/>
      <c r="P163" s="262"/>
      <c r="Q163" s="257">
        <f t="shared" si="68"/>
        <v>0</v>
      </c>
      <c r="R163" s="261"/>
      <c r="S163" s="262"/>
      <c r="T163" s="257">
        <f t="shared" si="69"/>
        <v>0</v>
      </c>
      <c r="U163" s="261"/>
      <c r="V163" s="262"/>
      <c r="W163" s="257">
        <f t="shared" si="70"/>
        <v>0</v>
      </c>
      <c r="X163" s="315"/>
    </row>
    <row r="164" spans="2:24" ht="12.75" customHeight="1">
      <c r="B164" s="966">
        <v>4</v>
      </c>
      <c r="C164" s="301"/>
      <c r="D164" s="302"/>
      <c r="E164" s="302"/>
      <c r="F164" s="303"/>
      <c r="G164" s="260"/>
      <c r="H164" s="259"/>
      <c r="I164" s="261"/>
      <c r="J164" s="262"/>
      <c r="K164" s="257">
        <f t="shared" si="66"/>
        <v>0</v>
      </c>
      <c r="L164" s="261"/>
      <c r="M164" s="262"/>
      <c r="N164" s="257">
        <f t="shared" si="67"/>
        <v>0</v>
      </c>
      <c r="O164" s="261"/>
      <c r="P164" s="262"/>
      <c r="Q164" s="257">
        <f t="shared" si="68"/>
        <v>0</v>
      </c>
      <c r="R164" s="261"/>
      <c r="S164" s="262"/>
      <c r="T164" s="257">
        <f t="shared" si="69"/>
        <v>0</v>
      </c>
      <c r="U164" s="261"/>
      <c r="V164" s="262"/>
      <c r="W164" s="257">
        <f t="shared" si="70"/>
        <v>0</v>
      </c>
      <c r="X164" s="315"/>
    </row>
    <row r="165" spans="2:24" ht="12.75" customHeight="1" thickBot="1">
      <c r="B165" s="966">
        <v>5</v>
      </c>
      <c r="C165" s="288"/>
      <c r="D165" s="289"/>
      <c r="E165" s="289"/>
      <c r="F165" s="290"/>
      <c r="G165" s="260"/>
      <c r="H165" s="259"/>
      <c r="I165" s="261"/>
      <c r="J165" s="262"/>
      <c r="K165" s="257">
        <f t="shared" si="66"/>
        <v>0</v>
      </c>
      <c r="L165" s="261"/>
      <c r="M165" s="262"/>
      <c r="N165" s="257">
        <f t="shared" si="67"/>
        <v>0</v>
      </c>
      <c r="O165" s="261"/>
      <c r="P165" s="262"/>
      <c r="Q165" s="257">
        <f t="shared" si="68"/>
        <v>0</v>
      </c>
      <c r="R165" s="261"/>
      <c r="S165" s="262"/>
      <c r="T165" s="257">
        <f t="shared" si="69"/>
        <v>0</v>
      </c>
      <c r="U165" s="261"/>
      <c r="V165" s="262"/>
      <c r="W165" s="257">
        <f t="shared" si="70"/>
        <v>0</v>
      </c>
      <c r="X165" s="315"/>
    </row>
    <row r="166" spans="2:24" s="224" customFormat="1" ht="16.5" customHeight="1" thickTop="1" thickBot="1">
      <c r="B166" s="225" t="s">
        <v>633</v>
      </c>
      <c r="C166" s="226"/>
      <c r="D166" s="226"/>
      <c r="E166" s="226"/>
      <c r="F166" s="316"/>
      <c r="G166" s="228" t="s">
        <v>634</v>
      </c>
      <c r="H166" s="229" t="s">
        <v>634</v>
      </c>
      <c r="I166" s="230" t="str">
        <f>+J18</f>
        <v>-</v>
      </c>
      <c r="J166" s="228" t="str">
        <f>+J18</f>
        <v>-</v>
      </c>
      <c r="K166" s="231">
        <f>+IF(I$13="No Bid","No Bid",SUM(K20,K129,K140,K154,K160))</f>
        <v>0</v>
      </c>
      <c r="L166" s="230" t="str">
        <f>+M18</f>
        <v>-</v>
      </c>
      <c r="M166" s="228" t="str">
        <f>+M18</f>
        <v>-</v>
      </c>
      <c r="N166" s="231">
        <f>+IF(L$13="No Bid","No Bid",SUM(N20,N129,N140,N154,N160))</f>
        <v>895634.35000000009</v>
      </c>
      <c r="O166" s="230" t="str">
        <f>+P18</f>
        <v>-</v>
      </c>
      <c r="P166" s="228" t="str">
        <f>+P18</f>
        <v>-</v>
      </c>
      <c r="Q166" s="231">
        <f>+IF(O$13="No Bid","No Bid",SUM(Q20,Q129,Q140,Q154,Q160))</f>
        <v>799235.12000000011</v>
      </c>
      <c r="R166" s="230" t="str">
        <f>+S18</f>
        <v>-</v>
      </c>
      <c r="S166" s="228" t="str">
        <f>+S18</f>
        <v>-</v>
      </c>
      <c r="T166" s="231">
        <f>+IF(R$13="No Bid","No Bid",SUM(T20,T129,T140,T154,T160))</f>
        <v>963235.05749993993</v>
      </c>
      <c r="U166" s="230" t="str">
        <f>+V18</f>
        <v>-</v>
      </c>
      <c r="V166" s="228" t="str">
        <f>+V18</f>
        <v>-</v>
      </c>
      <c r="W166" s="231">
        <f>+IF(U$13="No Bid","No Bid",SUM(W20,W129,W140,W154,W160))</f>
        <v>0</v>
      </c>
      <c r="X166" s="317"/>
    </row>
    <row r="167" spans="2:24" s="224" customFormat="1" ht="16.5" customHeight="1" thickTop="1" thickBot="1">
      <c r="B167" s="318" t="s">
        <v>710</v>
      </c>
      <c r="C167" s="319"/>
      <c r="D167" s="319"/>
      <c r="E167" s="319"/>
      <c r="F167" s="320"/>
      <c r="G167" s="321" t="s">
        <v>634</v>
      </c>
      <c r="H167" s="322" t="s">
        <v>634</v>
      </c>
      <c r="I167" s="323" t="s">
        <v>634</v>
      </c>
      <c r="J167" s="321" t="s">
        <v>634</v>
      </c>
      <c r="K167" s="324">
        <f>+IF(I$13="No Bid","No Bid",(K166-K153))</f>
        <v>0</v>
      </c>
      <c r="L167" s="323" t="s">
        <v>634</v>
      </c>
      <c r="M167" s="321" t="s">
        <v>634</v>
      </c>
      <c r="N167" s="324">
        <f>+IF(L$13="No Bid","No Bid",(N166-N153))</f>
        <v>885378.35000000009</v>
      </c>
      <c r="O167" s="323" t="s">
        <v>634</v>
      </c>
      <c r="P167" s="321" t="s">
        <v>634</v>
      </c>
      <c r="Q167" s="324">
        <f>+IF(O$13="No Bid","No Bid",(Q166-Q153))</f>
        <v>793735.12000000011</v>
      </c>
      <c r="R167" s="323" t="s">
        <v>634</v>
      </c>
      <c r="S167" s="321" t="s">
        <v>634</v>
      </c>
      <c r="T167" s="324">
        <f>+IF(R$13="No Bid","No Bid",(T166-T153))</f>
        <v>950443.49051267991</v>
      </c>
      <c r="U167" s="323" t="s">
        <v>634</v>
      </c>
      <c r="V167" s="321" t="s">
        <v>634</v>
      </c>
      <c r="W167" s="324">
        <f>+IF(U$13="No Bid","No Bid",(W166-W153))</f>
        <v>0</v>
      </c>
      <c r="X167" s="314"/>
    </row>
    <row r="168" spans="2:24" s="224" customFormat="1" ht="16.5" customHeight="1" thickTop="1" thickBot="1">
      <c r="B168" s="325" t="s">
        <v>711</v>
      </c>
      <c r="C168" s="326"/>
      <c r="D168" s="326"/>
      <c r="E168" s="326"/>
      <c r="F168" s="327"/>
      <c r="G168" s="328"/>
      <c r="H168" s="329" t="s">
        <v>634</v>
      </c>
      <c r="I168" s="330" t="s">
        <v>634</v>
      </c>
      <c r="J168" s="331" t="s">
        <v>634</v>
      </c>
      <c r="K168" s="332" t="str">
        <f>+IF(I$13="No Bid","No Bid",IFERROR(K167/$G$168,""))</f>
        <v/>
      </c>
      <c r="L168" s="330" t="s">
        <v>634</v>
      </c>
      <c r="M168" s="331" t="s">
        <v>634</v>
      </c>
      <c r="N168" s="332" t="str">
        <f>+IF(L$13="No Bid","No Bid",IFERROR(N167/$G$168,""))</f>
        <v/>
      </c>
      <c r="O168" s="330" t="s">
        <v>634</v>
      </c>
      <c r="P168" s="331" t="s">
        <v>634</v>
      </c>
      <c r="Q168" s="332" t="str">
        <f>+IF(O$13="No Bid","No Bid",IFERROR(Q167/$G$168,""))</f>
        <v/>
      </c>
      <c r="R168" s="330" t="s">
        <v>634</v>
      </c>
      <c r="S168" s="331" t="s">
        <v>634</v>
      </c>
      <c r="T168" s="332" t="str">
        <f>+IF(R$13="No Bid","No Bid",IFERROR(T167/$G$168,""))</f>
        <v/>
      </c>
      <c r="U168" s="330" t="s">
        <v>634</v>
      </c>
      <c r="V168" s="331" t="s">
        <v>634</v>
      </c>
      <c r="W168" s="332" t="str">
        <f>+IF(U$13="No Bid","No Bid",IFERROR(W167/$G$168,""))</f>
        <v/>
      </c>
    </row>
    <row r="169" spans="2:24" s="224" customFormat="1" ht="16.5" customHeight="1" thickTop="1" thickBot="1">
      <c r="B169" s="325" t="s">
        <v>712</v>
      </c>
      <c r="C169" s="326"/>
      <c r="D169" s="326"/>
      <c r="E169" s="326"/>
      <c r="F169" s="327"/>
      <c r="G169" s="331" t="s">
        <v>634</v>
      </c>
      <c r="H169" s="329" t="s">
        <v>713</v>
      </c>
      <c r="I169" s="330" t="s">
        <v>634</v>
      </c>
      <c r="J169" s="331" t="s">
        <v>634</v>
      </c>
      <c r="K169" s="332" t="str">
        <f>+IF(I$13="No Bid","No Bid",IFERROR(K153/K167*1000,""))</f>
        <v/>
      </c>
      <c r="L169" s="330" t="s">
        <v>634</v>
      </c>
      <c r="M169" s="331" t="s">
        <v>634</v>
      </c>
      <c r="N169" s="332">
        <f>+IF(L$13="No Bid","No Bid",IFERROR(N153/N167*1000,""))</f>
        <v>11.583748348940313</v>
      </c>
      <c r="O169" s="330" t="s">
        <v>634</v>
      </c>
      <c r="P169" s="331" t="s">
        <v>634</v>
      </c>
      <c r="Q169" s="332">
        <f>+IF(O$13="No Bid","No Bid",IFERROR(Q153/Q167*1000,""))</f>
        <v>6.9292637574106575</v>
      </c>
      <c r="R169" s="330" t="s">
        <v>634</v>
      </c>
      <c r="S169" s="331" t="s">
        <v>634</v>
      </c>
      <c r="T169" s="332">
        <f>+IF(R$13="No Bid","No Bid",IFERROR(T153/T167*1000,""))</f>
        <v>13.458524483512514</v>
      </c>
      <c r="U169" s="330" t="s">
        <v>634</v>
      </c>
      <c r="V169" s="331" t="s">
        <v>634</v>
      </c>
      <c r="W169" s="332" t="str">
        <f>+IF(U$13="No Bid","No Bid",IFERROR(W153/W167*1000,""))</f>
        <v/>
      </c>
    </row>
    <row r="170" spans="2:24" s="333" customFormat="1" ht="16.5" customHeight="1" thickTop="1" thickBot="1">
      <c r="B170" s="243" t="s">
        <v>714</v>
      </c>
      <c r="C170" s="244"/>
      <c r="D170" s="244"/>
      <c r="E170" s="244"/>
      <c r="F170" s="245"/>
      <c r="G170" s="246" t="s">
        <v>634</v>
      </c>
      <c r="H170" s="247" t="s">
        <v>634</v>
      </c>
      <c r="I170" s="248" t="s">
        <v>634</v>
      </c>
      <c r="J170" s="246" t="s">
        <v>634</v>
      </c>
      <c r="K170" s="249">
        <f>+IF(I$13="No Bid","No Bid",SUM(K171:K175))</f>
        <v>0</v>
      </c>
      <c r="L170" s="248" t="s">
        <v>634</v>
      </c>
      <c r="M170" s="246" t="s">
        <v>634</v>
      </c>
      <c r="N170" s="249">
        <f>+IF(L$13="No Bid","No Bid",SUM(N171:N175))</f>
        <v>0</v>
      </c>
      <c r="O170" s="248" t="s">
        <v>634</v>
      </c>
      <c r="P170" s="246" t="s">
        <v>634</v>
      </c>
      <c r="Q170" s="249">
        <f>+IF(O$13="No Bid","No Bid",SUM(Q171:Q175))</f>
        <v>0</v>
      </c>
      <c r="R170" s="248" t="s">
        <v>634</v>
      </c>
      <c r="S170" s="246" t="s">
        <v>634</v>
      </c>
      <c r="T170" s="249">
        <f>+IF(R$13="No Bid","No Bid",SUM(T171:T175))</f>
        <v>0</v>
      </c>
      <c r="U170" s="248" t="s">
        <v>634</v>
      </c>
      <c r="V170" s="246" t="s">
        <v>634</v>
      </c>
      <c r="W170" s="249">
        <f>+IF(U$13="No Bid","No Bid",SUM(W171:W175))</f>
        <v>0</v>
      </c>
    </row>
    <row r="171" spans="2:24" s="333" customFormat="1" ht="14.45" hidden="1" thickBot="1">
      <c r="B171" s="272">
        <v>1</v>
      </c>
      <c r="C171" s="301"/>
      <c r="D171" s="302"/>
      <c r="E171" s="302"/>
      <c r="F171" s="303"/>
      <c r="G171" s="304"/>
      <c r="H171" s="252" t="s">
        <v>640</v>
      </c>
      <c r="I171" s="253"/>
      <c r="J171" s="254"/>
      <c r="K171" s="255">
        <f t="shared" ref="K171:K175" si="71">+IF(I$13="No Bid","No Bid",I171*$G171*I$17)</f>
        <v>0</v>
      </c>
      <c r="L171" s="253"/>
      <c r="M171" s="254"/>
      <c r="N171" s="255">
        <f t="shared" ref="N171:N175" si="72">+IF(L$13="No Bid","No Bid",L171*$G171*L$17)</f>
        <v>0</v>
      </c>
      <c r="O171" s="253"/>
      <c r="P171" s="254"/>
      <c r="Q171" s="255">
        <f t="shared" ref="Q171:Q175" si="73">+IF(O$13="No Bid","No Bid",O171*$G171*O$17)</f>
        <v>0</v>
      </c>
      <c r="R171" s="253"/>
      <c r="S171" s="254"/>
      <c r="T171" s="255">
        <f t="shared" ref="T171:T175" si="74">+IF(R$13="No Bid","No Bid",R171*$G171*R$17)</f>
        <v>0</v>
      </c>
      <c r="U171" s="253"/>
      <c r="V171" s="254"/>
      <c r="W171" s="255">
        <f t="shared" ref="W171:W175" si="75">+IF(U$13="No Bid","No Bid",U171*$G171*U$17)</f>
        <v>0</v>
      </c>
    </row>
    <row r="172" spans="2:24" s="333" customFormat="1" ht="14.45" hidden="1" thickBot="1">
      <c r="B172" s="272">
        <v>2</v>
      </c>
      <c r="C172" s="301"/>
      <c r="D172" s="302"/>
      <c r="E172" s="302"/>
      <c r="F172" s="303"/>
      <c r="G172" s="304"/>
      <c r="H172" s="252" t="s">
        <v>640</v>
      </c>
      <c r="I172" s="253"/>
      <c r="J172" s="254"/>
      <c r="K172" s="255">
        <f t="shared" si="71"/>
        <v>0</v>
      </c>
      <c r="L172" s="253"/>
      <c r="M172" s="254"/>
      <c r="N172" s="255">
        <f t="shared" si="72"/>
        <v>0</v>
      </c>
      <c r="O172" s="253"/>
      <c r="P172" s="254"/>
      <c r="Q172" s="255">
        <f t="shared" si="73"/>
        <v>0</v>
      </c>
      <c r="R172" s="253"/>
      <c r="S172" s="254"/>
      <c r="T172" s="255">
        <f t="shared" si="74"/>
        <v>0</v>
      </c>
      <c r="U172" s="253"/>
      <c r="V172" s="254"/>
      <c r="W172" s="255">
        <f t="shared" si="75"/>
        <v>0</v>
      </c>
    </row>
    <row r="173" spans="2:24" s="333" customFormat="1" ht="14.45" hidden="1" thickBot="1">
      <c r="B173" s="272">
        <v>3</v>
      </c>
      <c r="C173" s="301"/>
      <c r="D173" s="302"/>
      <c r="E173" s="302"/>
      <c r="F173" s="303"/>
      <c r="G173" s="304"/>
      <c r="H173" s="252" t="s">
        <v>640</v>
      </c>
      <c r="I173" s="253"/>
      <c r="J173" s="254"/>
      <c r="K173" s="255">
        <f t="shared" si="71"/>
        <v>0</v>
      </c>
      <c r="L173" s="253"/>
      <c r="M173" s="254"/>
      <c r="N173" s="255">
        <f t="shared" si="72"/>
        <v>0</v>
      </c>
      <c r="O173" s="253"/>
      <c r="P173" s="254"/>
      <c r="Q173" s="255">
        <f t="shared" si="73"/>
        <v>0</v>
      </c>
      <c r="R173" s="253"/>
      <c r="S173" s="254"/>
      <c r="T173" s="255">
        <f t="shared" si="74"/>
        <v>0</v>
      </c>
      <c r="U173" s="253"/>
      <c r="V173" s="254"/>
      <c r="W173" s="255">
        <f t="shared" si="75"/>
        <v>0</v>
      </c>
    </row>
    <row r="174" spans="2:24" s="333" customFormat="1" ht="14.45" hidden="1" thickBot="1">
      <c r="B174" s="272">
        <v>4</v>
      </c>
      <c r="C174" s="301"/>
      <c r="D174" s="302"/>
      <c r="E174" s="302"/>
      <c r="F174" s="303"/>
      <c r="G174" s="304"/>
      <c r="H174" s="252" t="s">
        <v>640</v>
      </c>
      <c r="I174" s="253"/>
      <c r="J174" s="254"/>
      <c r="K174" s="255">
        <f t="shared" si="71"/>
        <v>0</v>
      </c>
      <c r="L174" s="253"/>
      <c r="M174" s="254"/>
      <c r="N174" s="255">
        <f t="shared" si="72"/>
        <v>0</v>
      </c>
      <c r="O174" s="253"/>
      <c r="P174" s="254"/>
      <c r="Q174" s="255">
        <f t="shared" si="73"/>
        <v>0</v>
      </c>
      <c r="R174" s="253"/>
      <c r="S174" s="254"/>
      <c r="T174" s="255">
        <f t="shared" si="74"/>
        <v>0</v>
      </c>
      <c r="U174" s="253"/>
      <c r="V174" s="254"/>
      <c r="W174" s="255">
        <f t="shared" si="75"/>
        <v>0</v>
      </c>
    </row>
    <row r="175" spans="2:24" s="333" customFormat="1" ht="14.45" hidden="1" thickBot="1">
      <c r="B175" s="272">
        <v>5</v>
      </c>
      <c r="C175" s="288"/>
      <c r="D175" s="289"/>
      <c r="E175" s="289"/>
      <c r="F175" s="290"/>
      <c r="G175" s="304"/>
      <c r="H175" s="252" t="s">
        <v>640</v>
      </c>
      <c r="I175" s="253"/>
      <c r="J175" s="254"/>
      <c r="K175" s="255">
        <f t="shared" si="71"/>
        <v>0</v>
      </c>
      <c r="L175" s="253"/>
      <c r="M175" s="254"/>
      <c r="N175" s="255">
        <f t="shared" si="72"/>
        <v>0</v>
      </c>
      <c r="O175" s="253"/>
      <c r="P175" s="254"/>
      <c r="Q175" s="255">
        <f t="shared" si="73"/>
        <v>0</v>
      </c>
      <c r="R175" s="253"/>
      <c r="S175" s="254"/>
      <c r="T175" s="255">
        <f t="shared" si="74"/>
        <v>0</v>
      </c>
      <c r="U175" s="253"/>
      <c r="V175" s="254"/>
      <c r="W175" s="255">
        <f t="shared" si="75"/>
        <v>0</v>
      </c>
    </row>
    <row r="176" spans="2:24" s="224" customFormat="1" ht="16.5" customHeight="1" thickTop="1" thickBot="1">
      <c r="B176" s="334" t="s">
        <v>715</v>
      </c>
      <c r="C176" s="335"/>
      <c r="D176" s="335"/>
      <c r="E176" s="335"/>
      <c r="F176" s="336"/>
      <c r="G176" s="337" t="s">
        <v>634</v>
      </c>
      <c r="H176" s="338" t="s">
        <v>634</v>
      </c>
      <c r="I176" s="339" t="s">
        <v>634</v>
      </c>
      <c r="J176" s="337" t="s">
        <v>634</v>
      </c>
      <c r="K176" s="340">
        <f>+IF(I$13="No Bid","No Bid",SUM(K166,K170))</f>
        <v>0</v>
      </c>
      <c r="L176" s="339" t="s">
        <v>634</v>
      </c>
      <c r="M176" s="337" t="s">
        <v>634</v>
      </c>
      <c r="N176" s="340">
        <f>+IF(L$13="No Bid","No Bid",SUM(N166,N170))</f>
        <v>895634.35000000009</v>
      </c>
      <c r="O176" s="339" t="s">
        <v>634</v>
      </c>
      <c r="P176" s="337" t="s">
        <v>634</v>
      </c>
      <c r="Q176" s="340">
        <f>+IF(O$13="No Bid","No Bid",SUM(Q166,Q170))</f>
        <v>799235.12000000011</v>
      </c>
      <c r="R176" s="339" t="s">
        <v>634</v>
      </c>
      <c r="S176" s="337" t="s">
        <v>634</v>
      </c>
      <c r="T176" s="340">
        <f>+IF(R$13="No Bid","No Bid",SUM(T166,T170))</f>
        <v>963235.05749993993</v>
      </c>
      <c r="U176" s="339" t="s">
        <v>634</v>
      </c>
      <c r="V176" s="337" t="s">
        <v>634</v>
      </c>
      <c r="W176" s="340">
        <f>+IF(U$13="No Bid","No Bid",SUM(W166,W170))</f>
        <v>0</v>
      </c>
    </row>
    <row r="177" spans="2:23" s="333" customFormat="1" ht="16.5" customHeight="1" thickTop="1" thickBot="1">
      <c r="B177" s="243" t="s">
        <v>716</v>
      </c>
      <c r="C177" s="244"/>
      <c r="D177" s="244"/>
      <c r="E177" s="244"/>
      <c r="F177" s="245"/>
      <c r="G177" s="246" t="s">
        <v>634</v>
      </c>
      <c r="H177" s="247" t="s">
        <v>634</v>
      </c>
      <c r="I177" s="248" t="s">
        <v>634</v>
      </c>
      <c r="J177" s="246" t="s">
        <v>634</v>
      </c>
      <c r="K177" s="249">
        <f>+IF(I$13="No Bid","No Bid",SUM(K178:K182))</f>
        <v>0</v>
      </c>
      <c r="L177" s="248" t="s">
        <v>634</v>
      </c>
      <c r="M177" s="246" t="s">
        <v>634</v>
      </c>
      <c r="N177" s="249">
        <f>+IF(L$13="No Bid","No Bid",SUM(N178:N182))</f>
        <v>0</v>
      </c>
      <c r="O177" s="248" t="s">
        <v>634</v>
      </c>
      <c r="P177" s="246" t="s">
        <v>634</v>
      </c>
      <c r="Q177" s="249">
        <f>+IF(O$13="No Bid","No Bid",SUM(Q178:Q182))</f>
        <v>0</v>
      </c>
      <c r="R177" s="248" t="s">
        <v>634</v>
      </c>
      <c r="S177" s="246" t="s">
        <v>634</v>
      </c>
      <c r="T177" s="249">
        <f>+IF(R$13="No Bid","No Bid",SUM(T178:T182))</f>
        <v>0</v>
      </c>
      <c r="U177" s="248" t="s">
        <v>634</v>
      </c>
      <c r="V177" s="246" t="s">
        <v>634</v>
      </c>
      <c r="W177" s="249">
        <f>+IF(U$13="No Bid","No Bid",SUM(W178:W182))</f>
        <v>0</v>
      </c>
    </row>
    <row r="178" spans="2:23" s="333" customFormat="1" ht="14.45" hidden="1" thickBot="1">
      <c r="B178" s="272">
        <v>1</v>
      </c>
      <c r="C178" s="301"/>
      <c r="D178" s="302"/>
      <c r="E178" s="302"/>
      <c r="F178" s="303"/>
      <c r="G178" s="304"/>
      <c r="H178" s="252" t="s">
        <v>640</v>
      </c>
      <c r="I178" s="253"/>
      <c r="J178" s="254"/>
      <c r="K178" s="255">
        <f t="shared" ref="K178:K182" si="76">+IF(I$13="No Bid","No Bid",I178*$G178*I$17)</f>
        <v>0</v>
      </c>
      <c r="L178" s="253"/>
      <c r="M178" s="254"/>
      <c r="N178" s="255">
        <f t="shared" ref="N178:N182" si="77">+IF(L$13="No Bid","No Bid",L178*$G178*L$17)</f>
        <v>0</v>
      </c>
      <c r="O178" s="253"/>
      <c r="P178" s="254"/>
      <c r="Q178" s="255">
        <f t="shared" ref="Q178:Q182" si="78">+IF(O$13="No Bid","No Bid",O178*$G178*O$17)</f>
        <v>0</v>
      </c>
      <c r="R178" s="253"/>
      <c r="S178" s="254"/>
      <c r="T178" s="255">
        <f t="shared" ref="T178:T182" si="79">+IF(R$13="No Bid","No Bid",R178*$G178*R$17)</f>
        <v>0</v>
      </c>
      <c r="U178" s="253"/>
      <c r="V178" s="254"/>
      <c r="W178" s="255">
        <f t="shared" ref="W178:W182" si="80">+IF(U$13="No Bid","No Bid",U178*$G178*U$17)</f>
        <v>0</v>
      </c>
    </row>
    <row r="179" spans="2:23" s="333" customFormat="1" ht="14.45" hidden="1" thickBot="1">
      <c r="B179" s="272">
        <v>2</v>
      </c>
      <c r="C179" s="301"/>
      <c r="D179" s="302"/>
      <c r="E179" s="302"/>
      <c r="F179" s="303"/>
      <c r="G179" s="304"/>
      <c r="H179" s="252" t="s">
        <v>640</v>
      </c>
      <c r="I179" s="253"/>
      <c r="J179" s="254"/>
      <c r="K179" s="255">
        <f t="shared" si="76"/>
        <v>0</v>
      </c>
      <c r="L179" s="253"/>
      <c r="M179" s="254"/>
      <c r="N179" s="255">
        <f t="shared" si="77"/>
        <v>0</v>
      </c>
      <c r="O179" s="253"/>
      <c r="P179" s="254"/>
      <c r="Q179" s="255">
        <f t="shared" si="78"/>
        <v>0</v>
      </c>
      <c r="R179" s="253"/>
      <c r="S179" s="254"/>
      <c r="T179" s="255">
        <f t="shared" si="79"/>
        <v>0</v>
      </c>
      <c r="U179" s="253"/>
      <c r="V179" s="254"/>
      <c r="W179" s="255">
        <f t="shared" si="80"/>
        <v>0</v>
      </c>
    </row>
    <row r="180" spans="2:23" s="333" customFormat="1" ht="14.45" hidden="1" thickBot="1">
      <c r="B180" s="272">
        <v>3</v>
      </c>
      <c r="C180" s="301"/>
      <c r="D180" s="302"/>
      <c r="E180" s="302"/>
      <c r="F180" s="303"/>
      <c r="G180" s="304"/>
      <c r="H180" s="252" t="s">
        <v>640</v>
      </c>
      <c r="I180" s="253"/>
      <c r="J180" s="254"/>
      <c r="K180" s="255">
        <f t="shared" si="76"/>
        <v>0</v>
      </c>
      <c r="L180" s="253"/>
      <c r="M180" s="254"/>
      <c r="N180" s="255">
        <f t="shared" si="77"/>
        <v>0</v>
      </c>
      <c r="O180" s="253"/>
      <c r="P180" s="254"/>
      <c r="Q180" s="255">
        <f t="shared" si="78"/>
        <v>0</v>
      </c>
      <c r="R180" s="253"/>
      <c r="S180" s="254"/>
      <c r="T180" s="255">
        <f t="shared" si="79"/>
        <v>0</v>
      </c>
      <c r="U180" s="253"/>
      <c r="V180" s="254"/>
      <c r="W180" s="255">
        <f t="shared" si="80"/>
        <v>0</v>
      </c>
    </row>
    <row r="181" spans="2:23" s="333" customFormat="1" ht="14.45" hidden="1" thickBot="1">
      <c r="B181" s="272">
        <v>4</v>
      </c>
      <c r="C181" s="301"/>
      <c r="D181" s="302"/>
      <c r="E181" s="302"/>
      <c r="F181" s="303"/>
      <c r="G181" s="304"/>
      <c r="H181" s="252" t="s">
        <v>640</v>
      </c>
      <c r="I181" s="253"/>
      <c r="J181" s="254"/>
      <c r="K181" s="255">
        <f t="shared" si="76"/>
        <v>0</v>
      </c>
      <c r="L181" s="253"/>
      <c r="M181" s="254"/>
      <c r="N181" s="255">
        <f t="shared" si="77"/>
        <v>0</v>
      </c>
      <c r="O181" s="253"/>
      <c r="P181" s="254"/>
      <c r="Q181" s="255">
        <f t="shared" si="78"/>
        <v>0</v>
      </c>
      <c r="R181" s="253"/>
      <c r="S181" s="254"/>
      <c r="T181" s="255">
        <f t="shared" si="79"/>
        <v>0</v>
      </c>
      <c r="U181" s="253"/>
      <c r="V181" s="254"/>
      <c r="W181" s="255">
        <f t="shared" si="80"/>
        <v>0</v>
      </c>
    </row>
    <row r="182" spans="2:23" s="333" customFormat="1" ht="14.45" hidden="1" thickBot="1">
      <c r="B182" s="272">
        <v>5</v>
      </c>
      <c r="C182" s="288"/>
      <c r="D182" s="289"/>
      <c r="E182" s="289"/>
      <c r="F182" s="290"/>
      <c r="G182" s="304"/>
      <c r="H182" s="252" t="s">
        <v>640</v>
      </c>
      <c r="I182" s="253"/>
      <c r="J182" s="254"/>
      <c r="K182" s="255">
        <f t="shared" si="76"/>
        <v>0</v>
      </c>
      <c r="L182" s="253"/>
      <c r="M182" s="254"/>
      <c r="N182" s="255">
        <f t="shared" si="77"/>
        <v>0</v>
      </c>
      <c r="O182" s="253"/>
      <c r="P182" s="254"/>
      <c r="Q182" s="255">
        <f t="shared" si="78"/>
        <v>0</v>
      </c>
      <c r="R182" s="253"/>
      <c r="S182" s="254"/>
      <c r="T182" s="255">
        <f t="shared" si="79"/>
        <v>0</v>
      </c>
      <c r="U182" s="253"/>
      <c r="V182" s="254"/>
      <c r="W182" s="255">
        <f t="shared" si="80"/>
        <v>0</v>
      </c>
    </row>
    <row r="183" spans="2:23" ht="16.5" customHeight="1" thickTop="1">
      <c r="B183" s="243" t="s">
        <v>717</v>
      </c>
      <c r="C183" s="244"/>
      <c r="D183" s="244"/>
      <c r="E183" s="244"/>
      <c r="F183" s="244"/>
      <c r="G183" s="244"/>
      <c r="H183" s="341"/>
      <c r="I183" s="1130"/>
      <c r="J183" s="1130"/>
      <c r="K183" s="1130"/>
      <c r="L183" s="1130"/>
      <c r="M183" s="1130"/>
      <c r="N183" s="1130"/>
      <c r="O183" s="1130"/>
      <c r="P183" s="1130"/>
      <c r="Q183" s="1130"/>
      <c r="R183" s="1130"/>
      <c r="S183" s="1130"/>
      <c r="T183" s="1130"/>
      <c r="U183" s="1130"/>
      <c r="V183" s="1130"/>
      <c r="W183" s="1130"/>
    </row>
    <row r="184" spans="2:23" ht="12.75" customHeight="1">
      <c r="B184" s="342" t="s">
        <v>718</v>
      </c>
      <c r="C184" s="343"/>
      <c r="D184" s="343"/>
      <c r="E184" s="343"/>
      <c r="F184" s="343"/>
      <c r="G184" s="343"/>
      <c r="H184" s="344"/>
      <c r="I184" s="966" t="str">
        <f>+IF(I$11="No Bid","No Bid"," ")</f>
        <v xml:space="preserve"> </v>
      </c>
      <c r="J184" s="967"/>
      <c r="K184" s="968"/>
      <c r="L184" s="1139" t="str">
        <f>+IF(L$11="No Bid","No Bid"," ")</f>
        <v xml:space="preserve"> </v>
      </c>
      <c r="M184" s="1140"/>
      <c r="N184" s="1141"/>
      <c r="O184" s="1139" t="str">
        <f>+IF(O$11="No Bid","No Bid"," ")</f>
        <v xml:space="preserve"> </v>
      </c>
      <c r="P184" s="1140"/>
      <c r="Q184" s="1141"/>
      <c r="R184" s="1139" t="str">
        <f>+IF(R$11="No Bid","No Bid"," ")</f>
        <v xml:space="preserve"> </v>
      </c>
      <c r="S184" s="1140"/>
      <c r="T184" s="1141"/>
      <c r="U184" s="1139" t="str">
        <f>+IF(U$11="No Bid","No Bid"," ")</f>
        <v xml:space="preserve"> </v>
      </c>
      <c r="V184" s="1140"/>
      <c r="W184" s="1141"/>
    </row>
    <row r="185" spans="2:23" ht="12.75" customHeight="1">
      <c r="B185" s="345"/>
      <c r="C185" s="293" t="s">
        <v>719</v>
      </c>
      <c r="D185" s="293"/>
      <c r="E185" s="293"/>
      <c r="F185" s="293"/>
      <c r="G185" s="293"/>
      <c r="H185" s="346"/>
      <c r="I185" s="956"/>
      <c r="J185" s="957"/>
      <c r="K185" s="958"/>
      <c r="L185" s="1136" t="s">
        <v>720</v>
      </c>
      <c r="M185" s="1137"/>
      <c r="N185" s="1138"/>
      <c r="O185" s="1136" t="s">
        <v>721</v>
      </c>
      <c r="P185" s="1137"/>
      <c r="Q185" s="1138"/>
      <c r="R185" s="1136"/>
      <c r="S185" s="1137"/>
      <c r="T185" s="1138"/>
      <c r="U185" s="1136"/>
      <c r="V185" s="1137"/>
      <c r="W185" s="1138"/>
    </row>
    <row r="186" spans="2:23" ht="12.75" customHeight="1">
      <c r="B186" s="345"/>
      <c r="C186" s="347" t="s">
        <v>722</v>
      </c>
      <c r="D186" s="347"/>
      <c r="E186" s="347"/>
      <c r="F186" s="347"/>
      <c r="G186" s="347"/>
      <c r="H186" s="348"/>
      <c r="I186" s="972"/>
      <c r="J186" s="973"/>
      <c r="K186" s="974"/>
      <c r="L186" s="1142">
        <v>16</v>
      </c>
      <c r="M186" s="1143"/>
      <c r="N186" s="1143"/>
      <c r="O186" s="1144"/>
      <c r="P186" s="1145"/>
      <c r="Q186" s="1146"/>
      <c r="R186" s="1144"/>
      <c r="S186" s="1145"/>
      <c r="T186" s="1146"/>
      <c r="U186" s="1144"/>
      <c r="V186" s="1145"/>
      <c r="W186" s="1146"/>
    </row>
    <row r="187" spans="2:23" ht="12.75" customHeight="1">
      <c r="B187" s="345"/>
      <c r="C187" s="293" t="s">
        <v>723</v>
      </c>
      <c r="D187" s="293"/>
      <c r="E187" s="293"/>
      <c r="F187" s="293"/>
      <c r="G187" s="293"/>
      <c r="H187" s="346"/>
      <c r="I187" s="956"/>
      <c r="J187" s="957"/>
      <c r="K187" s="958"/>
      <c r="L187" s="1147" t="s">
        <v>724</v>
      </c>
      <c r="M187" s="1135"/>
      <c r="N187" s="1135"/>
      <c r="O187" s="1136" t="s">
        <v>725</v>
      </c>
      <c r="P187" s="1137"/>
      <c r="Q187" s="1138"/>
      <c r="R187" s="1136"/>
      <c r="S187" s="1137"/>
      <c r="T187" s="1138"/>
      <c r="U187" s="1136"/>
      <c r="V187" s="1137"/>
      <c r="W187" s="1138"/>
    </row>
    <row r="188" spans="2:23" ht="12.75" customHeight="1">
      <c r="B188" s="345"/>
      <c r="C188" s="293" t="s">
        <v>726</v>
      </c>
      <c r="D188" s="967"/>
      <c r="E188" s="293"/>
      <c r="F188" s="293"/>
      <c r="G188" s="293"/>
      <c r="H188" s="346"/>
      <c r="I188" s="972"/>
      <c r="J188" s="973"/>
      <c r="K188" s="974"/>
      <c r="L188" s="1134">
        <v>30000000</v>
      </c>
      <c r="M188" s="1135"/>
      <c r="N188" s="1135"/>
      <c r="O188" s="1136" t="s">
        <v>727</v>
      </c>
      <c r="P188" s="1137"/>
      <c r="Q188" s="1138"/>
      <c r="R188" s="1136"/>
      <c r="S188" s="1137"/>
      <c r="T188" s="1138"/>
      <c r="U188" s="1136"/>
      <c r="V188" s="1137"/>
      <c r="W188" s="1138"/>
    </row>
    <row r="189" spans="2:23" ht="12.75" customHeight="1">
      <c r="B189" s="342" t="s">
        <v>728</v>
      </c>
      <c r="C189" s="343"/>
      <c r="D189" s="343"/>
      <c r="E189" s="343"/>
      <c r="F189" s="343"/>
      <c r="G189" s="343"/>
      <c r="H189" s="344"/>
      <c r="I189" s="966" t="str">
        <f>+IF(I$11="No Bid","No Bid"," ")</f>
        <v xml:space="preserve"> </v>
      </c>
      <c r="J189" s="967"/>
      <c r="K189" s="968"/>
      <c r="L189" s="1139" t="str">
        <f>+IF(L$11="No Bid","No Bid"," ")</f>
        <v xml:space="preserve"> </v>
      </c>
      <c r="M189" s="1140"/>
      <c r="N189" s="1141"/>
      <c r="O189" s="1139" t="str">
        <f>+IF(O$11="No Bid","No Bid"," ")</f>
        <v xml:space="preserve"> </v>
      </c>
      <c r="P189" s="1140"/>
      <c r="Q189" s="1141"/>
      <c r="R189" s="1139" t="str">
        <f>+IF(R$11="No Bid","No Bid"," ")</f>
        <v xml:space="preserve"> </v>
      </c>
      <c r="S189" s="1140"/>
      <c r="T189" s="1141"/>
      <c r="U189" s="1139" t="str">
        <f>+IF(U$11="No Bid","No Bid"," ")</f>
        <v xml:space="preserve"> </v>
      </c>
      <c r="V189" s="1140"/>
      <c r="W189" s="1141"/>
    </row>
    <row r="190" spans="2:23" ht="12.75" customHeight="1">
      <c r="B190" s="349"/>
      <c r="C190" s="293" t="s">
        <v>729</v>
      </c>
      <c r="D190" s="293"/>
      <c r="E190" s="293"/>
      <c r="F190" s="293"/>
      <c r="G190" s="293"/>
      <c r="H190" s="346"/>
      <c r="I190" s="956"/>
      <c r="J190" s="957"/>
      <c r="K190" s="958"/>
      <c r="L190" s="1136" t="s">
        <v>730</v>
      </c>
      <c r="M190" s="1137"/>
      <c r="N190" s="1138"/>
      <c r="O190" s="1136" t="s">
        <v>730</v>
      </c>
      <c r="P190" s="1137"/>
      <c r="Q190" s="1138"/>
      <c r="R190" s="1136"/>
      <c r="S190" s="1137"/>
      <c r="T190" s="1138"/>
      <c r="U190" s="1136"/>
      <c r="V190" s="1137"/>
      <c r="W190" s="1138"/>
    </row>
    <row r="191" spans="2:23" ht="12.75" customHeight="1">
      <c r="B191" s="350"/>
      <c r="C191" s="351" t="str">
        <f>"Confirm Standard Warranty with price Adder above will meet Owner's terms of "&amp;[1]ITB!D216&amp;" months from Substantial"</f>
        <v>Confirm Standard Warranty with price Adder above will meet Owner's terms of 12 months from Substantial</v>
      </c>
      <c r="D191" s="351"/>
      <c r="E191" s="351"/>
      <c r="F191" s="351"/>
      <c r="G191" s="351"/>
      <c r="H191" s="352"/>
      <c r="I191" s="959"/>
      <c r="J191" s="960"/>
      <c r="K191" s="961"/>
      <c r="L191" s="1153" t="s">
        <v>731</v>
      </c>
      <c r="M191" s="1154"/>
      <c r="N191" s="1155"/>
      <c r="O191" s="1153" t="s">
        <v>731</v>
      </c>
      <c r="P191" s="1154"/>
      <c r="Q191" s="1155"/>
      <c r="R191" s="1153"/>
      <c r="S191" s="1154"/>
      <c r="T191" s="1155"/>
      <c r="U191" s="1153"/>
      <c r="V191" s="1154"/>
      <c r="W191" s="1155"/>
    </row>
    <row r="192" spans="2:23" ht="25.5" customHeight="1">
      <c r="B192" s="353"/>
      <c r="C192" s="354" t="s">
        <v>732</v>
      </c>
      <c r="D192" s="355">
        <f>[1]ITB!$D$214</f>
        <v>43617</v>
      </c>
      <c r="E192" s="1148" t="str">
        <f>"Note: Rework warranty is "&amp;[1]ITB!D217&amp;" months from rework date but shall be capped at "&amp;[1]ITB!D216+[1]ITB!D217&amp;" months from Substantial Completion date."</f>
        <v>Note: Rework warranty is 12 months from rework date but shall be capped at 24 months from Substantial Completion date.</v>
      </c>
      <c r="F192" s="1148"/>
      <c r="G192" s="1148"/>
      <c r="H192" s="1149"/>
      <c r="I192" s="969"/>
      <c r="J192" s="970"/>
      <c r="K192" s="971"/>
      <c r="L192" s="1150" t="s">
        <v>733</v>
      </c>
      <c r="M192" s="1151"/>
      <c r="N192" s="1152"/>
      <c r="O192" s="1150" t="s">
        <v>734</v>
      </c>
      <c r="P192" s="1151"/>
      <c r="Q192" s="1152"/>
      <c r="R192" s="1150"/>
      <c r="S192" s="1151"/>
      <c r="T192" s="1152"/>
      <c r="U192" s="1150"/>
      <c r="V192" s="1151"/>
      <c r="W192" s="1152"/>
    </row>
    <row r="193" spans="2:23" ht="12.75" customHeight="1">
      <c r="B193" s="342" t="s">
        <v>735</v>
      </c>
      <c r="C193" s="343"/>
      <c r="D193" s="343"/>
      <c r="E193" s="343"/>
      <c r="F193" s="343"/>
      <c r="G193" s="343"/>
      <c r="H193" s="344"/>
      <c r="I193" s="966" t="str">
        <f>+IF(I$11="No Bid","No Bid"," ")</f>
        <v xml:space="preserve"> </v>
      </c>
      <c r="J193" s="967"/>
      <c r="K193" s="968"/>
      <c r="L193" s="1139" t="str">
        <f>+IF(L$11="No Bid","No Bid"," ")</f>
        <v xml:space="preserve"> </v>
      </c>
      <c r="M193" s="1140"/>
      <c r="N193" s="1141"/>
      <c r="O193" s="1139" t="str">
        <f>+IF(O$11="No Bid","No Bid"," ")</f>
        <v xml:space="preserve"> </v>
      </c>
      <c r="P193" s="1140"/>
      <c r="Q193" s="1141"/>
      <c r="R193" s="1139" t="str">
        <f>+IF(R$11="No Bid","No Bid"," ")</f>
        <v xml:space="preserve"> </v>
      </c>
      <c r="S193" s="1140"/>
      <c r="T193" s="1141"/>
      <c r="U193" s="1139" t="str">
        <f>+IF(U$11="No Bid","No Bid"," ")</f>
        <v xml:space="preserve"> </v>
      </c>
      <c r="V193" s="1140"/>
      <c r="W193" s="1141"/>
    </row>
    <row r="194" spans="2:23" ht="12.75" customHeight="1">
      <c r="B194" s="349"/>
      <c r="C194" s="293" t="s">
        <v>736</v>
      </c>
      <c r="D194" s="293"/>
      <c r="E194" s="293"/>
      <c r="F194" s="293"/>
      <c r="G194" s="293"/>
      <c r="H194" s="346"/>
      <c r="I194" s="956"/>
      <c r="J194" s="957"/>
      <c r="K194" s="958"/>
      <c r="L194" s="1136" t="s">
        <v>730</v>
      </c>
      <c r="M194" s="1137"/>
      <c r="N194" s="1138"/>
      <c r="O194" s="1136" t="s">
        <v>737</v>
      </c>
      <c r="P194" s="1137"/>
      <c r="Q194" s="1138"/>
      <c r="R194" s="1136"/>
      <c r="S194" s="1137"/>
      <c r="T194" s="1138"/>
      <c r="U194" s="1136"/>
      <c r="V194" s="1137"/>
      <c r="W194" s="1138"/>
    </row>
    <row r="195" spans="2:23" ht="12.75" customHeight="1">
      <c r="B195" s="349"/>
      <c r="C195" s="293" t="s">
        <v>738</v>
      </c>
      <c r="D195" s="293"/>
      <c r="E195" s="293"/>
      <c r="F195" s="293"/>
      <c r="G195" s="293"/>
      <c r="H195" s="346"/>
      <c r="I195" s="956"/>
      <c r="J195" s="957"/>
      <c r="K195" s="958"/>
      <c r="L195" s="1136" t="s">
        <v>737</v>
      </c>
      <c r="M195" s="1137"/>
      <c r="N195" s="1138"/>
      <c r="O195" s="1136" t="s">
        <v>737</v>
      </c>
      <c r="P195" s="1137"/>
      <c r="Q195" s="1138"/>
      <c r="R195" s="1136"/>
      <c r="S195" s="1137"/>
      <c r="T195" s="1138"/>
      <c r="U195" s="1136"/>
      <c r="V195" s="1137"/>
      <c r="W195" s="1138"/>
    </row>
    <row r="196" spans="2:23" ht="12.75" customHeight="1">
      <c r="B196" s="349"/>
      <c r="C196" s="293" t="s">
        <v>739</v>
      </c>
      <c r="D196" s="293"/>
      <c r="E196" s="293"/>
      <c r="F196" s="293"/>
      <c r="G196" s="293"/>
      <c r="H196" s="346"/>
      <c r="I196" s="956"/>
      <c r="J196" s="957"/>
      <c r="K196" s="958"/>
      <c r="L196" s="1136" t="s">
        <v>737</v>
      </c>
      <c r="M196" s="1137"/>
      <c r="N196" s="1138"/>
      <c r="O196" s="1136" t="s">
        <v>737</v>
      </c>
      <c r="P196" s="1137"/>
      <c r="Q196" s="1138"/>
      <c r="R196" s="1136"/>
      <c r="S196" s="1137"/>
      <c r="T196" s="1138"/>
      <c r="U196" s="1136"/>
      <c r="V196" s="1137"/>
      <c r="W196" s="1138"/>
    </row>
    <row r="197" spans="2:23" ht="12.75" customHeight="1">
      <c r="B197" s="349"/>
      <c r="C197" s="356"/>
      <c r="D197" s="356"/>
      <c r="E197" s="356"/>
      <c r="F197" s="356"/>
      <c r="G197" s="356"/>
      <c r="H197" s="357"/>
      <c r="I197" s="956"/>
      <c r="J197" s="957"/>
      <c r="K197" s="958"/>
      <c r="L197" s="1136"/>
      <c r="M197" s="1137"/>
      <c r="N197" s="1138"/>
      <c r="O197" s="1136"/>
      <c r="P197" s="1137"/>
      <c r="Q197" s="1138"/>
      <c r="R197" s="1136"/>
      <c r="S197" s="1137"/>
      <c r="T197" s="1138"/>
      <c r="U197" s="1136"/>
      <c r="V197" s="1137"/>
      <c r="W197" s="1138"/>
    </row>
    <row r="198" spans="2:23" ht="12.75" customHeight="1">
      <c r="B198" s="349"/>
      <c r="C198" s="356"/>
      <c r="D198" s="356"/>
      <c r="E198" s="356"/>
      <c r="F198" s="356"/>
      <c r="G198" s="356"/>
      <c r="H198" s="357"/>
      <c r="I198" s="956"/>
      <c r="J198" s="957"/>
      <c r="K198" s="958"/>
      <c r="L198" s="1136"/>
      <c r="M198" s="1137"/>
      <c r="N198" s="1138"/>
      <c r="O198" s="1136"/>
      <c r="P198" s="1137"/>
      <c r="Q198" s="1138"/>
      <c r="R198" s="1136"/>
      <c r="S198" s="1137"/>
      <c r="T198" s="1138"/>
      <c r="U198" s="1136"/>
      <c r="V198" s="1137"/>
      <c r="W198" s="1138"/>
    </row>
    <row r="199" spans="2:23" ht="12.75" customHeight="1">
      <c r="B199" s="342" t="s">
        <v>740</v>
      </c>
      <c r="C199" s="343"/>
      <c r="D199" s="343"/>
      <c r="E199" s="343"/>
      <c r="F199" s="343"/>
      <c r="G199" s="343"/>
      <c r="H199" s="344"/>
      <c r="I199" s="966" t="str">
        <f>+IF(I$11="No Bid","No Bid"," ")</f>
        <v xml:space="preserve"> </v>
      </c>
      <c r="J199" s="967"/>
      <c r="K199" s="968"/>
      <c r="L199" s="1139" t="str">
        <f>+IF(L$11="No Bid","No Bid"," ")</f>
        <v xml:space="preserve"> </v>
      </c>
      <c r="M199" s="1140"/>
      <c r="N199" s="1141"/>
      <c r="O199" s="1139" t="str">
        <f>+IF(O$11="No Bid","No Bid"," ")</f>
        <v xml:space="preserve"> </v>
      </c>
      <c r="P199" s="1140"/>
      <c r="Q199" s="1141"/>
      <c r="R199" s="1139" t="str">
        <f>+IF(R$11="No Bid","No Bid"," ")</f>
        <v xml:space="preserve"> </v>
      </c>
      <c r="S199" s="1140"/>
      <c r="T199" s="1141"/>
      <c r="U199" s="1139" t="str">
        <f>+IF(U$11="No Bid","No Bid"," ")</f>
        <v xml:space="preserve"> </v>
      </c>
      <c r="V199" s="1140"/>
      <c r="W199" s="1141"/>
    </row>
    <row r="200" spans="2:23" ht="12.75" customHeight="1">
      <c r="B200" s="349"/>
      <c r="C200" s="293" t="s">
        <v>741</v>
      </c>
      <c r="D200" s="293"/>
      <c r="E200" s="293"/>
      <c r="F200" s="293"/>
      <c r="G200" s="293"/>
      <c r="H200" s="346"/>
      <c r="I200" s="956"/>
      <c r="J200" s="957"/>
      <c r="K200" s="958"/>
      <c r="L200" s="1136" t="s">
        <v>742</v>
      </c>
      <c r="M200" s="1137"/>
      <c r="N200" s="1138"/>
      <c r="O200" s="1136" t="s">
        <v>743</v>
      </c>
      <c r="P200" s="1137"/>
      <c r="Q200" s="1138"/>
      <c r="R200" s="1136"/>
      <c r="S200" s="1137"/>
      <c r="T200" s="1138"/>
      <c r="U200" s="1136"/>
      <c r="V200" s="1137"/>
      <c r="W200" s="1138"/>
    </row>
    <row r="201" spans="2:23" ht="12.75" customHeight="1">
      <c r="B201" s="349"/>
      <c r="C201" s="293" t="s">
        <v>744</v>
      </c>
      <c r="D201" s="293"/>
      <c r="E201" s="293"/>
      <c r="F201" s="293"/>
      <c r="G201" s="293"/>
      <c r="H201" s="346"/>
      <c r="I201" s="956"/>
      <c r="J201" s="957"/>
      <c r="K201" s="958"/>
      <c r="L201" s="1136" t="s">
        <v>745</v>
      </c>
      <c r="M201" s="1137"/>
      <c r="N201" s="1138"/>
      <c r="O201" s="1136" t="s">
        <v>746</v>
      </c>
      <c r="P201" s="1137"/>
      <c r="Q201" s="1138"/>
      <c r="R201" s="1136"/>
      <c r="S201" s="1137"/>
      <c r="T201" s="1138"/>
      <c r="U201" s="1136"/>
      <c r="V201" s="1137"/>
      <c r="W201" s="1138"/>
    </row>
    <row r="202" spans="2:23" ht="12.75" customHeight="1">
      <c r="B202" s="349"/>
      <c r="C202" s="293" t="s">
        <v>747</v>
      </c>
      <c r="D202" s="293"/>
      <c r="E202" s="293"/>
      <c r="F202" s="293"/>
      <c r="G202" s="293"/>
      <c r="H202" s="346"/>
      <c r="I202" s="956"/>
      <c r="J202" s="957"/>
      <c r="K202" s="958"/>
      <c r="L202" s="1136" t="s">
        <v>745</v>
      </c>
      <c r="M202" s="1137"/>
      <c r="N202" s="1138"/>
      <c r="O202" s="1136"/>
      <c r="P202" s="1137"/>
      <c r="Q202" s="1138"/>
      <c r="R202" s="1136"/>
      <c r="S202" s="1137"/>
      <c r="T202" s="1138"/>
      <c r="U202" s="1136"/>
      <c r="V202" s="1137"/>
      <c r="W202" s="1138"/>
    </row>
    <row r="203" spans="2:23" ht="12.75" customHeight="1">
      <c r="B203" s="349"/>
      <c r="C203" s="347" t="s">
        <v>748</v>
      </c>
      <c r="D203" s="347"/>
      <c r="E203" s="347"/>
      <c r="F203" s="347"/>
      <c r="G203" s="347"/>
      <c r="H203" s="348"/>
      <c r="I203" s="956"/>
      <c r="J203" s="957"/>
      <c r="K203" s="958"/>
      <c r="L203" s="1136">
        <v>10</v>
      </c>
      <c r="M203" s="1137"/>
      <c r="N203" s="1138"/>
      <c r="O203" s="1136"/>
      <c r="P203" s="1137"/>
      <c r="Q203" s="1138"/>
      <c r="R203" s="1136"/>
      <c r="S203" s="1137"/>
      <c r="T203" s="1138"/>
      <c r="U203" s="1136"/>
      <c r="V203" s="1137"/>
      <c r="W203" s="1138"/>
    </row>
    <row r="204" spans="2:23" ht="12.75" customHeight="1">
      <c r="B204" s="349"/>
      <c r="C204" s="347" t="s">
        <v>749</v>
      </c>
      <c r="D204" s="347"/>
      <c r="E204" s="347"/>
      <c r="F204" s="347"/>
      <c r="G204" s="347"/>
      <c r="H204" s="348"/>
      <c r="I204" s="956"/>
      <c r="J204" s="957">
        <v>10</v>
      </c>
      <c r="K204" s="958"/>
      <c r="L204" s="1136">
        <v>10</v>
      </c>
      <c r="M204" s="1137"/>
      <c r="N204" s="1138"/>
      <c r="O204" s="1136">
        <v>10</v>
      </c>
      <c r="P204" s="1137"/>
      <c r="Q204" s="1138"/>
      <c r="R204" s="1136"/>
      <c r="S204" s="1137"/>
      <c r="T204" s="1138"/>
      <c r="U204" s="1136"/>
      <c r="V204" s="1137"/>
      <c r="W204" s="1138"/>
    </row>
    <row r="205" spans="2:23" ht="12.75" customHeight="1">
      <c r="B205" s="345"/>
      <c r="C205" s="347" t="s">
        <v>750</v>
      </c>
      <c r="D205" s="347"/>
      <c r="E205" s="347"/>
      <c r="F205" s="347"/>
      <c r="G205" s="347"/>
      <c r="H205" s="348"/>
      <c r="I205" s="956"/>
      <c r="J205" s="957">
        <v>5</v>
      </c>
      <c r="K205" s="958"/>
      <c r="L205" s="1136">
        <v>5</v>
      </c>
      <c r="M205" s="1137"/>
      <c r="N205" s="1138"/>
      <c r="O205" s="1136">
        <v>5</v>
      </c>
      <c r="P205" s="1137"/>
      <c r="Q205" s="1138"/>
      <c r="R205" s="1136"/>
      <c r="S205" s="1137"/>
      <c r="T205" s="1138"/>
      <c r="U205" s="1136"/>
      <c r="V205" s="1137"/>
      <c r="W205" s="1138"/>
    </row>
    <row r="206" spans="2:23" ht="12.75" customHeight="1">
      <c r="B206" s="345"/>
      <c r="C206" s="347" t="s">
        <v>751</v>
      </c>
      <c r="D206" s="347"/>
      <c r="E206" s="347"/>
      <c r="F206" s="347"/>
      <c r="G206" s="347"/>
      <c r="H206" s="348"/>
      <c r="I206" s="956"/>
      <c r="J206" s="957"/>
      <c r="K206" s="958"/>
      <c r="L206" s="1136">
        <v>4614</v>
      </c>
      <c r="M206" s="1137"/>
      <c r="N206" s="1138"/>
      <c r="O206" s="1136"/>
      <c r="P206" s="1137"/>
      <c r="Q206" s="1138"/>
      <c r="R206" s="1136"/>
      <c r="S206" s="1137"/>
      <c r="T206" s="1138"/>
      <c r="U206" s="1136"/>
      <c r="V206" s="1137"/>
      <c r="W206" s="1138"/>
    </row>
    <row r="207" spans="2:23" ht="12.75" customHeight="1">
      <c r="B207" s="345"/>
      <c r="C207" s="347" t="s">
        <v>752</v>
      </c>
      <c r="D207" s="347"/>
      <c r="E207" s="347"/>
      <c r="F207" s="347"/>
      <c r="G207" s="347"/>
      <c r="H207" s="348"/>
      <c r="I207" s="956"/>
      <c r="J207" s="957"/>
      <c r="K207" s="958"/>
      <c r="L207" s="1136" t="s">
        <v>753</v>
      </c>
      <c r="M207" s="1137"/>
      <c r="N207" s="1138"/>
      <c r="O207" s="1136"/>
      <c r="P207" s="1137"/>
      <c r="Q207" s="1138"/>
      <c r="R207" s="1136"/>
      <c r="S207" s="1137"/>
      <c r="T207" s="1138"/>
      <c r="U207" s="1136"/>
      <c r="V207" s="1137"/>
      <c r="W207" s="1138"/>
    </row>
    <row r="208" spans="2:23" ht="12.75" customHeight="1">
      <c r="B208" s="342" t="s">
        <v>754</v>
      </c>
      <c r="C208" s="343"/>
      <c r="D208" s="343"/>
      <c r="E208" s="343"/>
      <c r="F208" s="343"/>
      <c r="G208" s="343"/>
      <c r="H208" s="344"/>
      <c r="I208" s="966" t="str">
        <f>+IF(I$11="No Bid","No Bid"," ")</f>
        <v xml:space="preserve"> </v>
      </c>
      <c r="J208" s="967"/>
      <c r="K208" s="968"/>
      <c r="L208" s="1139" t="str">
        <f>+IF(L$11="No Bid","No Bid"," ")</f>
        <v xml:space="preserve"> </v>
      </c>
      <c r="M208" s="1140"/>
      <c r="N208" s="1141"/>
      <c r="O208" s="1139" t="str">
        <f>+IF(O$11="No Bid","No Bid"," ")</f>
        <v xml:space="preserve"> </v>
      </c>
      <c r="P208" s="1140"/>
      <c r="Q208" s="1141"/>
      <c r="R208" s="1139" t="str">
        <f>+IF(R$11="No Bid","No Bid"," ")</f>
        <v xml:space="preserve"> </v>
      </c>
      <c r="S208" s="1140"/>
      <c r="T208" s="1141"/>
      <c r="U208" s="1139" t="str">
        <f>+IF(U$11="No Bid","No Bid"," ")</f>
        <v xml:space="preserve"> </v>
      </c>
      <c r="V208" s="1140"/>
      <c r="W208" s="1141"/>
    </row>
    <row r="209" spans="2:23" ht="12.75" customHeight="1">
      <c r="B209" s="966"/>
      <c r="C209" s="293" t="s">
        <v>755</v>
      </c>
      <c r="D209" s="358"/>
      <c r="E209" s="358"/>
      <c r="F209" s="358"/>
      <c r="G209" s="358"/>
      <c r="H209" s="359"/>
      <c r="I209" s="956"/>
      <c r="J209" s="957"/>
      <c r="K209" s="958"/>
      <c r="L209" s="1136"/>
      <c r="M209" s="1137"/>
      <c r="N209" s="1138"/>
      <c r="O209" s="1136"/>
      <c r="P209" s="1137"/>
      <c r="Q209" s="1138"/>
      <c r="R209" s="1136"/>
      <c r="S209" s="1137"/>
      <c r="T209" s="1138"/>
      <c r="U209" s="1136"/>
      <c r="V209" s="1137"/>
      <c r="W209" s="1138"/>
    </row>
    <row r="210" spans="2:23" s="360" customFormat="1" ht="12.75" customHeight="1">
      <c r="B210" s="250"/>
      <c r="C210" s="293" t="s">
        <v>756</v>
      </c>
      <c r="D210" s="358"/>
      <c r="E210" s="358"/>
      <c r="F210" s="358"/>
      <c r="G210" s="358"/>
      <c r="H210" s="359"/>
      <c r="I210" s="956"/>
      <c r="J210" s="957"/>
      <c r="K210" s="958"/>
      <c r="L210" s="1136"/>
      <c r="M210" s="1137"/>
      <c r="N210" s="1138"/>
      <c r="O210" s="1136"/>
      <c r="P210" s="1137"/>
      <c r="Q210" s="1138"/>
      <c r="R210" s="1136"/>
      <c r="S210" s="1137"/>
      <c r="T210" s="1138"/>
      <c r="U210" s="1136"/>
      <c r="V210" s="1137"/>
      <c r="W210" s="1138"/>
    </row>
    <row r="211" spans="2:23" ht="12.75" customHeight="1">
      <c r="B211" s="342" t="s">
        <v>757</v>
      </c>
      <c r="C211" s="343"/>
      <c r="D211" s="343"/>
      <c r="E211" s="343"/>
      <c r="F211" s="343"/>
      <c r="G211" s="343"/>
      <c r="H211" s="344"/>
      <c r="I211" s="966" t="str">
        <f>+IF(I$11="No Bid","No Bid"," ")</f>
        <v xml:space="preserve"> </v>
      </c>
      <c r="J211" s="967"/>
      <c r="K211" s="968"/>
      <c r="L211" s="1139" t="str">
        <f>+IF(L$11="No Bid","No Bid"," ")</f>
        <v xml:space="preserve"> </v>
      </c>
      <c r="M211" s="1140"/>
      <c r="N211" s="1141"/>
      <c r="O211" s="1139" t="str">
        <f>+IF(O$11="No Bid","No Bid"," ")</f>
        <v xml:space="preserve"> </v>
      </c>
      <c r="P211" s="1140"/>
      <c r="Q211" s="1141"/>
      <c r="R211" s="1139" t="str">
        <f>+IF(R$11="No Bid","No Bid"," ")</f>
        <v xml:space="preserve"> </v>
      </c>
      <c r="S211" s="1140"/>
      <c r="T211" s="1141"/>
      <c r="U211" s="1139" t="str">
        <f>+IF(U$11="No Bid","No Bid"," ")</f>
        <v xml:space="preserve"> </v>
      </c>
      <c r="V211" s="1140"/>
      <c r="W211" s="1141"/>
    </row>
    <row r="212" spans="2:23" ht="12.75" customHeight="1">
      <c r="B212" s="345"/>
      <c r="C212" s="293" t="s">
        <v>758</v>
      </c>
      <c r="D212" s="293"/>
      <c r="E212" s="293"/>
      <c r="F212" s="293"/>
      <c r="G212" s="293"/>
      <c r="H212" s="346"/>
      <c r="I212" s="956"/>
      <c r="J212" s="957"/>
      <c r="K212" s="958"/>
      <c r="L212" s="1136" t="s">
        <v>730</v>
      </c>
      <c r="M212" s="1137"/>
      <c r="N212" s="1138"/>
      <c r="O212" s="1136" t="s">
        <v>730</v>
      </c>
      <c r="P212" s="1137"/>
      <c r="Q212" s="1138"/>
      <c r="R212" s="1136"/>
      <c r="S212" s="1137"/>
      <c r="T212" s="1138"/>
      <c r="U212" s="1136"/>
      <c r="V212" s="1137"/>
      <c r="W212" s="1138"/>
    </row>
    <row r="213" spans="2:23" ht="12.75" customHeight="1">
      <c r="B213" s="345"/>
      <c r="C213" s="293" t="s">
        <v>759</v>
      </c>
      <c r="D213" s="293"/>
      <c r="E213" s="293"/>
      <c r="F213" s="293"/>
      <c r="G213" s="293"/>
      <c r="H213" s="346"/>
      <c r="I213" s="956"/>
      <c r="J213" s="957"/>
      <c r="K213" s="958"/>
      <c r="L213" s="1136" t="s">
        <v>730</v>
      </c>
      <c r="M213" s="1137"/>
      <c r="N213" s="1138"/>
      <c r="O213" s="1136" t="s">
        <v>730</v>
      </c>
      <c r="P213" s="1137"/>
      <c r="Q213" s="1138"/>
      <c r="R213" s="1136"/>
      <c r="S213" s="1137"/>
      <c r="T213" s="1138"/>
      <c r="U213" s="1136"/>
      <c r="V213" s="1137"/>
      <c r="W213" s="1138"/>
    </row>
    <row r="214" spans="2:23" ht="12.75" customHeight="1">
      <c r="B214" s="345"/>
      <c r="C214" s="293" t="s">
        <v>760</v>
      </c>
      <c r="D214" s="293"/>
      <c r="E214" s="293"/>
      <c r="F214" s="293"/>
      <c r="G214" s="293"/>
      <c r="H214" s="346"/>
      <c r="I214" s="956"/>
      <c r="J214" s="957"/>
      <c r="K214" s="958"/>
      <c r="L214" s="1136" t="s">
        <v>730</v>
      </c>
      <c r="M214" s="1137"/>
      <c r="N214" s="1138"/>
      <c r="O214" s="1136" t="s">
        <v>730</v>
      </c>
      <c r="P214" s="1137"/>
      <c r="Q214" s="1138"/>
      <c r="R214" s="1136"/>
      <c r="S214" s="1137"/>
      <c r="T214" s="1138"/>
      <c r="U214" s="1136"/>
      <c r="V214" s="1137"/>
      <c r="W214" s="1138"/>
    </row>
    <row r="215" spans="2:23" ht="12.75" customHeight="1">
      <c r="B215" s="345"/>
      <c r="C215" s="293" t="s">
        <v>761</v>
      </c>
      <c r="D215" s="293"/>
      <c r="E215" s="293"/>
      <c r="F215" s="293"/>
      <c r="G215" s="293"/>
      <c r="H215" s="346"/>
      <c r="I215" s="361" t="s">
        <v>762</v>
      </c>
      <c r="J215" s="362" t="s">
        <v>763</v>
      </c>
      <c r="K215" s="363" t="s">
        <v>764</v>
      </c>
      <c r="L215" s="361" t="s">
        <v>762</v>
      </c>
      <c r="M215" s="362" t="s">
        <v>763</v>
      </c>
      <c r="N215" s="363" t="s">
        <v>764</v>
      </c>
      <c r="O215" s="361" t="s">
        <v>762</v>
      </c>
      <c r="P215" s="362" t="s">
        <v>763</v>
      </c>
      <c r="Q215" s="363" t="s">
        <v>764</v>
      </c>
      <c r="R215" s="361" t="s">
        <v>762</v>
      </c>
      <c r="S215" s="362" t="s">
        <v>763</v>
      </c>
      <c r="T215" s="363" t="s">
        <v>764</v>
      </c>
      <c r="U215" s="361" t="s">
        <v>762</v>
      </c>
      <c r="V215" s="362" t="s">
        <v>763</v>
      </c>
      <c r="W215" s="363" t="s">
        <v>764</v>
      </c>
    </row>
    <row r="216" spans="2:23" ht="12.75" customHeight="1">
      <c r="B216" s="345"/>
      <c r="C216" s="347"/>
      <c r="D216" s="347"/>
      <c r="E216" s="347"/>
      <c r="F216" s="364"/>
      <c r="G216" s="365"/>
      <c r="H216" s="366" t="s">
        <v>765</v>
      </c>
      <c r="I216" s="367"/>
      <c r="J216" s="368"/>
      <c r="K216" s="369"/>
      <c r="L216" s="367">
        <v>0.63</v>
      </c>
      <c r="M216" s="368">
        <v>0.6</v>
      </c>
      <c r="N216" s="370">
        <v>0.57999999999999996</v>
      </c>
      <c r="O216" s="1156"/>
      <c r="P216" s="1157"/>
      <c r="Q216" s="371"/>
      <c r="R216" s="367"/>
      <c r="S216" s="368"/>
      <c r="T216" s="369"/>
      <c r="U216" s="367"/>
      <c r="V216" s="368"/>
      <c r="W216" s="369"/>
    </row>
    <row r="217" spans="2:23" ht="12.75" customHeight="1">
      <c r="B217" s="345"/>
      <c r="C217" s="347"/>
      <c r="D217" s="347"/>
      <c r="E217" s="347"/>
      <c r="F217" s="364"/>
      <c r="G217" s="347"/>
      <c r="H217" s="366" t="s">
        <v>766</v>
      </c>
      <c r="I217" s="367"/>
      <c r="J217" s="368"/>
      <c r="K217" s="369"/>
      <c r="L217" s="367">
        <v>0</v>
      </c>
      <c r="M217" s="368">
        <v>0</v>
      </c>
      <c r="N217" s="370">
        <v>0</v>
      </c>
      <c r="O217" s="1156"/>
      <c r="P217" s="1157"/>
      <c r="Q217" s="371"/>
      <c r="R217" s="367"/>
      <c r="S217" s="368"/>
      <c r="T217" s="369"/>
      <c r="U217" s="367"/>
      <c r="V217" s="368"/>
      <c r="W217" s="369"/>
    </row>
    <row r="218" spans="2:23" ht="12.75" customHeight="1">
      <c r="B218" s="345"/>
      <c r="C218" s="293" t="s">
        <v>767</v>
      </c>
      <c r="D218" s="293"/>
      <c r="E218" s="293"/>
      <c r="F218" s="293"/>
      <c r="G218" s="293"/>
      <c r="H218" s="346"/>
      <c r="I218" s="956"/>
      <c r="J218" s="957"/>
      <c r="K218" s="958"/>
      <c r="L218" s="1147" t="s">
        <v>737</v>
      </c>
      <c r="M218" s="1135"/>
      <c r="N218" s="1135"/>
      <c r="O218" s="1156"/>
      <c r="P218" s="1157"/>
      <c r="Q218" s="371"/>
      <c r="R218" s="1136"/>
      <c r="S218" s="1137"/>
      <c r="T218" s="1138"/>
      <c r="U218" s="1136"/>
      <c r="V218" s="1137"/>
      <c r="W218" s="1138"/>
    </row>
    <row r="219" spans="2:23" ht="12.75" customHeight="1">
      <c r="B219" s="345"/>
      <c r="C219" s="293"/>
      <c r="D219" s="293"/>
      <c r="E219" s="293"/>
      <c r="F219" s="293"/>
      <c r="G219" s="293"/>
      <c r="H219" s="346"/>
      <c r="I219" s="956"/>
      <c r="J219" s="957"/>
      <c r="K219" s="958"/>
      <c r="L219" s="1136"/>
      <c r="M219" s="1137"/>
      <c r="N219" s="1138"/>
      <c r="O219" s="1136"/>
      <c r="P219" s="1137"/>
      <c r="Q219" s="1138"/>
      <c r="R219" s="1136"/>
      <c r="S219" s="1137"/>
      <c r="T219" s="1138"/>
      <c r="U219" s="1136"/>
      <c r="V219" s="1137"/>
      <c r="W219" s="1138"/>
    </row>
    <row r="220" spans="2:23" ht="12.75" customHeight="1">
      <c r="B220" s="342" t="s">
        <v>768</v>
      </c>
      <c r="C220" s="343"/>
      <c r="D220" s="343"/>
      <c r="E220" s="343"/>
      <c r="F220" s="343"/>
      <c r="G220" s="343"/>
      <c r="H220" s="344"/>
      <c r="I220" s="966" t="str">
        <f>+IF(I$11="No Bid","No Bid"," ")</f>
        <v xml:space="preserve"> </v>
      </c>
      <c r="J220" s="967"/>
      <c r="K220" s="968"/>
      <c r="L220" s="1139" t="str">
        <f>+IF(L$11="No Bid","No Bid"," ")</f>
        <v xml:space="preserve"> </v>
      </c>
      <c r="M220" s="1140"/>
      <c r="N220" s="1141"/>
      <c r="O220" s="1139" t="str">
        <f>+IF(O$11="No Bid","No Bid"," ")</f>
        <v xml:space="preserve"> </v>
      </c>
      <c r="P220" s="1140"/>
      <c r="Q220" s="1141"/>
      <c r="R220" s="1139" t="str">
        <f>+IF(R$11="No Bid","No Bid"," ")</f>
        <v xml:space="preserve"> </v>
      </c>
      <c r="S220" s="1140"/>
      <c r="T220" s="1141"/>
      <c r="U220" s="1139" t="str">
        <f>+IF(U$11="No Bid","No Bid"," ")</f>
        <v xml:space="preserve"> </v>
      </c>
      <c r="V220" s="1140"/>
      <c r="W220" s="1141"/>
    </row>
    <row r="221" spans="2:23" ht="12.75" customHeight="1">
      <c r="B221" s="345"/>
      <c r="C221" s="293" t="s">
        <v>769</v>
      </c>
      <c r="D221" s="293"/>
      <c r="E221" s="293"/>
      <c r="F221" s="293"/>
      <c r="G221" s="293"/>
      <c r="H221" s="346"/>
      <c r="I221" s="956"/>
      <c r="J221" s="957"/>
      <c r="K221" s="958"/>
      <c r="L221" s="1136" t="s">
        <v>730</v>
      </c>
      <c r="M221" s="1137"/>
      <c r="N221" s="1138"/>
      <c r="O221" s="1136"/>
      <c r="P221" s="1137"/>
      <c r="Q221" s="1138"/>
      <c r="R221" s="1136"/>
      <c r="S221" s="1137"/>
      <c r="T221" s="1138"/>
      <c r="U221" s="1136"/>
      <c r="V221" s="1137"/>
      <c r="W221" s="1138"/>
    </row>
    <row r="222" spans="2:23" ht="12.75" customHeight="1">
      <c r="B222" s="342" t="s">
        <v>770</v>
      </c>
      <c r="C222" s="343"/>
      <c r="D222" s="343"/>
      <c r="E222" s="343"/>
      <c r="F222" s="343"/>
      <c r="G222" s="343"/>
      <c r="H222" s="344"/>
      <c r="I222" s="964" t="s">
        <v>771</v>
      </c>
      <c r="J222" s="965"/>
      <c r="K222" s="372" t="s">
        <v>772</v>
      </c>
      <c r="L222" s="1160" t="s">
        <v>771</v>
      </c>
      <c r="M222" s="1161"/>
      <c r="N222" s="372" t="s">
        <v>772</v>
      </c>
      <c r="O222" s="1160" t="s">
        <v>771</v>
      </c>
      <c r="P222" s="1161"/>
      <c r="Q222" s="372" t="s">
        <v>772</v>
      </c>
      <c r="R222" s="1160" t="s">
        <v>771</v>
      </c>
      <c r="S222" s="1161"/>
      <c r="T222" s="372" t="s">
        <v>772</v>
      </c>
      <c r="U222" s="1160" t="s">
        <v>771</v>
      </c>
      <c r="V222" s="1161"/>
      <c r="W222" s="372" t="s">
        <v>772</v>
      </c>
    </row>
    <row r="223" spans="2:23" ht="12.75" customHeight="1">
      <c r="B223" s="345"/>
      <c r="C223" s="293"/>
      <c r="D223" s="293"/>
      <c r="E223" s="293"/>
      <c r="F223" s="293"/>
      <c r="G223" s="293"/>
      <c r="H223" s="373" t="s">
        <v>773</v>
      </c>
      <c r="I223" s="944"/>
      <c r="J223" s="945"/>
      <c r="K223" s="374"/>
      <c r="L223" s="1158"/>
      <c r="M223" s="1159"/>
      <c r="N223" s="374"/>
      <c r="O223" s="1156" t="s">
        <v>774</v>
      </c>
      <c r="P223" s="1157"/>
      <c r="Q223" s="371">
        <v>0.2</v>
      </c>
      <c r="R223" s="1158"/>
      <c r="S223" s="1159"/>
      <c r="T223" s="374"/>
      <c r="U223" s="1158"/>
      <c r="V223" s="1159"/>
      <c r="W223" s="374"/>
    </row>
    <row r="224" spans="2:23" ht="12.75" customHeight="1">
      <c r="B224" s="345"/>
      <c r="C224" s="293"/>
      <c r="D224" s="293"/>
      <c r="E224" s="293"/>
      <c r="F224" s="293"/>
      <c r="G224" s="293"/>
      <c r="H224" s="373" t="s">
        <v>775</v>
      </c>
      <c r="I224" s="944"/>
      <c r="J224" s="945"/>
      <c r="K224" s="374"/>
      <c r="L224" s="1158"/>
      <c r="M224" s="1159"/>
      <c r="N224" s="374"/>
      <c r="O224" s="1156" t="s">
        <v>776</v>
      </c>
      <c r="P224" s="1157"/>
      <c r="Q224" s="371">
        <v>0.2</v>
      </c>
      <c r="R224" s="1158"/>
      <c r="S224" s="1159"/>
      <c r="T224" s="374"/>
      <c r="U224" s="1158"/>
      <c r="V224" s="1159"/>
      <c r="W224" s="374"/>
    </row>
    <row r="225" spans="2:23" ht="12.75" customHeight="1">
      <c r="B225" s="345"/>
      <c r="C225" s="293"/>
      <c r="D225" s="293"/>
      <c r="E225" s="293"/>
      <c r="F225" s="293"/>
      <c r="G225" s="293"/>
      <c r="H225" s="373" t="s">
        <v>777</v>
      </c>
      <c r="I225" s="944"/>
      <c r="J225" s="945"/>
      <c r="K225" s="374"/>
      <c r="L225" s="1158"/>
      <c r="M225" s="1159"/>
      <c r="N225" s="374"/>
      <c r="O225" s="1156" t="s">
        <v>778</v>
      </c>
      <c r="P225" s="1157"/>
      <c r="Q225" s="371"/>
      <c r="R225" s="1158"/>
      <c r="S225" s="1159"/>
      <c r="T225" s="374"/>
      <c r="U225" s="1158"/>
      <c r="V225" s="1159"/>
      <c r="W225" s="374"/>
    </row>
    <row r="226" spans="2:23" ht="12.75" customHeight="1" thickBot="1">
      <c r="B226" s="345"/>
      <c r="C226" s="293"/>
      <c r="D226" s="293"/>
      <c r="E226" s="293"/>
      <c r="F226" s="293"/>
      <c r="G226" s="293"/>
      <c r="H226" s="373" t="s">
        <v>779</v>
      </c>
      <c r="I226" s="944"/>
      <c r="J226" s="945"/>
      <c r="K226" s="374"/>
      <c r="L226" s="1158"/>
      <c r="M226" s="1159"/>
      <c r="N226" s="374"/>
      <c r="O226" s="1158"/>
      <c r="P226" s="1159"/>
      <c r="Q226" s="374"/>
      <c r="R226" s="1158"/>
      <c r="S226" s="1159"/>
      <c r="T226" s="374"/>
      <c r="U226" s="1158"/>
      <c r="V226" s="1159"/>
      <c r="W226" s="374"/>
    </row>
    <row r="227" spans="2:23" ht="12.75" hidden="1" customHeight="1">
      <c r="B227" s="345"/>
      <c r="C227" s="293"/>
      <c r="D227" s="293"/>
      <c r="E227" s="293"/>
      <c r="F227" s="293"/>
      <c r="G227" s="293"/>
      <c r="H227" s="373" t="s">
        <v>780</v>
      </c>
      <c r="I227" s="944"/>
      <c r="J227" s="945"/>
      <c r="K227" s="374"/>
      <c r="L227" s="1158"/>
      <c r="M227" s="1159"/>
      <c r="N227" s="374"/>
      <c r="O227" s="1158"/>
      <c r="P227" s="1159"/>
      <c r="Q227" s="374"/>
      <c r="R227" s="1158"/>
      <c r="S227" s="1159"/>
      <c r="T227" s="374"/>
      <c r="U227" s="1158"/>
      <c r="V227" s="1159"/>
      <c r="W227" s="374"/>
    </row>
    <row r="228" spans="2:23" ht="12.75" hidden="1" customHeight="1">
      <c r="B228" s="345"/>
      <c r="C228" s="293"/>
      <c r="D228" s="293"/>
      <c r="E228" s="293"/>
      <c r="F228" s="293"/>
      <c r="G228" s="293"/>
      <c r="H228" s="373" t="s">
        <v>781</v>
      </c>
      <c r="I228" s="944"/>
      <c r="J228" s="945"/>
      <c r="K228" s="374"/>
      <c r="L228" s="1158"/>
      <c r="M228" s="1159"/>
      <c r="N228" s="374"/>
      <c r="O228" s="1158"/>
      <c r="P228" s="1159"/>
      <c r="Q228" s="374"/>
      <c r="R228" s="1158"/>
      <c r="S228" s="1159"/>
      <c r="T228" s="374"/>
      <c r="U228" s="1158"/>
      <c r="V228" s="1159"/>
      <c r="W228" s="374"/>
    </row>
    <row r="229" spans="2:23" ht="12.75" hidden="1" customHeight="1">
      <c r="B229" s="345"/>
      <c r="C229" s="293"/>
      <c r="D229" s="293"/>
      <c r="E229" s="293"/>
      <c r="F229" s="293"/>
      <c r="G229" s="293"/>
      <c r="H229" s="373" t="s">
        <v>782</v>
      </c>
      <c r="I229" s="944"/>
      <c r="J229" s="945"/>
      <c r="K229" s="374"/>
      <c r="L229" s="1158"/>
      <c r="M229" s="1159"/>
      <c r="N229" s="374"/>
      <c r="O229" s="1158"/>
      <c r="P229" s="1159"/>
      <c r="Q229" s="374"/>
      <c r="R229" s="1158"/>
      <c r="S229" s="1159"/>
      <c r="T229" s="374"/>
      <c r="U229" s="1158"/>
      <c r="V229" s="1159"/>
      <c r="W229" s="374"/>
    </row>
    <row r="230" spans="2:23" ht="12.75" hidden="1" customHeight="1">
      <c r="B230" s="345"/>
      <c r="C230" s="293"/>
      <c r="D230" s="293"/>
      <c r="E230" s="293"/>
      <c r="F230" s="293"/>
      <c r="G230" s="293"/>
      <c r="H230" s="373" t="s">
        <v>783</v>
      </c>
      <c r="I230" s="944"/>
      <c r="J230" s="945"/>
      <c r="K230" s="374"/>
      <c r="L230" s="1158"/>
      <c r="M230" s="1159"/>
      <c r="N230" s="374"/>
      <c r="O230" s="1158"/>
      <c r="P230" s="1159"/>
      <c r="Q230" s="374"/>
      <c r="R230" s="1158"/>
      <c r="S230" s="1159"/>
      <c r="T230" s="374"/>
      <c r="U230" s="1158"/>
      <c r="V230" s="1159"/>
      <c r="W230" s="374"/>
    </row>
    <row r="231" spans="2:23" ht="12.75" hidden="1" customHeight="1">
      <c r="B231" s="345"/>
      <c r="C231" s="293"/>
      <c r="D231" s="293"/>
      <c r="E231" s="293"/>
      <c r="F231" s="293"/>
      <c r="G231" s="293"/>
      <c r="H231" s="373" t="s">
        <v>784</v>
      </c>
      <c r="I231" s="944"/>
      <c r="J231" s="945"/>
      <c r="K231" s="374"/>
      <c r="L231" s="1158"/>
      <c r="M231" s="1159"/>
      <c r="N231" s="374"/>
      <c r="O231" s="1158"/>
      <c r="P231" s="1159"/>
      <c r="Q231" s="374"/>
      <c r="R231" s="1158"/>
      <c r="S231" s="1159"/>
      <c r="T231" s="374"/>
      <c r="U231" s="1158"/>
      <c r="V231" s="1159"/>
      <c r="W231" s="374"/>
    </row>
    <row r="232" spans="2:23" ht="12.75" hidden="1" customHeight="1" thickBot="1">
      <c r="B232" s="375"/>
      <c r="C232" s="376"/>
      <c r="D232" s="376"/>
      <c r="E232" s="376"/>
      <c r="F232" s="376"/>
      <c r="G232" s="376"/>
      <c r="H232" s="377" t="s">
        <v>785</v>
      </c>
      <c r="I232" s="962"/>
      <c r="J232" s="963"/>
      <c r="K232" s="378"/>
      <c r="L232" s="1162"/>
      <c r="M232" s="1163"/>
      <c r="N232" s="378"/>
      <c r="O232" s="1162"/>
      <c r="P232" s="1163"/>
      <c r="Q232" s="378"/>
      <c r="R232" s="1162"/>
      <c r="S232" s="1163"/>
      <c r="T232" s="378"/>
      <c r="U232" s="1162"/>
      <c r="V232" s="1163"/>
      <c r="W232" s="378"/>
    </row>
    <row r="233" spans="2:23" ht="16.5" customHeight="1" thickBot="1">
      <c r="B233" s="379" t="s">
        <v>786</v>
      </c>
      <c r="C233" s="380"/>
      <c r="D233" s="380"/>
      <c r="E233" s="381"/>
      <c r="F233" s="379"/>
      <c r="G233" s="382" t="s">
        <v>787</v>
      </c>
      <c r="H233" s="381"/>
      <c r="I233" s="1164" t="s">
        <v>634</v>
      </c>
      <c r="J233" s="1164"/>
      <c r="K233" s="1164"/>
      <c r="L233" s="1164" t="s">
        <v>634</v>
      </c>
      <c r="M233" s="1164"/>
      <c r="N233" s="1164"/>
      <c r="O233" s="1164" t="s">
        <v>634</v>
      </c>
      <c r="P233" s="1164"/>
      <c r="Q233" s="1164"/>
      <c r="R233" s="1164" t="s">
        <v>634</v>
      </c>
      <c r="S233" s="1164"/>
      <c r="T233" s="1164"/>
      <c r="U233" s="1164" t="s">
        <v>634</v>
      </c>
      <c r="V233" s="1164"/>
      <c r="W233" s="1164"/>
    </row>
    <row r="234" spans="2:23" ht="12.75" hidden="1" customHeight="1">
      <c r="B234" s="383">
        <v>1</v>
      </c>
      <c r="C234" s="975"/>
      <c r="D234" s="976"/>
      <c r="E234" s="384"/>
      <c r="F234" s="385"/>
      <c r="G234" s="302"/>
      <c r="H234" s="386"/>
      <c r="I234" s="956" t="str">
        <f t="shared" ref="I234:L435" si="81">+IF(I$13="No Bid","No Bid"," ")</f>
        <v xml:space="preserve"> </v>
      </c>
      <c r="J234" s="957"/>
      <c r="K234" s="958"/>
      <c r="L234" s="1136" t="str">
        <f t="shared" ref="L234:R335" si="82">+IF(L$13="No Bid","No Bid"," ")</f>
        <v xml:space="preserve"> </v>
      </c>
      <c r="M234" s="1137"/>
      <c r="N234" s="1138"/>
      <c r="O234" s="1136" t="str">
        <f t="shared" si="82"/>
        <v xml:space="preserve"> </v>
      </c>
      <c r="P234" s="1137"/>
      <c r="Q234" s="1138"/>
      <c r="R234" s="1136" t="str">
        <f t="shared" ref="R234:R283" si="83">+IF(R$13="No Bid","No Bid"," ")</f>
        <v xml:space="preserve"> </v>
      </c>
      <c r="S234" s="1137"/>
      <c r="T234" s="1138"/>
      <c r="U234" s="1136" t="str">
        <f t="shared" ref="U234:U435" si="84">+IF(U$13="No Bid","No Bid"," ")</f>
        <v xml:space="preserve"> </v>
      </c>
      <c r="V234" s="1137"/>
      <c r="W234" s="1138"/>
    </row>
    <row r="235" spans="2:23" ht="12.75" hidden="1" customHeight="1" outlineLevel="1">
      <c r="B235" s="383">
        <v>2</v>
      </c>
      <c r="C235" s="975"/>
      <c r="D235" s="976"/>
      <c r="E235" s="384"/>
      <c r="F235" s="385"/>
      <c r="G235" s="302"/>
      <c r="H235" s="386"/>
      <c r="I235" s="956" t="str">
        <f t="shared" si="81"/>
        <v xml:space="preserve"> </v>
      </c>
      <c r="J235" s="957"/>
      <c r="K235" s="958"/>
      <c r="L235" s="1136" t="str">
        <f t="shared" si="82"/>
        <v xml:space="preserve"> </v>
      </c>
      <c r="M235" s="1137"/>
      <c r="N235" s="1138"/>
      <c r="O235" s="1136" t="str">
        <f t="shared" si="82"/>
        <v xml:space="preserve"> </v>
      </c>
      <c r="P235" s="1137"/>
      <c r="Q235" s="1138"/>
      <c r="R235" s="1136" t="str">
        <f t="shared" si="83"/>
        <v xml:space="preserve"> </v>
      </c>
      <c r="S235" s="1137"/>
      <c r="T235" s="1138"/>
      <c r="U235" s="1136" t="str">
        <f t="shared" si="84"/>
        <v xml:space="preserve"> </v>
      </c>
      <c r="V235" s="1137"/>
      <c r="W235" s="1138"/>
    </row>
    <row r="236" spans="2:23" ht="12.75" hidden="1" customHeight="1" outlineLevel="1">
      <c r="B236" s="383">
        <v>3</v>
      </c>
      <c r="C236" s="975"/>
      <c r="D236" s="976"/>
      <c r="E236" s="384"/>
      <c r="F236" s="385"/>
      <c r="G236" s="302"/>
      <c r="H236" s="386"/>
      <c r="I236" s="956" t="str">
        <f t="shared" si="81"/>
        <v xml:space="preserve"> </v>
      </c>
      <c r="J236" s="957"/>
      <c r="K236" s="958"/>
      <c r="L236" s="1136" t="str">
        <f t="shared" si="82"/>
        <v xml:space="preserve"> </v>
      </c>
      <c r="M236" s="1137"/>
      <c r="N236" s="1138"/>
      <c r="O236" s="1136" t="str">
        <f t="shared" si="82"/>
        <v xml:space="preserve"> </v>
      </c>
      <c r="P236" s="1137"/>
      <c r="Q236" s="1138"/>
      <c r="R236" s="1136" t="str">
        <f t="shared" si="83"/>
        <v xml:space="preserve"> </v>
      </c>
      <c r="S236" s="1137"/>
      <c r="T236" s="1138"/>
      <c r="U236" s="1136" t="str">
        <f t="shared" si="84"/>
        <v xml:space="preserve"> </v>
      </c>
      <c r="V236" s="1137"/>
      <c r="W236" s="1138"/>
    </row>
    <row r="237" spans="2:23" ht="12.75" hidden="1" customHeight="1" outlineLevel="1">
      <c r="B237" s="383">
        <v>4</v>
      </c>
      <c r="C237" s="975"/>
      <c r="D237" s="976"/>
      <c r="E237" s="384"/>
      <c r="F237" s="385"/>
      <c r="G237" s="302"/>
      <c r="H237" s="386"/>
      <c r="I237" s="956" t="str">
        <f t="shared" si="81"/>
        <v xml:space="preserve"> </v>
      </c>
      <c r="J237" s="957"/>
      <c r="K237" s="958"/>
      <c r="L237" s="1136" t="str">
        <f t="shared" si="82"/>
        <v xml:space="preserve"> </v>
      </c>
      <c r="M237" s="1137"/>
      <c r="N237" s="1138"/>
      <c r="O237" s="1136" t="str">
        <f t="shared" si="82"/>
        <v xml:space="preserve"> </v>
      </c>
      <c r="P237" s="1137"/>
      <c r="Q237" s="1138"/>
      <c r="R237" s="1136" t="str">
        <f t="shared" si="83"/>
        <v xml:space="preserve"> </v>
      </c>
      <c r="S237" s="1137"/>
      <c r="T237" s="1138"/>
      <c r="U237" s="1136" t="str">
        <f t="shared" si="84"/>
        <v xml:space="preserve"> </v>
      </c>
      <c r="V237" s="1137"/>
      <c r="W237" s="1138"/>
    </row>
    <row r="238" spans="2:23" ht="12.75" hidden="1" customHeight="1" outlineLevel="1">
      <c r="B238" s="383">
        <v>5</v>
      </c>
      <c r="C238" s="975"/>
      <c r="D238" s="976"/>
      <c r="E238" s="384"/>
      <c r="F238" s="385"/>
      <c r="G238" s="302"/>
      <c r="H238" s="386"/>
      <c r="I238" s="956" t="str">
        <f t="shared" si="81"/>
        <v xml:space="preserve"> </v>
      </c>
      <c r="J238" s="957"/>
      <c r="K238" s="958"/>
      <c r="L238" s="1136" t="str">
        <f t="shared" si="82"/>
        <v xml:space="preserve"> </v>
      </c>
      <c r="M238" s="1137"/>
      <c r="N238" s="1138"/>
      <c r="O238" s="1136" t="str">
        <f t="shared" si="82"/>
        <v xml:space="preserve"> </v>
      </c>
      <c r="P238" s="1137"/>
      <c r="Q238" s="1138"/>
      <c r="R238" s="1136" t="str">
        <f t="shared" si="83"/>
        <v xml:space="preserve"> </v>
      </c>
      <c r="S238" s="1137"/>
      <c r="T238" s="1138"/>
      <c r="U238" s="1136" t="str">
        <f t="shared" si="84"/>
        <v xml:space="preserve"> </v>
      </c>
      <c r="V238" s="1137"/>
      <c r="W238" s="1138"/>
    </row>
    <row r="239" spans="2:23" ht="12.75" hidden="1" customHeight="1" outlineLevel="1">
      <c r="B239" s="383">
        <v>6</v>
      </c>
      <c r="C239" s="975"/>
      <c r="D239" s="976"/>
      <c r="E239" s="384"/>
      <c r="F239" s="385"/>
      <c r="G239" s="302"/>
      <c r="H239" s="386"/>
      <c r="I239" s="956" t="str">
        <f t="shared" si="81"/>
        <v xml:space="preserve"> </v>
      </c>
      <c r="J239" s="957"/>
      <c r="K239" s="958"/>
      <c r="L239" s="1136" t="str">
        <f t="shared" si="82"/>
        <v xml:space="preserve"> </v>
      </c>
      <c r="M239" s="1137"/>
      <c r="N239" s="1138"/>
      <c r="O239" s="1136" t="str">
        <f t="shared" si="82"/>
        <v xml:space="preserve"> </v>
      </c>
      <c r="P239" s="1137"/>
      <c r="Q239" s="1138"/>
      <c r="R239" s="1136" t="str">
        <f t="shared" si="83"/>
        <v xml:space="preserve"> </v>
      </c>
      <c r="S239" s="1137"/>
      <c r="T239" s="1138"/>
      <c r="U239" s="1136" t="str">
        <f t="shared" si="84"/>
        <v xml:space="preserve"> </v>
      </c>
      <c r="V239" s="1137"/>
      <c r="W239" s="1138"/>
    </row>
    <row r="240" spans="2:23" ht="12.75" hidden="1" customHeight="1" outlineLevel="1">
      <c r="B240" s="383">
        <v>7</v>
      </c>
      <c r="C240" s="975"/>
      <c r="D240" s="976"/>
      <c r="E240" s="384"/>
      <c r="F240" s="385"/>
      <c r="G240" s="302"/>
      <c r="H240" s="386"/>
      <c r="I240" s="956" t="str">
        <f t="shared" si="81"/>
        <v xml:space="preserve"> </v>
      </c>
      <c r="J240" s="957"/>
      <c r="K240" s="958"/>
      <c r="L240" s="1136" t="str">
        <f t="shared" si="82"/>
        <v xml:space="preserve"> </v>
      </c>
      <c r="M240" s="1137"/>
      <c r="N240" s="1138"/>
      <c r="O240" s="1136" t="str">
        <f t="shared" si="82"/>
        <v xml:space="preserve"> </v>
      </c>
      <c r="P240" s="1137"/>
      <c r="Q240" s="1138"/>
      <c r="R240" s="1136" t="str">
        <f t="shared" si="83"/>
        <v xml:space="preserve"> </v>
      </c>
      <c r="S240" s="1137"/>
      <c r="T240" s="1138"/>
      <c r="U240" s="1136" t="str">
        <f t="shared" si="84"/>
        <v xml:space="preserve"> </v>
      </c>
      <c r="V240" s="1137"/>
      <c r="W240" s="1138"/>
    </row>
    <row r="241" spans="2:23" ht="12.75" hidden="1" customHeight="1" outlineLevel="1">
      <c r="B241" s="383">
        <v>8</v>
      </c>
      <c r="C241" s="975"/>
      <c r="D241" s="976"/>
      <c r="E241" s="384"/>
      <c r="F241" s="385"/>
      <c r="G241" s="302"/>
      <c r="H241" s="386"/>
      <c r="I241" s="956" t="str">
        <f t="shared" si="81"/>
        <v xml:space="preserve"> </v>
      </c>
      <c r="J241" s="957"/>
      <c r="K241" s="958"/>
      <c r="L241" s="1136" t="str">
        <f t="shared" si="82"/>
        <v xml:space="preserve"> </v>
      </c>
      <c r="M241" s="1137"/>
      <c r="N241" s="1138"/>
      <c r="O241" s="1136" t="str">
        <f t="shared" si="82"/>
        <v xml:space="preserve"> </v>
      </c>
      <c r="P241" s="1137"/>
      <c r="Q241" s="1138"/>
      <c r="R241" s="1136" t="str">
        <f t="shared" si="83"/>
        <v xml:space="preserve"> </v>
      </c>
      <c r="S241" s="1137"/>
      <c r="T241" s="1138"/>
      <c r="U241" s="1136" t="str">
        <f t="shared" si="84"/>
        <v xml:space="preserve"> </v>
      </c>
      <c r="V241" s="1137"/>
      <c r="W241" s="1138"/>
    </row>
    <row r="242" spans="2:23" ht="12.75" hidden="1" customHeight="1" outlineLevel="1">
      <c r="B242" s="383">
        <v>9</v>
      </c>
      <c r="C242" s="975"/>
      <c r="D242" s="976"/>
      <c r="E242" s="384"/>
      <c r="F242" s="385"/>
      <c r="G242" s="302"/>
      <c r="H242" s="386"/>
      <c r="I242" s="956" t="str">
        <f t="shared" si="81"/>
        <v xml:space="preserve"> </v>
      </c>
      <c r="J242" s="957"/>
      <c r="K242" s="958"/>
      <c r="L242" s="1136" t="str">
        <f t="shared" si="82"/>
        <v xml:space="preserve"> </v>
      </c>
      <c r="M242" s="1137"/>
      <c r="N242" s="1138"/>
      <c r="O242" s="1136" t="str">
        <f t="shared" si="82"/>
        <v xml:space="preserve"> </v>
      </c>
      <c r="P242" s="1137"/>
      <c r="Q242" s="1138"/>
      <c r="R242" s="1136" t="str">
        <f t="shared" si="83"/>
        <v xml:space="preserve"> </v>
      </c>
      <c r="S242" s="1137"/>
      <c r="T242" s="1138"/>
      <c r="U242" s="1136" t="str">
        <f t="shared" si="84"/>
        <v xml:space="preserve"> </v>
      </c>
      <c r="V242" s="1137"/>
      <c r="W242" s="1138"/>
    </row>
    <row r="243" spans="2:23" ht="12.75" hidden="1" customHeight="1" outlineLevel="1">
      <c r="B243" s="383">
        <v>10</v>
      </c>
      <c r="C243" s="975"/>
      <c r="D243" s="976"/>
      <c r="E243" s="384"/>
      <c r="F243" s="385"/>
      <c r="G243" s="302"/>
      <c r="H243" s="386"/>
      <c r="I243" s="956" t="str">
        <f t="shared" si="81"/>
        <v xml:space="preserve"> </v>
      </c>
      <c r="J243" s="957"/>
      <c r="K243" s="958"/>
      <c r="L243" s="1136" t="str">
        <f t="shared" si="82"/>
        <v xml:space="preserve"> </v>
      </c>
      <c r="M243" s="1137"/>
      <c r="N243" s="1138"/>
      <c r="O243" s="1136" t="str">
        <f t="shared" si="82"/>
        <v xml:space="preserve"> </v>
      </c>
      <c r="P243" s="1137"/>
      <c r="Q243" s="1138"/>
      <c r="R243" s="1136" t="str">
        <f t="shared" si="83"/>
        <v xml:space="preserve"> </v>
      </c>
      <c r="S243" s="1137"/>
      <c r="T243" s="1138"/>
      <c r="U243" s="1136" t="str">
        <f t="shared" si="84"/>
        <v xml:space="preserve"> </v>
      </c>
      <c r="V243" s="1137"/>
      <c r="W243" s="1138"/>
    </row>
    <row r="244" spans="2:23" ht="12.75" hidden="1" customHeight="1" outlineLevel="1">
      <c r="B244" s="383">
        <v>11</v>
      </c>
      <c r="C244" s="975"/>
      <c r="D244" s="976"/>
      <c r="E244" s="384"/>
      <c r="F244" s="385"/>
      <c r="G244" s="302"/>
      <c r="H244" s="386"/>
      <c r="I244" s="956" t="str">
        <f t="shared" si="81"/>
        <v xml:space="preserve"> </v>
      </c>
      <c r="J244" s="957"/>
      <c r="K244" s="958"/>
      <c r="L244" s="1136" t="str">
        <f t="shared" si="82"/>
        <v xml:space="preserve"> </v>
      </c>
      <c r="M244" s="1137"/>
      <c r="N244" s="1138"/>
      <c r="O244" s="1136" t="str">
        <f t="shared" si="82"/>
        <v xml:space="preserve"> </v>
      </c>
      <c r="P244" s="1137"/>
      <c r="Q244" s="1138"/>
      <c r="R244" s="1136" t="str">
        <f t="shared" si="83"/>
        <v xml:space="preserve"> </v>
      </c>
      <c r="S244" s="1137"/>
      <c r="T244" s="1138"/>
      <c r="U244" s="1136" t="str">
        <f t="shared" si="84"/>
        <v xml:space="preserve"> </v>
      </c>
      <c r="V244" s="1137"/>
      <c r="W244" s="1138"/>
    </row>
    <row r="245" spans="2:23" ht="12.75" hidden="1" customHeight="1" outlineLevel="1">
      <c r="B245" s="383">
        <v>12</v>
      </c>
      <c r="C245" s="975"/>
      <c r="D245" s="976"/>
      <c r="E245" s="384"/>
      <c r="F245" s="385"/>
      <c r="G245" s="302"/>
      <c r="H245" s="386"/>
      <c r="I245" s="956" t="str">
        <f t="shared" si="81"/>
        <v xml:space="preserve"> </v>
      </c>
      <c r="J245" s="957"/>
      <c r="K245" s="958"/>
      <c r="L245" s="1136" t="str">
        <f t="shared" si="82"/>
        <v xml:space="preserve"> </v>
      </c>
      <c r="M245" s="1137"/>
      <c r="N245" s="1138"/>
      <c r="O245" s="1136" t="str">
        <f t="shared" si="82"/>
        <v xml:space="preserve"> </v>
      </c>
      <c r="P245" s="1137"/>
      <c r="Q245" s="1138"/>
      <c r="R245" s="1136" t="str">
        <f t="shared" si="83"/>
        <v xml:space="preserve"> </v>
      </c>
      <c r="S245" s="1137"/>
      <c r="T245" s="1138"/>
      <c r="U245" s="1136" t="str">
        <f t="shared" si="84"/>
        <v xml:space="preserve"> </v>
      </c>
      <c r="V245" s="1137"/>
      <c r="W245" s="1138"/>
    </row>
    <row r="246" spans="2:23" ht="12.75" hidden="1" customHeight="1" outlineLevel="1">
      <c r="B246" s="383">
        <v>13</v>
      </c>
      <c r="C246" s="975"/>
      <c r="D246" s="976"/>
      <c r="E246" s="384"/>
      <c r="F246" s="385"/>
      <c r="G246" s="302"/>
      <c r="H246" s="386"/>
      <c r="I246" s="956" t="str">
        <f t="shared" si="81"/>
        <v xml:space="preserve"> </v>
      </c>
      <c r="J246" s="957"/>
      <c r="K246" s="958"/>
      <c r="L246" s="1136" t="str">
        <f t="shared" si="82"/>
        <v xml:space="preserve"> </v>
      </c>
      <c r="M246" s="1137"/>
      <c r="N246" s="1138"/>
      <c r="O246" s="1136" t="str">
        <f t="shared" si="82"/>
        <v xml:space="preserve"> </v>
      </c>
      <c r="P246" s="1137"/>
      <c r="Q246" s="1138"/>
      <c r="R246" s="1136" t="str">
        <f t="shared" si="83"/>
        <v xml:space="preserve"> </v>
      </c>
      <c r="S246" s="1137"/>
      <c r="T246" s="1138"/>
      <c r="U246" s="1136" t="str">
        <f t="shared" si="84"/>
        <v xml:space="preserve"> </v>
      </c>
      <c r="V246" s="1137"/>
      <c r="W246" s="1138"/>
    </row>
    <row r="247" spans="2:23" ht="12.75" hidden="1" customHeight="1" outlineLevel="1">
      <c r="B247" s="383">
        <v>14</v>
      </c>
      <c r="C247" s="975"/>
      <c r="D247" s="976"/>
      <c r="E247" s="384"/>
      <c r="F247" s="385"/>
      <c r="G247" s="302"/>
      <c r="H247" s="386"/>
      <c r="I247" s="956" t="str">
        <f t="shared" si="81"/>
        <v xml:space="preserve"> </v>
      </c>
      <c r="J247" s="957"/>
      <c r="K247" s="958"/>
      <c r="L247" s="1136" t="str">
        <f t="shared" si="82"/>
        <v xml:space="preserve"> </v>
      </c>
      <c r="M247" s="1137"/>
      <c r="N247" s="1138"/>
      <c r="O247" s="1136" t="str">
        <f t="shared" si="82"/>
        <v xml:space="preserve"> </v>
      </c>
      <c r="P247" s="1137"/>
      <c r="Q247" s="1138"/>
      <c r="R247" s="1136" t="str">
        <f t="shared" si="83"/>
        <v xml:space="preserve"> </v>
      </c>
      <c r="S247" s="1137"/>
      <c r="T247" s="1138"/>
      <c r="U247" s="1136" t="str">
        <f t="shared" si="84"/>
        <v xml:space="preserve"> </v>
      </c>
      <c r="V247" s="1137"/>
      <c r="W247" s="1138"/>
    </row>
    <row r="248" spans="2:23" ht="12.75" hidden="1" customHeight="1" outlineLevel="1">
      <c r="B248" s="383">
        <v>15</v>
      </c>
      <c r="C248" s="975"/>
      <c r="D248" s="976"/>
      <c r="E248" s="384"/>
      <c r="F248" s="385"/>
      <c r="G248" s="302"/>
      <c r="H248" s="386"/>
      <c r="I248" s="956" t="str">
        <f t="shared" si="81"/>
        <v xml:space="preserve"> </v>
      </c>
      <c r="J248" s="957"/>
      <c r="K248" s="958"/>
      <c r="L248" s="1136" t="str">
        <f t="shared" si="82"/>
        <v xml:space="preserve"> </v>
      </c>
      <c r="M248" s="1137"/>
      <c r="N248" s="1138"/>
      <c r="O248" s="1136" t="str">
        <f t="shared" si="82"/>
        <v xml:space="preserve"> </v>
      </c>
      <c r="P248" s="1137"/>
      <c r="Q248" s="1138"/>
      <c r="R248" s="1136" t="str">
        <f t="shared" si="83"/>
        <v xml:space="preserve"> </v>
      </c>
      <c r="S248" s="1137"/>
      <c r="T248" s="1138"/>
      <c r="U248" s="1136" t="str">
        <f t="shared" si="84"/>
        <v xml:space="preserve"> </v>
      </c>
      <c r="V248" s="1137"/>
      <c r="W248" s="1138"/>
    </row>
    <row r="249" spans="2:23" ht="12.75" hidden="1" customHeight="1" outlineLevel="1">
      <c r="B249" s="383">
        <v>16</v>
      </c>
      <c r="C249" s="975"/>
      <c r="D249" s="976"/>
      <c r="E249" s="384"/>
      <c r="F249" s="385"/>
      <c r="G249" s="302"/>
      <c r="H249" s="386"/>
      <c r="I249" s="956" t="str">
        <f t="shared" si="81"/>
        <v xml:space="preserve"> </v>
      </c>
      <c r="J249" s="957"/>
      <c r="K249" s="958"/>
      <c r="L249" s="1136" t="str">
        <f t="shared" si="82"/>
        <v xml:space="preserve"> </v>
      </c>
      <c r="M249" s="1137"/>
      <c r="N249" s="1138"/>
      <c r="O249" s="1136" t="str">
        <f t="shared" si="82"/>
        <v xml:space="preserve"> </v>
      </c>
      <c r="P249" s="1137"/>
      <c r="Q249" s="1138"/>
      <c r="R249" s="1136" t="str">
        <f t="shared" si="83"/>
        <v xml:space="preserve"> </v>
      </c>
      <c r="S249" s="1137"/>
      <c r="T249" s="1138"/>
      <c r="U249" s="1136" t="str">
        <f t="shared" si="84"/>
        <v xml:space="preserve"> </v>
      </c>
      <c r="V249" s="1137"/>
      <c r="W249" s="1138"/>
    </row>
    <row r="250" spans="2:23" ht="12.75" hidden="1" customHeight="1" outlineLevel="1">
      <c r="B250" s="383">
        <v>17</v>
      </c>
      <c r="C250" s="975"/>
      <c r="D250" s="976"/>
      <c r="E250" s="384"/>
      <c r="F250" s="385"/>
      <c r="G250" s="302"/>
      <c r="H250" s="386"/>
      <c r="I250" s="956" t="str">
        <f t="shared" si="81"/>
        <v xml:space="preserve"> </v>
      </c>
      <c r="J250" s="957"/>
      <c r="K250" s="958"/>
      <c r="L250" s="1136" t="str">
        <f t="shared" si="82"/>
        <v xml:space="preserve"> </v>
      </c>
      <c r="M250" s="1137"/>
      <c r="N250" s="1138"/>
      <c r="O250" s="1136" t="str">
        <f t="shared" si="82"/>
        <v xml:space="preserve"> </v>
      </c>
      <c r="P250" s="1137"/>
      <c r="Q250" s="1138"/>
      <c r="R250" s="1136" t="str">
        <f t="shared" si="83"/>
        <v xml:space="preserve"> </v>
      </c>
      <c r="S250" s="1137"/>
      <c r="T250" s="1138"/>
      <c r="U250" s="1136" t="str">
        <f t="shared" si="84"/>
        <v xml:space="preserve"> </v>
      </c>
      <c r="V250" s="1137"/>
      <c r="W250" s="1138"/>
    </row>
    <row r="251" spans="2:23" ht="12.75" hidden="1" customHeight="1" outlineLevel="1">
      <c r="B251" s="383">
        <v>18</v>
      </c>
      <c r="C251" s="975"/>
      <c r="D251" s="976"/>
      <c r="E251" s="384"/>
      <c r="F251" s="385"/>
      <c r="G251" s="302"/>
      <c r="H251" s="386"/>
      <c r="I251" s="956" t="str">
        <f t="shared" si="81"/>
        <v xml:space="preserve"> </v>
      </c>
      <c r="J251" s="957"/>
      <c r="K251" s="958"/>
      <c r="L251" s="1136" t="str">
        <f t="shared" si="82"/>
        <v xml:space="preserve"> </v>
      </c>
      <c r="M251" s="1137"/>
      <c r="N251" s="1138"/>
      <c r="O251" s="1136" t="str">
        <f t="shared" si="82"/>
        <v xml:space="preserve"> </v>
      </c>
      <c r="P251" s="1137"/>
      <c r="Q251" s="1138"/>
      <c r="R251" s="1136" t="str">
        <f t="shared" si="83"/>
        <v xml:space="preserve"> </v>
      </c>
      <c r="S251" s="1137"/>
      <c r="T251" s="1138"/>
      <c r="U251" s="1136" t="str">
        <f t="shared" si="84"/>
        <v xml:space="preserve"> </v>
      </c>
      <c r="V251" s="1137"/>
      <c r="W251" s="1138"/>
    </row>
    <row r="252" spans="2:23" ht="12.75" hidden="1" customHeight="1" outlineLevel="1">
      <c r="B252" s="383">
        <v>19</v>
      </c>
      <c r="C252" s="975"/>
      <c r="D252" s="976"/>
      <c r="E252" s="384"/>
      <c r="F252" s="385"/>
      <c r="G252" s="302"/>
      <c r="H252" s="386"/>
      <c r="I252" s="956" t="str">
        <f t="shared" si="81"/>
        <v xml:space="preserve"> </v>
      </c>
      <c r="J252" s="957"/>
      <c r="K252" s="958"/>
      <c r="L252" s="1136" t="str">
        <f t="shared" si="82"/>
        <v xml:space="preserve"> </v>
      </c>
      <c r="M252" s="1137"/>
      <c r="N252" s="1138"/>
      <c r="O252" s="1136" t="str">
        <f t="shared" si="82"/>
        <v xml:space="preserve"> </v>
      </c>
      <c r="P252" s="1137"/>
      <c r="Q252" s="1138"/>
      <c r="R252" s="1136" t="str">
        <f t="shared" si="83"/>
        <v xml:space="preserve"> </v>
      </c>
      <c r="S252" s="1137"/>
      <c r="T252" s="1138"/>
      <c r="U252" s="1136" t="str">
        <f t="shared" si="84"/>
        <v xml:space="preserve"> </v>
      </c>
      <c r="V252" s="1137"/>
      <c r="W252" s="1138"/>
    </row>
    <row r="253" spans="2:23" ht="12.75" hidden="1" customHeight="1" outlineLevel="1">
      <c r="B253" s="383">
        <v>20</v>
      </c>
      <c r="C253" s="975"/>
      <c r="D253" s="976"/>
      <c r="E253" s="384"/>
      <c r="F253" s="385"/>
      <c r="G253" s="302"/>
      <c r="H253" s="386"/>
      <c r="I253" s="956" t="str">
        <f t="shared" si="81"/>
        <v xml:space="preserve"> </v>
      </c>
      <c r="J253" s="957"/>
      <c r="K253" s="958"/>
      <c r="L253" s="1136" t="str">
        <f t="shared" si="82"/>
        <v xml:space="preserve"> </v>
      </c>
      <c r="M253" s="1137"/>
      <c r="N253" s="1138"/>
      <c r="O253" s="1136" t="str">
        <f t="shared" si="82"/>
        <v xml:space="preserve"> </v>
      </c>
      <c r="P253" s="1137"/>
      <c r="Q253" s="1138"/>
      <c r="R253" s="1136" t="str">
        <f t="shared" si="83"/>
        <v xml:space="preserve"> </v>
      </c>
      <c r="S253" s="1137"/>
      <c r="T253" s="1138"/>
      <c r="U253" s="1136" t="str">
        <f t="shared" si="84"/>
        <v xml:space="preserve"> </v>
      </c>
      <c r="V253" s="1137"/>
      <c r="W253" s="1138"/>
    </row>
    <row r="254" spans="2:23" ht="12.75" hidden="1" customHeight="1" outlineLevel="1">
      <c r="B254" s="383">
        <v>21</v>
      </c>
      <c r="C254" s="975"/>
      <c r="D254" s="976"/>
      <c r="E254" s="384"/>
      <c r="F254" s="385"/>
      <c r="G254" s="302"/>
      <c r="H254" s="386"/>
      <c r="I254" s="956" t="str">
        <f t="shared" si="81"/>
        <v xml:space="preserve"> </v>
      </c>
      <c r="J254" s="957"/>
      <c r="K254" s="958"/>
      <c r="L254" s="1136" t="str">
        <f t="shared" si="82"/>
        <v xml:space="preserve"> </v>
      </c>
      <c r="M254" s="1137"/>
      <c r="N254" s="1138"/>
      <c r="O254" s="1136" t="str">
        <f t="shared" si="82"/>
        <v xml:space="preserve"> </v>
      </c>
      <c r="P254" s="1137"/>
      <c r="Q254" s="1138"/>
      <c r="R254" s="1136" t="str">
        <f t="shared" si="83"/>
        <v xml:space="preserve"> </v>
      </c>
      <c r="S254" s="1137"/>
      <c r="T254" s="1138"/>
      <c r="U254" s="1136" t="str">
        <f t="shared" si="84"/>
        <v xml:space="preserve"> </v>
      </c>
      <c r="V254" s="1137"/>
      <c r="W254" s="1138"/>
    </row>
    <row r="255" spans="2:23" ht="12.75" hidden="1" customHeight="1" outlineLevel="1">
      <c r="B255" s="383">
        <v>22</v>
      </c>
      <c r="C255" s="975"/>
      <c r="D255" s="976"/>
      <c r="E255" s="384"/>
      <c r="F255" s="385"/>
      <c r="G255" s="302"/>
      <c r="H255" s="386"/>
      <c r="I255" s="956" t="str">
        <f t="shared" si="81"/>
        <v xml:space="preserve"> </v>
      </c>
      <c r="J255" s="957"/>
      <c r="K255" s="958"/>
      <c r="L255" s="1136" t="str">
        <f t="shared" si="82"/>
        <v xml:space="preserve"> </v>
      </c>
      <c r="M255" s="1137"/>
      <c r="N255" s="1138"/>
      <c r="O255" s="1136" t="str">
        <f t="shared" si="82"/>
        <v xml:space="preserve"> </v>
      </c>
      <c r="P255" s="1137"/>
      <c r="Q255" s="1138"/>
      <c r="R255" s="1136" t="str">
        <f t="shared" si="83"/>
        <v xml:space="preserve"> </v>
      </c>
      <c r="S255" s="1137"/>
      <c r="T255" s="1138"/>
      <c r="U255" s="1136" t="str">
        <f t="shared" si="84"/>
        <v xml:space="preserve"> </v>
      </c>
      <c r="V255" s="1137"/>
      <c r="W255" s="1138"/>
    </row>
    <row r="256" spans="2:23" ht="12.75" hidden="1" customHeight="1" outlineLevel="1">
      <c r="B256" s="383">
        <v>23</v>
      </c>
      <c r="C256" s="975"/>
      <c r="D256" s="976"/>
      <c r="E256" s="384"/>
      <c r="F256" s="385"/>
      <c r="G256" s="302"/>
      <c r="H256" s="386"/>
      <c r="I256" s="956" t="str">
        <f t="shared" si="81"/>
        <v xml:space="preserve"> </v>
      </c>
      <c r="J256" s="957"/>
      <c r="K256" s="958"/>
      <c r="L256" s="1136" t="str">
        <f t="shared" si="82"/>
        <v xml:space="preserve"> </v>
      </c>
      <c r="M256" s="1137"/>
      <c r="N256" s="1138"/>
      <c r="O256" s="1136" t="str">
        <f t="shared" si="82"/>
        <v xml:space="preserve"> </v>
      </c>
      <c r="P256" s="1137"/>
      <c r="Q256" s="1138"/>
      <c r="R256" s="1136" t="str">
        <f t="shared" si="83"/>
        <v xml:space="preserve"> </v>
      </c>
      <c r="S256" s="1137"/>
      <c r="T256" s="1138"/>
      <c r="U256" s="1136" t="str">
        <f t="shared" si="84"/>
        <v xml:space="preserve"> </v>
      </c>
      <c r="V256" s="1137"/>
      <c r="W256" s="1138"/>
    </row>
    <row r="257" spans="2:23" ht="12.75" hidden="1" customHeight="1" outlineLevel="1">
      <c r="B257" s="383">
        <v>24</v>
      </c>
      <c r="C257" s="975"/>
      <c r="D257" s="976"/>
      <c r="E257" s="384"/>
      <c r="F257" s="385"/>
      <c r="G257" s="302"/>
      <c r="H257" s="386"/>
      <c r="I257" s="956" t="str">
        <f t="shared" si="81"/>
        <v xml:space="preserve"> </v>
      </c>
      <c r="J257" s="957"/>
      <c r="K257" s="958"/>
      <c r="L257" s="1136" t="str">
        <f t="shared" si="82"/>
        <v xml:space="preserve"> </v>
      </c>
      <c r="M257" s="1137"/>
      <c r="N257" s="1138"/>
      <c r="O257" s="1136" t="str">
        <f t="shared" si="82"/>
        <v xml:space="preserve"> </v>
      </c>
      <c r="P257" s="1137"/>
      <c r="Q257" s="1138"/>
      <c r="R257" s="1136" t="str">
        <f t="shared" si="83"/>
        <v xml:space="preserve"> </v>
      </c>
      <c r="S257" s="1137"/>
      <c r="T257" s="1138"/>
      <c r="U257" s="1136" t="str">
        <f t="shared" si="84"/>
        <v xml:space="preserve"> </v>
      </c>
      <c r="V257" s="1137"/>
      <c r="W257" s="1138"/>
    </row>
    <row r="258" spans="2:23" ht="12.75" hidden="1" customHeight="1" outlineLevel="1">
      <c r="B258" s="383">
        <v>25</v>
      </c>
      <c r="C258" s="975"/>
      <c r="D258" s="976"/>
      <c r="E258" s="384"/>
      <c r="F258" s="385"/>
      <c r="G258" s="302"/>
      <c r="H258" s="386"/>
      <c r="I258" s="956" t="str">
        <f t="shared" si="81"/>
        <v xml:space="preserve"> </v>
      </c>
      <c r="J258" s="957"/>
      <c r="K258" s="958"/>
      <c r="L258" s="1136" t="str">
        <f t="shared" si="82"/>
        <v xml:space="preserve"> </v>
      </c>
      <c r="M258" s="1137"/>
      <c r="N258" s="1138"/>
      <c r="O258" s="1136" t="str">
        <f t="shared" si="82"/>
        <v xml:space="preserve"> </v>
      </c>
      <c r="P258" s="1137"/>
      <c r="Q258" s="1138"/>
      <c r="R258" s="1136" t="str">
        <f t="shared" si="83"/>
        <v xml:space="preserve"> </v>
      </c>
      <c r="S258" s="1137"/>
      <c r="T258" s="1138"/>
      <c r="U258" s="1136" t="str">
        <f t="shared" si="84"/>
        <v xml:space="preserve"> </v>
      </c>
      <c r="V258" s="1137"/>
      <c r="W258" s="1138"/>
    </row>
    <row r="259" spans="2:23" ht="12.75" hidden="1" customHeight="1" outlineLevel="1">
      <c r="B259" s="383">
        <v>26</v>
      </c>
      <c r="C259" s="975"/>
      <c r="D259" s="976"/>
      <c r="E259" s="384"/>
      <c r="F259" s="385"/>
      <c r="G259" s="302"/>
      <c r="H259" s="386"/>
      <c r="I259" s="956" t="str">
        <f t="shared" si="81"/>
        <v xml:space="preserve"> </v>
      </c>
      <c r="J259" s="957"/>
      <c r="K259" s="958"/>
      <c r="L259" s="1136" t="str">
        <f t="shared" si="82"/>
        <v xml:space="preserve"> </v>
      </c>
      <c r="M259" s="1137"/>
      <c r="N259" s="1138"/>
      <c r="O259" s="1136" t="str">
        <f t="shared" si="82"/>
        <v xml:space="preserve"> </v>
      </c>
      <c r="P259" s="1137"/>
      <c r="Q259" s="1138"/>
      <c r="R259" s="1136" t="str">
        <f t="shared" si="83"/>
        <v xml:space="preserve"> </v>
      </c>
      <c r="S259" s="1137"/>
      <c r="T259" s="1138"/>
      <c r="U259" s="1136" t="str">
        <f t="shared" si="84"/>
        <v xml:space="preserve"> </v>
      </c>
      <c r="V259" s="1137"/>
      <c r="W259" s="1138"/>
    </row>
    <row r="260" spans="2:23" ht="12.75" hidden="1" customHeight="1" outlineLevel="1">
      <c r="B260" s="383">
        <v>27</v>
      </c>
      <c r="C260" s="975"/>
      <c r="D260" s="976"/>
      <c r="E260" s="384"/>
      <c r="F260" s="385"/>
      <c r="G260" s="302"/>
      <c r="H260" s="386"/>
      <c r="I260" s="956" t="str">
        <f t="shared" si="81"/>
        <v xml:space="preserve"> </v>
      </c>
      <c r="J260" s="957"/>
      <c r="K260" s="958"/>
      <c r="L260" s="1136" t="str">
        <f t="shared" si="82"/>
        <v xml:space="preserve"> </v>
      </c>
      <c r="M260" s="1137"/>
      <c r="N260" s="1138"/>
      <c r="O260" s="1136" t="str">
        <f t="shared" si="82"/>
        <v xml:space="preserve"> </v>
      </c>
      <c r="P260" s="1137"/>
      <c r="Q260" s="1138"/>
      <c r="R260" s="1136" t="str">
        <f t="shared" si="83"/>
        <v xml:space="preserve"> </v>
      </c>
      <c r="S260" s="1137"/>
      <c r="T260" s="1138"/>
      <c r="U260" s="1136" t="str">
        <f t="shared" si="84"/>
        <v xml:space="preserve"> </v>
      </c>
      <c r="V260" s="1137"/>
      <c r="W260" s="1138"/>
    </row>
    <row r="261" spans="2:23" ht="12.75" hidden="1" customHeight="1" outlineLevel="1">
      <c r="B261" s="383">
        <v>28</v>
      </c>
      <c r="C261" s="975"/>
      <c r="D261" s="976"/>
      <c r="E261" s="384"/>
      <c r="F261" s="385"/>
      <c r="G261" s="302"/>
      <c r="H261" s="386"/>
      <c r="I261" s="956" t="str">
        <f t="shared" si="81"/>
        <v xml:space="preserve"> </v>
      </c>
      <c r="J261" s="957"/>
      <c r="K261" s="958"/>
      <c r="L261" s="1136" t="str">
        <f t="shared" si="82"/>
        <v xml:space="preserve"> </v>
      </c>
      <c r="M261" s="1137"/>
      <c r="N261" s="1138"/>
      <c r="O261" s="1136" t="str">
        <f t="shared" si="82"/>
        <v xml:space="preserve"> </v>
      </c>
      <c r="P261" s="1137"/>
      <c r="Q261" s="1138"/>
      <c r="R261" s="1136" t="str">
        <f t="shared" si="83"/>
        <v xml:space="preserve"> </v>
      </c>
      <c r="S261" s="1137"/>
      <c r="T261" s="1138"/>
      <c r="U261" s="1136" t="str">
        <f t="shared" si="84"/>
        <v xml:space="preserve"> </v>
      </c>
      <c r="V261" s="1137"/>
      <c r="W261" s="1138"/>
    </row>
    <row r="262" spans="2:23" ht="12.75" hidden="1" customHeight="1" outlineLevel="1">
      <c r="B262" s="383">
        <v>29</v>
      </c>
      <c r="C262" s="975"/>
      <c r="D262" s="976"/>
      <c r="E262" s="384"/>
      <c r="F262" s="385"/>
      <c r="G262" s="302"/>
      <c r="H262" s="386"/>
      <c r="I262" s="956" t="str">
        <f t="shared" si="81"/>
        <v xml:space="preserve"> </v>
      </c>
      <c r="J262" s="957"/>
      <c r="K262" s="958"/>
      <c r="L262" s="1136" t="str">
        <f t="shared" si="82"/>
        <v xml:space="preserve"> </v>
      </c>
      <c r="M262" s="1137"/>
      <c r="N262" s="1138"/>
      <c r="O262" s="1136" t="str">
        <f t="shared" si="82"/>
        <v xml:space="preserve"> </v>
      </c>
      <c r="P262" s="1137"/>
      <c r="Q262" s="1138"/>
      <c r="R262" s="1136" t="str">
        <f t="shared" si="83"/>
        <v xml:space="preserve"> </v>
      </c>
      <c r="S262" s="1137"/>
      <c r="T262" s="1138"/>
      <c r="U262" s="1136" t="str">
        <f t="shared" si="84"/>
        <v xml:space="preserve"> </v>
      </c>
      <c r="V262" s="1137"/>
      <c r="W262" s="1138"/>
    </row>
    <row r="263" spans="2:23" ht="12.75" hidden="1" customHeight="1" outlineLevel="1">
      <c r="B263" s="383">
        <v>30</v>
      </c>
      <c r="C263" s="975"/>
      <c r="D263" s="976"/>
      <c r="E263" s="384"/>
      <c r="F263" s="385"/>
      <c r="G263" s="302"/>
      <c r="H263" s="386"/>
      <c r="I263" s="956" t="str">
        <f t="shared" si="81"/>
        <v xml:space="preserve"> </v>
      </c>
      <c r="J263" s="957"/>
      <c r="K263" s="958"/>
      <c r="L263" s="1136" t="str">
        <f t="shared" si="82"/>
        <v xml:space="preserve"> </v>
      </c>
      <c r="M263" s="1137"/>
      <c r="N263" s="1138"/>
      <c r="O263" s="1136" t="str">
        <f t="shared" si="82"/>
        <v xml:space="preserve"> </v>
      </c>
      <c r="P263" s="1137"/>
      <c r="Q263" s="1138"/>
      <c r="R263" s="1136" t="str">
        <f t="shared" si="83"/>
        <v xml:space="preserve"> </v>
      </c>
      <c r="S263" s="1137"/>
      <c r="T263" s="1138"/>
      <c r="U263" s="1136" t="str">
        <f t="shared" si="84"/>
        <v xml:space="preserve"> </v>
      </c>
      <c r="V263" s="1137"/>
      <c r="W263" s="1138"/>
    </row>
    <row r="264" spans="2:23" ht="12.75" hidden="1" customHeight="1" outlineLevel="1">
      <c r="B264" s="383">
        <v>31</v>
      </c>
      <c r="C264" s="975"/>
      <c r="D264" s="976"/>
      <c r="E264" s="384"/>
      <c r="F264" s="385"/>
      <c r="G264" s="302"/>
      <c r="H264" s="386"/>
      <c r="I264" s="956" t="str">
        <f t="shared" si="81"/>
        <v xml:space="preserve"> </v>
      </c>
      <c r="J264" s="957"/>
      <c r="K264" s="958"/>
      <c r="L264" s="1136" t="str">
        <f t="shared" si="82"/>
        <v xml:space="preserve"> </v>
      </c>
      <c r="M264" s="1137"/>
      <c r="N264" s="1138"/>
      <c r="O264" s="1136" t="str">
        <f t="shared" si="82"/>
        <v xml:space="preserve"> </v>
      </c>
      <c r="P264" s="1137"/>
      <c r="Q264" s="1138"/>
      <c r="R264" s="1136" t="str">
        <f t="shared" si="83"/>
        <v xml:space="preserve"> </v>
      </c>
      <c r="S264" s="1137"/>
      <c r="T264" s="1138"/>
      <c r="U264" s="1136" t="str">
        <f t="shared" si="84"/>
        <v xml:space="preserve"> </v>
      </c>
      <c r="V264" s="1137"/>
      <c r="W264" s="1138"/>
    </row>
    <row r="265" spans="2:23" ht="12.75" hidden="1" customHeight="1" outlineLevel="1">
      <c r="B265" s="383">
        <v>32</v>
      </c>
      <c r="C265" s="975"/>
      <c r="D265" s="976"/>
      <c r="E265" s="384"/>
      <c r="F265" s="385"/>
      <c r="G265" s="302"/>
      <c r="H265" s="386"/>
      <c r="I265" s="956" t="str">
        <f t="shared" si="81"/>
        <v xml:space="preserve"> </v>
      </c>
      <c r="J265" s="957"/>
      <c r="K265" s="958"/>
      <c r="L265" s="1136" t="str">
        <f t="shared" si="82"/>
        <v xml:space="preserve"> </v>
      </c>
      <c r="M265" s="1137"/>
      <c r="N265" s="1138"/>
      <c r="O265" s="1136" t="str">
        <f t="shared" si="82"/>
        <v xml:space="preserve"> </v>
      </c>
      <c r="P265" s="1137"/>
      <c r="Q265" s="1138"/>
      <c r="R265" s="1136" t="str">
        <f t="shared" si="83"/>
        <v xml:space="preserve"> </v>
      </c>
      <c r="S265" s="1137"/>
      <c r="T265" s="1138"/>
      <c r="U265" s="1136" t="str">
        <f t="shared" si="84"/>
        <v xml:space="preserve"> </v>
      </c>
      <c r="V265" s="1137"/>
      <c r="W265" s="1138"/>
    </row>
    <row r="266" spans="2:23" ht="12.75" hidden="1" customHeight="1" outlineLevel="1">
      <c r="B266" s="383">
        <v>33</v>
      </c>
      <c r="C266" s="975"/>
      <c r="D266" s="976"/>
      <c r="E266" s="384"/>
      <c r="F266" s="385"/>
      <c r="G266" s="302"/>
      <c r="H266" s="386"/>
      <c r="I266" s="956" t="str">
        <f t="shared" si="81"/>
        <v xml:space="preserve"> </v>
      </c>
      <c r="J266" s="957"/>
      <c r="K266" s="958"/>
      <c r="L266" s="1136" t="str">
        <f t="shared" si="82"/>
        <v xml:space="preserve"> </v>
      </c>
      <c r="M266" s="1137"/>
      <c r="N266" s="1138"/>
      <c r="O266" s="1136" t="str">
        <f t="shared" si="82"/>
        <v xml:space="preserve"> </v>
      </c>
      <c r="P266" s="1137"/>
      <c r="Q266" s="1138"/>
      <c r="R266" s="1136" t="str">
        <f t="shared" si="83"/>
        <v xml:space="preserve"> </v>
      </c>
      <c r="S266" s="1137"/>
      <c r="T266" s="1138"/>
      <c r="U266" s="1136" t="str">
        <f t="shared" si="84"/>
        <v xml:space="preserve"> </v>
      </c>
      <c r="V266" s="1137"/>
      <c r="W266" s="1138"/>
    </row>
    <row r="267" spans="2:23" ht="12.75" hidden="1" customHeight="1" outlineLevel="1">
      <c r="B267" s="383">
        <v>34</v>
      </c>
      <c r="C267" s="975"/>
      <c r="D267" s="976"/>
      <c r="E267" s="384"/>
      <c r="F267" s="385"/>
      <c r="G267" s="302"/>
      <c r="H267" s="386"/>
      <c r="I267" s="956" t="str">
        <f t="shared" si="81"/>
        <v xml:space="preserve"> </v>
      </c>
      <c r="J267" s="957"/>
      <c r="K267" s="958"/>
      <c r="L267" s="1136" t="str">
        <f t="shared" si="82"/>
        <v xml:space="preserve"> </v>
      </c>
      <c r="M267" s="1137"/>
      <c r="N267" s="1138"/>
      <c r="O267" s="1136" t="str">
        <f t="shared" si="82"/>
        <v xml:space="preserve"> </v>
      </c>
      <c r="P267" s="1137"/>
      <c r="Q267" s="1138"/>
      <c r="R267" s="1136" t="str">
        <f t="shared" si="83"/>
        <v xml:space="preserve"> </v>
      </c>
      <c r="S267" s="1137"/>
      <c r="T267" s="1138"/>
      <c r="U267" s="1136" t="str">
        <f t="shared" si="84"/>
        <v xml:space="preserve"> </v>
      </c>
      <c r="V267" s="1137"/>
      <c r="W267" s="1138"/>
    </row>
    <row r="268" spans="2:23" ht="12.75" hidden="1" customHeight="1" outlineLevel="1">
      <c r="B268" s="383">
        <v>35</v>
      </c>
      <c r="C268" s="975"/>
      <c r="D268" s="976"/>
      <c r="E268" s="384"/>
      <c r="F268" s="385"/>
      <c r="G268" s="302"/>
      <c r="H268" s="386"/>
      <c r="I268" s="956" t="str">
        <f t="shared" si="81"/>
        <v xml:space="preserve"> </v>
      </c>
      <c r="J268" s="957"/>
      <c r="K268" s="958"/>
      <c r="L268" s="1136" t="str">
        <f t="shared" si="82"/>
        <v xml:space="preserve"> </v>
      </c>
      <c r="M268" s="1137"/>
      <c r="N268" s="1138"/>
      <c r="O268" s="1136" t="str">
        <f t="shared" si="82"/>
        <v xml:space="preserve"> </v>
      </c>
      <c r="P268" s="1137"/>
      <c r="Q268" s="1138"/>
      <c r="R268" s="1136" t="str">
        <f t="shared" si="83"/>
        <v xml:space="preserve"> </v>
      </c>
      <c r="S268" s="1137"/>
      <c r="T268" s="1138"/>
      <c r="U268" s="1136" t="str">
        <f t="shared" si="84"/>
        <v xml:space="preserve"> </v>
      </c>
      <c r="V268" s="1137"/>
      <c r="W268" s="1138"/>
    </row>
    <row r="269" spans="2:23" ht="12.75" hidden="1" customHeight="1" outlineLevel="1">
      <c r="B269" s="383">
        <v>36</v>
      </c>
      <c r="C269" s="975"/>
      <c r="D269" s="976"/>
      <c r="E269" s="384"/>
      <c r="F269" s="385"/>
      <c r="G269" s="302"/>
      <c r="H269" s="386"/>
      <c r="I269" s="956" t="str">
        <f t="shared" si="81"/>
        <v xml:space="preserve"> </v>
      </c>
      <c r="J269" s="957"/>
      <c r="K269" s="958"/>
      <c r="L269" s="1136" t="str">
        <f t="shared" si="82"/>
        <v xml:space="preserve"> </v>
      </c>
      <c r="M269" s="1137"/>
      <c r="N269" s="1138"/>
      <c r="O269" s="1136" t="str">
        <f t="shared" si="82"/>
        <v xml:space="preserve"> </v>
      </c>
      <c r="P269" s="1137"/>
      <c r="Q269" s="1138"/>
      <c r="R269" s="1136" t="str">
        <f t="shared" si="83"/>
        <v xml:space="preserve"> </v>
      </c>
      <c r="S269" s="1137"/>
      <c r="T269" s="1138"/>
      <c r="U269" s="1136" t="str">
        <f t="shared" si="84"/>
        <v xml:space="preserve"> </v>
      </c>
      <c r="V269" s="1137"/>
      <c r="W269" s="1138"/>
    </row>
    <row r="270" spans="2:23" ht="12.75" hidden="1" customHeight="1" outlineLevel="1">
      <c r="B270" s="383">
        <v>37</v>
      </c>
      <c r="C270" s="975"/>
      <c r="D270" s="976"/>
      <c r="E270" s="384"/>
      <c r="F270" s="385"/>
      <c r="G270" s="302"/>
      <c r="H270" s="386"/>
      <c r="I270" s="956" t="str">
        <f t="shared" si="81"/>
        <v xml:space="preserve"> </v>
      </c>
      <c r="J270" s="957"/>
      <c r="K270" s="958"/>
      <c r="L270" s="1136" t="str">
        <f t="shared" si="82"/>
        <v xml:space="preserve"> </v>
      </c>
      <c r="M270" s="1137"/>
      <c r="N270" s="1138"/>
      <c r="O270" s="1136" t="str">
        <f t="shared" si="82"/>
        <v xml:space="preserve"> </v>
      </c>
      <c r="P270" s="1137"/>
      <c r="Q270" s="1138"/>
      <c r="R270" s="1136" t="str">
        <f t="shared" si="83"/>
        <v xml:space="preserve"> </v>
      </c>
      <c r="S270" s="1137"/>
      <c r="T270" s="1138"/>
      <c r="U270" s="1136" t="str">
        <f t="shared" si="84"/>
        <v xml:space="preserve"> </v>
      </c>
      <c r="V270" s="1137"/>
      <c r="W270" s="1138"/>
    </row>
    <row r="271" spans="2:23" ht="12.75" hidden="1" customHeight="1" outlineLevel="1">
      <c r="B271" s="383">
        <v>38</v>
      </c>
      <c r="C271" s="975"/>
      <c r="D271" s="976"/>
      <c r="E271" s="384"/>
      <c r="F271" s="385"/>
      <c r="G271" s="302"/>
      <c r="H271" s="386"/>
      <c r="I271" s="956" t="str">
        <f t="shared" si="81"/>
        <v xml:space="preserve"> </v>
      </c>
      <c r="J271" s="957"/>
      <c r="K271" s="958"/>
      <c r="L271" s="1136" t="str">
        <f t="shared" si="82"/>
        <v xml:space="preserve"> </v>
      </c>
      <c r="M271" s="1137"/>
      <c r="N271" s="1138"/>
      <c r="O271" s="1136" t="str">
        <f t="shared" si="82"/>
        <v xml:space="preserve"> </v>
      </c>
      <c r="P271" s="1137"/>
      <c r="Q271" s="1138"/>
      <c r="R271" s="1136" t="str">
        <f t="shared" si="83"/>
        <v xml:space="preserve"> </v>
      </c>
      <c r="S271" s="1137"/>
      <c r="T271" s="1138"/>
      <c r="U271" s="1136" t="str">
        <f t="shared" si="84"/>
        <v xml:space="preserve"> </v>
      </c>
      <c r="V271" s="1137"/>
      <c r="W271" s="1138"/>
    </row>
    <row r="272" spans="2:23" ht="12.75" hidden="1" customHeight="1" outlineLevel="1">
      <c r="B272" s="383">
        <v>39</v>
      </c>
      <c r="C272" s="975"/>
      <c r="D272" s="976"/>
      <c r="E272" s="384"/>
      <c r="F272" s="385"/>
      <c r="G272" s="302"/>
      <c r="H272" s="386"/>
      <c r="I272" s="956" t="str">
        <f t="shared" si="81"/>
        <v xml:space="preserve"> </v>
      </c>
      <c r="J272" s="957"/>
      <c r="K272" s="958"/>
      <c r="L272" s="1136" t="str">
        <f t="shared" si="82"/>
        <v xml:space="preserve"> </v>
      </c>
      <c r="M272" s="1137"/>
      <c r="N272" s="1138"/>
      <c r="O272" s="1136" t="str">
        <f t="shared" si="82"/>
        <v xml:space="preserve"> </v>
      </c>
      <c r="P272" s="1137"/>
      <c r="Q272" s="1138"/>
      <c r="R272" s="1136" t="str">
        <f t="shared" si="83"/>
        <v xml:space="preserve"> </v>
      </c>
      <c r="S272" s="1137"/>
      <c r="T272" s="1138"/>
      <c r="U272" s="1136" t="str">
        <f t="shared" si="84"/>
        <v xml:space="preserve"> </v>
      </c>
      <c r="V272" s="1137"/>
      <c r="W272" s="1138"/>
    </row>
    <row r="273" spans="2:23" ht="12.75" hidden="1" customHeight="1" outlineLevel="1">
      <c r="B273" s="383">
        <v>40</v>
      </c>
      <c r="C273" s="975"/>
      <c r="D273" s="976"/>
      <c r="E273" s="384"/>
      <c r="F273" s="385"/>
      <c r="G273" s="302"/>
      <c r="H273" s="386"/>
      <c r="I273" s="956" t="str">
        <f t="shared" si="81"/>
        <v xml:space="preserve"> </v>
      </c>
      <c r="J273" s="957"/>
      <c r="K273" s="958"/>
      <c r="L273" s="1136" t="str">
        <f t="shared" si="82"/>
        <v xml:space="preserve"> </v>
      </c>
      <c r="M273" s="1137"/>
      <c r="N273" s="1138"/>
      <c r="O273" s="1136" t="str">
        <f t="shared" si="82"/>
        <v xml:space="preserve"> </v>
      </c>
      <c r="P273" s="1137"/>
      <c r="Q273" s="1138"/>
      <c r="R273" s="1136" t="str">
        <f t="shared" si="83"/>
        <v xml:space="preserve"> </v>
      </c>
      <c r="S273" s="1137"/>
      <c r="T273" s="1138"/>
      <c r="U273" s="1136" t="str">
        <f t="shared" si="84"/>
        <v xml:space="preserve"> </v>
      </c>
      <c r="V273" s="1137"/>
      <c r="W273" s="1138"/>
    </row>
    <row r="274" spans="2:23" ht="12.75" hidden="1" customHeight="1" outlineLevel="1">
      <c r="B274" s="383">
        <v>41</v>
      </c>
      <c r="C274" s="975"/>
      <c r="D274" s="976"/>
      <c r="E274" s="384"/>
      <c r="F274" s="385"/>
      <c r="G274" s="302"/>
      <c r="H274" s="386"/>
      <c r="I274" s="956" t="str">
        <f t="shared" si="81"/>
        <v xml:space="preserve"> </v>
      </c>
      <c r="J274" s="957"/>
      <c r="K274" s="958"/>
      <c r="L274" s="1136" t="str">
        <f t="shared" si="82"/>
        <v xml:space="preserve"> </v>
      </c>
      <c r="M274" s="1137"/>
      <c r="N274" s="1138"/>
      <c r="O274" s="1136" t="str">
        <f t="shared" si="82"/>
        <v xml:space="preserve"> </v>
      </c>
      <c r="P274" s="1137"/>
      <c r="Q274" s="1138"/>
      <c r="R274" s="1136" t="str">
        <f t="shared" si="83"/>
        <v xml:space="preserve"> </v>
      </c>
      <c r="S274" s="1137"/>
      <c r="T274" s="1138"/>
      <c r="U274" s="1136" t="str">
        <f t="shared" si="84"/>
        <v xml:space="preserve"> </v>
      </c>
      <c r="V274" s="1137"/>
      <c r="W274" s="1138"/>
    </row>
    <row r="275" spans="2:23" ht="12.75" hidden="1" customHeight="1" outlineLevel="1">
      <c r="B275" s="383">
        <v>42</v>
      </c>
      <c r="C275" s="975"/>
      <c r="D275" s="976"/>
      <c r="E275" s="384"/>
      <c r="F275" s="385"/>
      <c r="G275" s="302"/>
      <c r="H275" s="386"/>
      <c r="I275" s="956" t="str">
        <f t="shared" si="81"/>
        <v xml:space="preserve"> </v>
      </c>
      <c r="J275" s="957"/>
      <c r="K275" s="958"/>
      <c r="L275" s="1136" t="str">
        <f t="shared" si="82"/>
        <v xml:space="preserve"> </v>
      </c>
      <c r="M275" s="1137"/>
      <c r="N275" s="1138"/>
      <c r="O275" s="1136" t="str">
        <f t="shared" si="82"/>
        <v xml:space="preserve"> </v>
      </c>
      <c r="P275" s="1137"/>
      <c r="Q275" s="1138"/>
      <c r="R275" s="1136" t="str">
        <f t="shared" si="83"/>
        <v xml:space="preserve"> </v>
      </c>
      <c r="S275" s="1137"/>
      <c r="T275" s="1138"/>
      <c r="U275" s="1136" t="str">
        <f t="shared" si="84"/>
        <v xml:space="preserve"> </v>
      </c>
      <c r="V275" s="1137"/>
      <c r="W275" s="1138"/>
    </row>
    <row r="276" spans="2:23" ht="12.75" hidden="1" customHeight="1" outlineLevel="1">
      <c r="B276" s="383">
        <v>43</v>
      </c>
      <c r="C276" s="975"/>
      <c r="D276" s="976"/>
      <c r="E276" s="384"/>
      <c r="F276" s="385"/>
      <c r="G276" s="302"/>
      <c r="H276" s="386"/>
      <c r="I276" s="956" t="str">
        <f t="shared" si="81"/>
        <v xml:space="preserve"> </v>
      </c>
      <c r="J276" s="957"/>
      <c r="K276" s="958"/>
      <c r="L276" s="1136" t="str">
        <f t="shared" si="82"/>
        <v xml:space="preserve"> </v>
      </c>
      <c r="M276" s="1137"/>
      <c r="N276" s="1138"/>
      <c r="O276" s="1136" t="str">
        <f t="shared" si="82"/>
        <v xml:space="preserve"> </v>
      </c>
      <c r="P276" s="1137"/>
      <c r="Q276" s="1138"/>
      <c r="R276" s="1136" t="str">
        <f t="shared" si="83"/>
        <v xml:space="preserve"> </v>
      </c>
      <c r="S276" s="1137"/>
      <c r="T276" s="1138"/>
      <c r="U276" s="1136" t="str">
        <f t="shared" si="84"/>
        <v xml:space="preserve"> </v>
      </c>
      <c r="V276" s="1137"/>
      <c r="W276" s="1138"/>
    </row>
    <row r="277" spans="2:23" ht="12.75" hidden="1" customHeight="1" outlineLevel="1">
      <c r="B277" s="383">
        <v>44</v>
      </c>
      <c r="C277" s="975"/>
      <c r="D277" s="976"/>
      <c r="E277" s="384"/>
      <c r="F277" s="385"/>
      <c r="G277" s="302"/>
      <c r="H277" s="386"/>
      <c r="I277" s="956" t="str">
        <f t="shared" si="81"/>
        <v xml:space="preserve"> </v>
      </c>
      <c r="J277" s="957"/>
      <c r="K277" s="958"/>
      <c r="L277" s="1136" t="str">
        <f t="shared" si="82"/>
        <v xml:space="preserve"> </v>
      </c>
      <c r="M277" s="1137"/>
      <c r="N277" s="1138"/>
      <c r="O277" s="1136" t="str">
        <f t="shared" si="82"/>
        <v xml:space="preserve"> </v>
      </c>
      <c r="P277" s="1137"/>
      <c r="Q277" s="1138"/>
      <c r="R277" s="1136" t="str">
        <f t="shared" si="83"/>
        <v xml:space="preserve"> </v>
      </c>
      <c r="S277" s="1137"/>
      <c r="T277" s="1138"/>
      <c r="U277" s="1136" t="str">
        <f t="shared" si="84"/>
        <v xml:space="preserve"> </v>
      </c>
      <c r="V277" s="1137"/>
      <c r="W277" s="1138"/>
    </row>
    <row r="278" spans="2:23" ht="12.75" hidden="1" customHeight="1" outlineLevel="1">
      <c r="B278" s="383">
        <v>45</v>
      </c>
      <c r="C278" s="975"/>
      <c r="D278" s="976"/>
      <c r="E278" s="384"/>
      <c r="F278" s="385"/>
      <c r="G278" s="302"/>
      <c r="H278" s="386"/>
      <c r="I278" s="956" t="str">
        <f t="shared" si="81"/>
        <v xml:space="preserve"> </v>
      </c>
      <c r="J278" s="957"/>
      <c r="K278" s="958"/>
      <c r="L278" s="1136" t="str">
        <f t="shared" si="82"/>
        <v xml:space="preserve"> </v>
      </c>
      <c r="M278" s="1137"/>
      <c r="N278" s="1138"/>
      <c r="O278" s="1136" t="str">
        <f t="shared" si="82"/>
        <v xml:space="preserve"> </v>
      </c>
      <c r="P278" s="1137"/>
      <c r="Q278" s="1138"/>
      <c r="R278" s="1136" t="str">
        <f t="shared" si="83"/>
        <v xml:space="preserve"> </v>
      </c>
      <c r="S278" s="1137"/>
      <c r="T278" s="1138"/>
      <c r="U278" s="1136" t="str">
        <f t="shared" si="84"/>
        <v xml:space="preserve"> </v>
      </c>
      <c r="V278" s="1137"/>
      <c r="W278" s="1138"/>
    </row>
    <row r="279" spans="2:23" ht="12.75" hidden="1" customHeight="1" outlineLevel="1">
      <c r="B279" s="383">
        <v>46</v>
      </c>
      <c r="C279" s="975"/>
      <c r="D279" s="976"/>
      <c r="E279" s="384"/>
      <c r="F279" s="385"/>
      <c r="G279" s="302"/>
      <c r="H279" s="386"/>
      <c r="I279" s="956" t="str">
        <f t="shared" si="81"/>
        <v xml:space="preserve"> </v>
      </c>
      <c r="J279" s="957"/>
      <c r="K279" s="958"/>
      <c r="L279" s="1136" t="str">
        <f t="shared" si="82"/>
        <v xml:space="preserve"> </v>
      </c>
      <c r="M279" s="1137"/>
      <c r="N279" s="1138"/>
      <c r="O279" s="1136" t="str">
        <f t="shared" si="82"/>
        <v xml:space="preserve"> </v>
      </c>
      <c r="P279" s="1137"/>
      <c r="Q279" s="1138"/>
      <c r="R279" s="1136" t="str">
        <f t="shared" si="83"/>
        <v xml:space="preserve"> </v>
      </c>
      <c r="S279" s="1137"/>
      <c r="T279" s="1138"/>
      <c r="U279" s="1136" t="str">
        <f t="shared" si="84"/>
        <v xml:space="preserve"> </v>
      </c>
      <c r="V279" s="1137"/>
      <c r="W279" s="1138"/>
    </row>
    <row r="280" spans="2:23" ht="12.75" hidden="1" customHeight="1" outlineLevel="1">
      <c r="B280" s="383">
        <v>47</v>
      </c>
      <c r="C280" s="975"/>
      <c r="D280" s="976"/>
      <c r="E280" s="384"/>
      <c r="F280" s="385"/>
      <c r="G280" s="302"/>
      <c r="H280" s="386"/>
      <c r="I280" s="956" t="str">
        <f t="shared" si="81"/>
        <v xml:space="preserve"> </v>
      </c>
      <c r="J280" s="957"/>
      <c r="K280" s="958"/>
      <c r="L280" s="1136" t="str">
        <f t="shared" si="82"/>
        <v xml:space="preserve"> </v>
      </c>
      <c r="M280" s="1137"/>
      <c r="N280" s="1138"/>
      <c r="O280" s="1136" t="str">
        <f t="shared" si="82"/>
        <v xml:space="preserve"> </v>
      </c>
      <c r="P280" s="1137"/>
      <c r="Q280" s="1138"/>
      <c r="R280" s="1136" t="str">
        <f t="shared" si="83"/>
        <v xml:space="preserve"> </v>
      </c>
      <c r="S280" s="1137"/>
      <c r="T280" s="1138"/>
      <c r="U280" s="1136" t="str">
        <f t="shared" si="84"/>
        <v xml:space="preserve"> </v>
      </c>
      <c r="V280" s="1137"/>
      <c r="W280" s="1138"/>
    </row>
    <row r="281" spans="2:23" ht="12.75" hidden="1" customHeight="1" outlineLevel="1">
      <c r="B281" s="383">
        <v>48</v>
      </c>
      <c r="C281" s="975"/>
      <c r="D281" s="976"/>
      <c r="E281" s="384"/>
      <c r="F281" s="385"/>
      <c r="G281" s="302"/>
      <c r="H281" s="386"/>
      <c r="I281" s="956" t="str">
        <f t="shared" si="81"/>
        <v xml:space="preserve"> </v>
      </c>
      <c r="J281" s="957"/>
      <c r="K281" s="958"/>
      <c r="L281" s="1136" t="str">
        <f t="shared" si="82"/>
        <v xml:space="preserve"> </v>
      </c>
      <c r="M281" s="1137"/>
      <c r="N281" s="1138"/>
      <c r="O281" s="1136" t="str">
        <f t="shared" si="82"/>
        <v xml:space="preserve"> </v>
      </c>
      <c r="P281" s="1137"/>
      <c r="Q281" s="1138"/>
      <c r="R281" s="1136" t="str">
        <f t="shared" si="83"/>
        <v xml:space="preserve"> </v>
      </c>
      <c r="S281" s="1137"/>
      <c r="T281" s="1138"/>
      <c r="U281" s="1136" t="str">
        <f t="shared" si="84"/>
        <v xml:space="preserve"> </v>
      </c>
      <c r="V281" s="1137"/>
      <c r="W281" s="1138"/>
    </row>
    <row r="282" spans="2:23" ht="12.75" hidden="1" customHeight="1" outlineLevel="1">
      <c r="B282" s="383">
        <v>49</v>
      </c>
      <c r="C282" s="975"/>
      <c r="D282" s="976"/>
      <c r="E282" s="384"/>
      <c r="F282" s="385"/>
      <c r="G282" s="302"/>
      <c r="H282" s="386"/>
      <c r="I282" s="956" t="str">
        <f t="shared" si="81"/>
        <v xml:space="preserve"> </v>
      </c>
      <c r="J282" s="957"/>
      <c r="K282" s="958"/>
      <c r="L282" s="1136" t="str">
        <f t="shared" si="82"/>
        <v xml:space="preserve"> </v>
      </c>
      <c r="M282" s="1137"/>
      <c r="N282" s="1138"/>
      <c r="O282" s="1136" t="str">
        <f t="shared" si="82"/>
        <v xml:space="preserve"> </v>
      </c>
      <c r="P282" s="1137"/>
      <c r="Q282" s="1138"/>
      <c r="R282" s="1136" t="str">
        <f t="shared" si="83"/>
        <v xml:space="preserve"> </v>
      </c>
      <c r="S282" s="1137"/>
      <c r="T282" s="1138"/>
      <c r="U282" s="1136" t="str">
        <f t="shared" si="84"/>
        <v xml:space="preserve"> </v>
      </c>
      <c r="V282" s="1137"/>
      <c r="W282" s="1138"/>
    </row>
    <row r="283" spans="2:23" ht="12.75" hidden="1" customHeight="1" collapsed="1">
      <c r="B283" s="383">
        <v>50</v>
      </c>
      <c r="C283" s="975"/>
      <c r="D283" s="976"/>
      <c r="E283" s="384"/>
      <c r="F283" s="385"/>
      <c r="G283" s="302"/>
      <c r="H283" s="386"/>
      <c r="I283" s="956" t="str">
        <f t="shared" si="81"/>
        <v xml:space="preserve"> </v>
      </c>
      <c r="J283" s="957"/>
      <c r="K283" s="958"/>
      <c r="L283" s="1136" t="str">
        <f t="shared" si="82"/>
        <v xml:space="preserve"> </v>
      </c>
      <c r="M283" s="1137"/>
      <c r="N283" s="1138"/>
      <c r="O283" s="1136" t="str">
        <f t="shared" si="82"/>
        <v xml:space="preserve"> </v>
      </c>
      <c r="P283" s="1137"/>
      <c r="Q283" s="1138"/>
      <c r="R283" s="1136" t="str">
        <f t="shared" si="83"/>
        <v xml:space="preserve"> </v>
      </c>
      <c r="S283" s="1137"/>
      <c r="T283" s="1138"/>
      <c r="U283" s="1136" t="str">
        <f t="shared" si="84"/>
        <v xml:space="preserve"> </v>
      </c>
      <c r="V283" s="1137"/>
      <c r="W283" s="1138"/>
    </row>
    <row r="284" spans="2:23" ht="12.75" hidden="1" customHeight="1" outlineLevel="1">
      <c r="B284" s="383">
        <v>51</v>
      </c>
      <c r="C284" s="975"/>
      <c r="D284" s="976"/>
      <c r="E284" s="384"/>
      <c r="F284" s="385"/>
      <c r="G284" s="302"/>
      <c r="H284" s="386"/>
      <c r="I284" s="956" t="str">
        <f t="shared" si="81"/>
        <v xml:space="preserve"> </v>
      </c>
      <c r="J284" s="957"/>
      <c r="K284" s="958"/>
      <c r="L284" s="1136" t="str">
        <f t="shared" si="82"/>
        <v xml:space="preserve"> </v>
      </c>
      <c r="M284" s="1137"/>
      <c r="N284" s="1138"/>
      <c r="O284" s="1136" t="str">
        <f t="shared" si="82"/>
        <v xml:space="preserve"> </v>
      </c>
      <c r="P284" s="1137"/>
      <c r="Q284" s="1138"/>
      <c r="R284" s="1136" t="str">
        <f t="shared" si="82"/>
        <v xml:space="preserve"> </v>
      </c>
      <c r="S284" s="1137"/>
      <c r="T284" s="1138"/>
      <c r="U284" s="1136" t="str">
        <f t="shared" si="84"/>
        <v xml:space="preserve"> </v>
      </c>
      <c r="V284" s="1137"/>
      <c r="W284" s="1138"/>
    </row>
    <row r="285" spans="2:23" ht="12.75" hidden="1" customHeight="1" outlineLevel="1">
      <c r="B285" s="383">
        <v>52</v>
      </c>
      <c r="C285" s="975"/>
      <c r="D285" s="976"/>
      <c r="E285" s="384"/>
      <c r="F285" s="385"/>
      <c r="G285" s="302"/>
      <c r="H285" s="386"/>
      <c r="I285" s="956" t="str">
        <f t="shared" si="81"/>
        <v xml:space="preserve"> </v>
      </c>
      <c r="J285" s="957"/>
      <c r="K285" s="958"/>
      <c r="L285" s="1136" t="str">
        <f t="shared" si="82"/>
        <v xml:space="preserve"> </v>
      </c>
      <c r="M285" s="1137"/>
      <c r="N285" s="1138"/>
      <c r="O285" s="1136" t="str">
        <f t="shared" si="82"/>
        <v xml:space="preserve"> </v>
      </c>
      <c r="P285" s="1137"/>
      <c r="Q285" s="1138"/>
      <c r="R285" s="1136" t="str">
        <f t="shared" si="82"/>
        <v xml:space="preserve"> </v>
      </c>
      <c r="S285" s="1137"/>
      <c r="T285" s="1138"/>
      <c r="U285" s="1136" t="str">
        <f t="shared" si="84"/>
        <v xml:space="preserve"> </v>
      </c>
      <c r="V285" s="1137"/>
      <c r="W285" s="1138"/>
    </row>
    <row r="286" spans="2:23" ht="12.75" hidden="1" customHeight="1" outlineLevel="1">
      <c r="B286" s="383">
        <v>53</v>
      </c>
      <c r="C286" s="975"/>
      <c r="D286" s="976"/>
      <c r="E286" s="384"/>
      <c r="F286" s="385"/>
      <c r="G286" s="302"/>
      <c r="H286" s="386"/>
      <c r="I286" s="956" t="str">
        <f t="shared" si="81"/>
        <v xml:space="preserve"> </v>
      </c>
      <c r="J286" s="957"/>
      <c r="K286" s="958"/>
      <c r="L286" s="1136" t="str">
        <f t="shared" si="82"/>
        <v xml:space="preserve"> </v>
      </c>
      <c r="M286" s="1137"/>
      <c r="N286" s="1138"/>
      <c r="O286" s="1136" t="str">
        <f t="shared" si="82"/>
        <v xml:space="preserve"> </v>
      </c>
      <c r="P286" s="1137"/>
      <c r="Q286" s="1138"/>
      <c r="R286" s="1136" t="str">
        <f t="shared" si="82"/>
        <v xml:space="preserve"> </v>
      </c>
      <c r="S286" s="1137"/>
      <c r="T286" s="1138"/>
      <c r="U286" s="1136" t="str">
        <f t="shared" si="84"/>
        <v xml:space="preserve"> </v>
      </c>
      <c r="V286" s="1137"/>
      <c r="W286" s="1138"/>
    </row>
    <row r="287" spans="2:23" ht="12.75" hidden="1" customHeight="1" outlineLevel="1">
      <c r="B287" s="383">
        <v>54</v>
      </c>
      <c r="C287" s="975"/>
      <c r="D287" s="976"/>
      <c r="E287" s="384"/>
      <c r="F287" s="385"/>
      <c r="G287" s="302"/>
      <c r="H287" s="386"/>
      <c r="I287" s="956" t="str">
        <f t="shared" si="81"/>
        <v xml:space="preserve"> </v>
      </c>
      <c r="J287" s="957"/>
      <c r="K287" s="958"/>
      <c r="L287" s="1136" t="str">
        <f t="shared" si="82"/>
        <v xml:space="preserve"> </v>
      </c>
      <c r="M287" s="1137"/>
      <c r="N287" s="1138"/>
      <c r="O287" s="1136" t="str">
        <f t="shared" si="82"/>
        <v xml:space="preserve"> </v>
      </c>
      <c r="P287" s="1137"/>
      <c r="Q287" s="1138"/>
      <c r="R287" s="1136" t="str">
        <f t="shared" si="82"/>
        <v xml:space="preserve"> </v>
      </c>
      <c r="S287" s="1137"/>
      <c r="T287" s="1138"/>
      <c r="U287" s="1136" t="str">
        <f t="shared" si="84"/>
        <v xml:space="preserve"> </v>
      </c>
      <c r="V287" s="1137"/>
      <c r="W287" s="1138"/>
    </row>
    <row r="288" spans="2:23" ht="12.75" hidden="1" customHeight="1" outlineLevel="1">
      <c r="B288" s="383">
        <v>55</v>
      </c>
      <c r="C288" s="975"/>
      <c r="D288" s="976"/>
      <c r="E288" s="384"/>
      <c r="F288" s="385"/>
      <c r="G288" s="302"/>
      <c r="H288" s="386"/>
      <c r="I288" s="956" t="str">
        <f t="shared" si="81"/>
        <v xml:space="preserve"> </v>
      </c>
      <c r="J288" s="957"/>
      <c r="K288" s="958"/>
      <c r="L288" s="1136" t="str">
        <f t="shared" si="82"/>
        <v xml:space="preserve"> </v>
      </c>
      <c r="M288" s="1137"/>
      <c r="N288" s="1138"/>
      <c r="O288" s="1136" t="str">
        <f t="shared" si="82"/>
        <v xml:space="preserve"> </v>
      </c>
      <c r="P288" s="1137"/>
      <c r="Q288" s="1138"/>
      <c r="R288" s="1136" t="str">
        <f t="shared" si="82"/>
        <v xml:space="preserve"> </v>
      </c>
      <c r="S288" s="1137"/>
      <c r="T288" s="1138"/>
      <c r="U288" s="1136" t="str">
        <f t="shared" si="84"/>
        <v xml:space="preserve"> </v>
      </c>
      <c r="V288" s="1137"/>
      <c r="W288" s="1138"/>
    </row>
    <row r="289" spans="2:23" ht="12.75" hidden="1" customHeight="1" outlineLevel="1">
      <c r="B289" s="383">
        <v>56</v>
      </c>
      <c r="C289" s="975"/>
      <c r="D289" s="976"/>
      <c r="E289" s="384"/>
      <c r="F289" s="385"/>
      <c r="G289" s="302"/>
      <c r="H289" s="386"/>
      <c r="I289" s="956" t="str">
        <f t="shared" si="81"/>
        <v xml:space="preserve"> </v>
      </c>
      <c r="J289" s="957"/>
      <c r="K289" s="958"/>
      <c r="L289" s="1136" t="str">
        <f t="shared" si="82"/>
        <v xml:space="preserve"> </v>
      </c>
      <c r="M289" s="1137"/>
      <c r="N289" s="1138"/>
      <c r="O289" s="1136" t="str">
        <f t="shared" si="82"/>
        <v xml:space="preserve"> </v>
      </c>
      <c r="P289" s="1137"/>
      <c r="Q289" s="1138"/>
      <c r="R289" s="1136" t="str">
        <f t="shared" si="82"/>
        <v xml:space="preserve"> </v>
      </c>
      <c r="S289" s="1137"/>
      <c r="T289" s="1138"/>
      <c r="U289" s="1136" t="str">
        <f t="shared" si="84"/>
        <v xml:space="preserve"> </v>
      </c>
      <c r="V289" s="1137"/>
      <c r="W289" s="1138"/>
    </row>
    <row r="290" spans="2:23" ht="12.75" hidden="1" customHeight="1" outlineLevel="1">
      <c r="B290" s="383">
        <v>57</v>
      </c>
      <c r="C290" s="975"/>
      <c r="D290" s="976"/>
      <c r="E290" s="384"/>
      <c r="F290" s="385"/>
      <c r="G290" s="302"/>
      <c r="H290" s="386"/>
      <c r="I290" s="956" t="str">
        <f t="shared" si="81"/>
        <v xml:space="preserve"> </v>
      </c>
      <c r="J290" s="957"/>
      <c r="K290" s="958"/>
      <c r="L290" s="1136" t="str">
        <f t="shared" si="82"/>
        <v xml:space="preserve"> </v>
      </c>
      <c r="M290" s="1137"/>
      <c r="N290" s="1138"/>
      <c r="O290" s="1136" t="str">
        <f t="shared" si="82"/>
        <v xml:space="preserve"> </v>
      </c>
      <c r="P290" s="1137"/>
      <c r="Q290" s="1138"/>
      <c r="R290" s="1136" t="str">
        <f t="shared" si="82"/>
        <v xml:space="preserve"> </v>
      </c>
      <c r="S290" s="1137"/>
      <c r="T290" s="1138"/>
      <c r="U290" s="1136" t="str">
        <f t="shared" si="84"/>
        <v xml:space="preserve"> </v>
      </c>
      <c r="V290" s="1137"/>
      <c r="W290" s="1138"/>
    </row>
    <row r="291" spans="2:23" ht="12.75" hidden="1" customHeight="1" outlineLevel="1">
      <c r="B291" s="383">
        <v>58</v>
      </c>
      <c r="C291" s="975"/>
      <c r="D291" s="976"/>
      <c r="E291" s="384"/>
      <c r="F291" s="385"/>
      <c r="G291" s="302"/>
      <c r="H291" s="386"/>
      <c r="I291" s="956" t="str">
        <f t="shared" si="81"/>
        <v xml:space="preserve"> </v>
      </c>
      <c r="J291" s="957"/>
      <c r="K291" s="958"/>
      <c r="L291" s="1136" t="str">
        <f t="shared" si="82"/>
        <v xml:space="preserve"> </v>
      </c>
      <c r="M291" s="1137"/>
      <c r="N291" s="1138"/>
      <c r="O291" s="1136" t="str">
        <f t="shared" si="82"/>
        <v xml:space="preserve"> </v>
      </c>
      <c r="P291" s="1137"/>
      <c r="Q291" s="1138"/>
      <c r="R291" s="1136" t="str">
        <f t="shared" si="82"/>
        <v xml:space="preserve"> </v>
      </c>
      <c r="S291" s="1137"/>
      <c r="T291" s="1138"/>
      <c r="U291" s="1136" t="str">
        <f t="shared" si="84"/>
        <v xml:space="preserve"> </v>
      </c>
      <c r="V291" s="1137"/>
      <c r="W291" s="1138"/>
    </row>
    <row r="292" spans="2:23" ht="12.75" hidden="1" customHeight="1" outlineLevel="1">
      <c r="B292" s="383">
        <v>59</v>
      </c>
      <c r="C292" s="975"/>
      <c r="D292" s="976"/>
      <c r="E292" s="384"/>
      <c r="F292" s="385"/>
      <c r="G292" s="302"/>
      <c r="H292" s="386"/>
      <c r="I292" s="956" t="str">
        <f t="shared" si="81"/>
        <v xml:space="preserve"> </v>
      </c>
      <c r="J292" s="957"/>
      <c r="K292" s="958"/>
      <c r="L292" s="1136" t="str">
        <f t="shared" si="82"/>
        <v xml:space="preserve"> </v>
      </c>
      <c r="M292" s="1137"/>
      <c r="N292" s="1138"/>
      <c r="O292" s="1136" t="str">
        <f t="shared" si="82"/>
        <v xml:space="preserve"> </v>
      </c>
      <c r="P292" s="1137"/>
      <c r="Q292" s="1138"/>
      <c r="R292" s="1136" t="str">
        <f t="shared" si="82"/>
        <v xml:space="preserve"> </v>
      </c>
      <c r="S292" s="1137"/>
      <c r="T292" s="1138"/>
      <c r="U292" s="1136" t="str">
        <f t="shared" si="84"/>
        <v xml:space="preserve"> </v>
      </c>
      <c r="V292" s="1137"/>
      <c r="W292" s="1138"/>
    </row>
    <row r="293" spans="2:23" ht="12.75" hidden="1" customHeight="1" outlineLevel="1">
      <c r="B293" s="383">
        <v>60</v>
      </c>
      <c r="C293" s="975"/>
      <c r="D293" s="976"/>
      <c r="E293" s="384"/>
      <c r="F293" s="385"/>
      <c r="G293" s="302"/>
      <c r="H293" s="386"/>
      <c r="I293" s="956" t="str">
        <f t="shared" si="81"/>
        <v xml:space="preserve"> </v>
      </c>
      <c r="J293" s="957"/>
      <c r="K293" s="958"/>
      <c r="L293" s="1136" t="str">
        <f t="shared" si="82"/>
        <v xml:space="preserve"> </v>
      </c>
      <c r="M293" s="1137"/>
      <c r="N293" s="1138"/>
      <c r="O293" s="1136" t="str">
        <f t="shared" si="82"/>
        <v xml:space="preserve"> </v>
      </c>
      <c r="P293" s="1137"/>
      <c r="Q293" s="1138"/>
      <c r="R293" s="1136" t="str">
        <f t="shared" si="82"/>
        <v xml:space="preserve"> </v>
      </c>
      <c r="S293" s="1137"/>
      <c r="T293" s="1138"/>
      <c r="U293" s="1136" t="str">
        <f t="shared" si="84"/>
        <v xml:space="preserve"> </v>
      </c>
      <c r="V293" s="1137"/>
      <c r="W293" s="1138"/>
    </row>
    <row r="294" spans="2:23" ht="12.75" hidden="1" customHeight="1" outlineLevel="1">
      <c r="B294" s="383">
        <v>61</v>
      </c>
      <c r="C294" s="975"/>
      <c r="D294" s="976"/>
      <c r="E294" s="384"/>
      <c r="F294" s="385"/>
      <c r="G294" s="302"/>
      <c r="H294" s="386"/>
      <c r="I294" s="956" t="str">
        <f t="shared" si="81"/>
        <v xml:space="preserve"> </v>
      </c>
      <c r="J294" s="957"/>
      <c r="K294" s="958"/>
      <c r="L294" s="1136" t="str">
        <f t="shared" si="82"/>
        <v xml:space="preserve"> </v>
      </c>
      <c r="M294" s="1137"/>
      <c r="N294" s="1138"/>
      <c r="O294" s="1136" t="str">
        <f t="shared" si="82"/>
        <v xml:space="preserve"> </v>
      </c>
      <c r="P294" s="1137"/>
      <c r="Q294" s="1138"/>
      <c r="R294" s="1136" t="str">
        <f t="shared" si="82"/>
        <v xml:space="preserve"> </v>
      </c>
      <c r="S294" s="1137"/>
      <c r="T294" s="1138"/>
      <c r="U294" s="1136" t="str">
        <f t="shared" si="84"/>
        <v xml:space="preserve"> </v>
      </c>
      <c r="V294" s="1137"/>
      <c r="W294" s="1138"/>
    </row>
    <row r="295" spans="2:23" ht="12.75" hidden="1" customHeight="1" outlineLevel="1">
      <c r="B295" s="383">
        <v>62</v>
      </c>
      <c r="C295" s="975"/>
      <c r="D295" s="976"/>
      <c r="E295" s="384"/>
      <c r="F295" s="385"/>
      <c r="G295" s="302"/>
      <c r="H295" s="386"/>
      <c r="I295" s="956" t="str">
        <f t="shared" si="81"/>
        <v xml:space="preserve"> </v>
      </c>
      <c r="J295" s="957"/>
      <c r="K295" s="958"/>
      <c r="L295" s="1136" t="str">
        <f t="shared" si="82"/>
        <v xml:space="preserve"> </v>
      </c>
      <c r="M295" s="1137"/>
      <c r="N295" s="1138"/>
      <c r="O295" s="1136" t="str">
        <f t="shared" si="82"/>
        <v xml:space="preserve"> </v>
      </c>
      <c r="P295" s="1137"/>
      <c r="Q295" s="1138"/>
      <c r="R295" s="1136" t="str">
        <f t="shared" si="82"/>
        <v xml:space="preserve"> </v>
      </c>
      <c r="S295" s="1137"/>
      <c r="T295" s="1138"/>
      <c r="U295" s="1136" t="str">
        <f t="shared" si="84"/>
        <v xml:space="preserve"> </v>
      </c>
      <c r="V295" s="1137"/>
      <c r="W295" s="1138"/>
    </row>
    <row r="296" spans="2:23" ht="12.75" hidden="1" customHeight="1" outlineLevel="1">
      <c r="B296" s="383">
        <v>63</v>
      </c>
      <c r="C296" s="975"/>
      <c r="D296" s="976"/>
      <c r="E296" s="384"/>
      <c r="F296" s="385"/>
      <c r="G296" s="302"/>
      <c r="H296" s="386"/>
      <c r="I296" s="956" t="str">
        <f t="shared" si="81"/>
        <v xml:space="preserve"> </v>
      </c>
      <c r="J296" s="957"/>
      <c r="K296" s="958"/>
      <c r="L296" s="1136" t="str">
        <f t="shared" si="82"/>
        <v xml:space="preserve"> </v>
      </c>
      <c r="M296" s="1137"/>
      <c r="N296" s="1138"/>
      <c r="O296" s="1136" t="str">
        <f t="shared" si="82"/>
        <v xml:space="preserve"> </v>
      </c>
      <c r="P296" s="1137"/>
      <c r="Q296" s="1138"/>
      <c r="R296" s="1136" t="str">
        <f t="shared" si="82"/>
        <v xml:space="preserve"> </v>
      </c>
      <c r="S296" s="1137"/>
      <c r="T296" s="1138"/>
      <c r="U296" s="1136" t="str">
        <f t="shared" si="84"/>
        <v xml:space="preserve"> </v>
      </c>
      <c r="V296" s="1137"/>
      <c r="W296" s="1138"/>
    </row>
    <row r="297" spans="2:23" ht="12.75" hidden="1" customHeight="1" outlineLevel="1">
      <c r="B297" s="383">
        <v>64</v>
      </c>
      <c r="C297" s="975"/>
      <c r="D297" s="976"/>
      <c r="E297" s="384"/>
      <c r="F297" s="385"/>
      <c r="G297" s="302"/>
      <c r="H297" s="386"/>
      <c r="I297" s="956" t="str">
        <f t="shared" si="81"/>
        <v xml:space="preserve"> </v>
      </c>
      <c r="J297" s="957"/>
      <c r="K297" s="958"/>
      <c r="L297" s="1136" t="str">
        <f t="shared" si="82"/>
        <v xml:space="preserve"> </v>
      </c>
      <c r="M297" s="1137"/>
      <c r="N297" s="1138"/>
      <c r="O297" s="1136" t="str">
        <f t="shared" si="82"/>
        <v xml:space="preserve"> </v>
      </c>
      <c r="P297" s="1137"/>
      <c r="Q297" s="1138"/>
      <c r="R297" s="1136" t="str">
        <f t="shared" si="82"/>
        <v xml:space="preserve"> </v>
      </c>
      <c r="S297" s="1137"/>
      <c r="T297" s="1138"/>
      <c r="U297" s="1136" t="str">
        <f t="shared" si="84"/>
        <v xml:space="preserve"> </v>
      </c>
      <c r="V297" s="1137"/>
      <c r="W297" s="1138"/>
    </row>
    <row r="298" spans="2:23" ht="12.75" hidden="1" customHeight="1" outlineLevel="1">
      <c r="B298" s="383">
        <v>65</v>
      </c>
      <c r="C298" s="975"/>
      <c r="D298" s="976"/>
      <c r="E298" s="384"/>
      <c r="F298" s="385"/>
      <c r="G298" s="302"/>
      <c r="H298" s="386"/>
      <c r="I298" s="956" t="str">
        <f t="shared" si="81"/>
        <v xml:space="preserve"> </v>
      </c>
      <c r="J298" s="957"/>
      <c r="K298" s="958"/>
      <c r="L298" s="1136" t="str">
        <f t="shared" si="82"/>
        <v xml:space="preserve"> </v>
      </c>
      <c r="M298" s="1137"/>
      <c r="N298" s="1138"/>
      <c r="O298" s="1136" t="str">
        <f t="shared" si="82"/>
        <v xml:space="preserve"> </v>
      </c>
      <c r="P298" s="1137"/>
      <c r="Q298" s="1138"/>
      <c r="R298" s="1136" t="str">
        <f t="shared" si="82"/>
        <v xml:space="preserve"> </v>
      </c>
      <c r="S298" s="1137"/>
      <c r="T298" s="1138"/>
      <c r="U298" s="1136" t="str">
        <f t="shared" si="84"/>
        <v xml:space="preserve"> </v>
      </c>
      <c r="V298" s="1137"/>
      <c r="W298" s="1138"/>
    </row>
    <row r="299" spans="2:23" ht="12.75" hidden="1" customHeight="1" outlineLevel="1">
      <c r="B299" s="383">
        <v>66</v>
      </c>
      <c r="C299" s="975"/>
      <c r="D299" s="976"/>
      <c r="E299" s="384"/>
      <c r="F299" s="385"/>
      <c r="G299" s="302"/>
      <c r="H299" s="386"/>
      <c r="I299" s="956" t="str">
        <f t="shared" si="81"/>
        <v xml:space="preserve"> </v>
      </c>
      <c r="J299" s="957"/>
      <c r="K299" s="958"/>
      <c r="L299" s="1136" t="str">
        <f t="shared" si="82"/>
        <v xml:space="preserve"> </v>
      </c>
      <c r="M299" s="1137"/>
      <c r="N299" s="1138"/>
      <c r="O299" s="1136" t="str">
        <f t="shared" si="82"/>
        <v xml:space="preserve"> </v>
      </c>
      <c r="P299" s="1137"/>
      <c r="Q299" s="1138"/>
      <c r="R299" s="1136" t="str">
        <f t="shared" si="82"/>
        <v xml:space="preserve"> </v>
      </c>
      <c r="S299" s="1137"/>
      <c r="T299" s="1138"/>
      <c r="U299" s="1136" t="str">
        <f t="shared" si="84"/>
        <v xml:space="preserve"> </v>
      </c>
      <c r="V299" s="1137"/>
      <c r="W299" s="1138"/>
    </row>
    <row r="300" spans="2:23" ht="12.75" hidden="1" customHeight="1" outlineLevel="1">
      <c r="B300" s="383">
        <v>67</v>
      </c>
      <c r="C300" s="975"/>
      <c r="D300" s="976"/>
      <c r="E300" s="384"/>
      <c r="F300" s="385"/>
      <c r="G300" s="302"/>
      <c r="H300" s="386"/>
      <c r="I300" s="956" t="str">
        <f t="shared" si="81"/>
        <v xml:space="preserve"> </v>
      </c>
      <c r="J300" s="957"/>
      <c r="K300" s="958"/>
      <c r="L300" s="1136" t="str">
        <f t="shared" si="82"/>
        <v xml:space="preserve"> </v>
      </c>
      <c r="M300" s="1137"/>
      <c r="N300" s="1138"/>
      <c r="O300" s="1136" t="str">
        <f t="shared" si="82"/>
        <v xml:space="preserve"> </v>
      </c>
      <c r="P300" s="1137"/>
      <c r="Q300" s="1138"/>
      <c r="R300" s="1136" t="str">
        <f t="shared" si="82"/>
        <v xml:space="preserve"> </v>
      </c>
      <c r="S300" s="1137"/>
      <c r="T300" s="1138"/>
      <c r="U300" s="1136" t="str">
        <f t="shared" si="84"/>
        <v xml:space="preserve"> </v>
      </c>
      <c r="V300" s="1137"/>
      <c r="W300" s="1138"/>
    </row>
    <row r="301" spans="2:23" ht="12.75" hidden="1" customHeight="1" outlineLevel="1">
      <c r="B301" s="383">
        <v>68</v>
      </c>
      <c r="C301" s="975"/>
      <c r="D301" s="976"/>
      <c r="E301" s="384"/>
      <c r="F301" s="385"/>
      <c r="G301" s="302"/>
      <c r="H301" s="386"/>
      <c r="I301" s="956" t="str">
        <f t="shared" si="81"/>
        <v xml:space="preserve"> </v>
      </c>
      <c r="J301" s="957"/>
      <c r="K301" s="958"/>
      <c r="L301" s="1136" t="str">
        <f t="shared" si="82"/>
        <v xml:space="preserve"> </v>
      </c>
      <c r="M301" s="1137"/>
      <c r="N301" s="1138"/>
      <c r="O301" s="1136" t="str">
        <f t="shared" si="82"/>
        <v xml:space="preserve"> </v>
      </c>
      <c r="P301" s="1137"/>
      <c r="Q301" s="1138"/>
      <c r="R301" s="1136" t="str">
        <f t="shared" si="82"/>
        <v xml:space="preserve"> </v>
      </c>
      <c r="S301" s="1137"/>
      <c r="T301" s="1138"/>
      <c r="U301" s="1136" t="str">
        <f t="shared" si="84"/>
        <v xml:space="preserve"> </v>
      </c>
      <c r="V301" s="1137"/>
      <c r="W301" s="1138"/>
    </row>
    <row r="302" spans="2:23" ht="12.75" hidden="1" customHeight="1" outlineLevel="1">
      <c r="B302" s="383">
        <v>69</v>
      </c>
      <c r="C302" s="975"/>
      <c r="D302" s="976"/>
      <c r="E302" s="384"/>
      <c r="F302" s="385"/>
      <c r="G302" s="302"/>
      <c r="H302" s="386"/>
      <c r="I302" s="956" t="str">
        <f t="shared" si="81"/>
        <v xml:space="preserve"> </v>
      </c>
      <c r="J302" s="957"/>
      <c r="K302" s="958"/>
      <c r="L302" s="1136" t="str">
        <f t="shared" si="82"/>
        <v xml:space="preserve"> </v>
      </c>
      <c r="M302" s="1137"/>
      <c r="N302" s="1138"/>
      <c r="O302" s="1136" t="str">
        <f t="shared" si="82"/>
        <v xml:space="preserve"> </v>
      </c>
      <c r="P302" s="1137"/>
      <c r="Q302" s="1138"/>
      <c r="R302" s="1136" t="str">
        <f t="shared" si="82"/>
        <v xml:space="preserve"> </v>
      </c>
      <c r="S302" s="1137"/>
      <c r="T302" s="1138"/>
      <c r="U302" s="1136" t="str">
        <f t="shared" si="84"/>
        <v xml:space="preserve"> </v>
      </c>
      <c r="V302" s="1137"/>
      <c r="W302" s="1138"/>
    </row>
    <row r="303" spans="2:23" ht="12.75" hidden="1" customHeight="1" outlineLevel="1">
      <c r="B303" s="383">
        <v>70</v>
      </c>
      <c r="C303" s="975"/>
      <c r="D303" s="976"/>
      <c r="E303" s="384"/>
      <c r="F303" s="385"/>
      <c r="G303" s="302"/>
      <c r="H303" s="386"/>
      <c r="I303" s="956" t="str">
        <f t="shared" si="81"/>
        <v xml:space="preserve"> </v>
      </c>
      <c r="J303" s="957"/>
      <c r="K303" s="958"/>
      <c r="L303" s="1136" t="str">
        <f t="shared" si="82"/>
        <v xml:space="preserve"> </v>
      </c>
      <c r="M303" s="1137"/>
      <c r="N303" s="1138"/>
      <c r="O303" s="1136" t="str">
        <f t="shared" si="82"/>
        <v xml:space="preserve"> </v>
      </c>
      <c r="P303" s="1137"/>
      <c r="Q303" s="1138"/>
      <c r="R303" s="1136" t="str">
        <f t="shared" si="82"/>
        <v xml:space="preserve"> </v>
      </c>
      <c r="S303" s="1137"/>
      <c r="T303" s="1138"/>
      <c r="U303" s="1136" t="str">
        <f t="shared" si="84"/>
        <v xml:space="preserve"> </v>
      </c>
      <c r="V303" s="1137"/>
      <c r="W303" s="1138"/>
    </row>
    <row r="304" spans="2:23" ht="12.75" hidden="1" customHeight="1" outlineLevel="1">
      <c r="B304" s="383">
        <v>71</v>
      </c>
      <c r="C304" s="975"/>
      <c r="D304" s="976"/>
      <c r="E304" s="384"/>
      <c r="F304" s="385"/>
      <c r="G304" s="302"/>
      <c r="H304" s="386"/>
      <c r="I304" s="956" t="str">
        <f t="shared" si="81"/>
        <v xml:space="preserve"> </v>
      </c>
      <c r="J304" s="957"/>
      <c r="K304" s="958"/>
      <c r="L304" s="1136" t="str">
        <f t="shared" si="82"/>
        <v xml:space="preserve"> </v>
      </c>
      <c r="M304" s="1137"/>
      <c r="N304" s="1138"/>
      <c r="O304" s="1136" t="str">
        <f t="shared" si="82"/>
        <v xml:space="preserve"> </v>
      </c>
      <c r="P304" s="1137"/>
      <c r="Q304" s="1138"/>
      <c r="R304" s="1136" t="str">
        <f t="shared" si="82"/>
        <v xml:space="preserve"> </v>
      </c>
      <c r="S304" s="1137"/>
      <c r="T304" s="1138"/>
      <c r="U304" s="1136" t="str">
        <f t="shared" si="84"/>
        <v xml:space="preserve"> </v>
      </c>
      <c r="V304" s="1137"/>
      <c r="W304" s="1138"/>
    </row>
    <row r="305" spans="2:23" ht="12.75" hidden="1" customHeight="1" outlineLevel="1">
      <c r="B305" s="383">
        <v>72</v>
      </c>
      <c r="C305" s="975"/>
      <c r="D305" s="976"/>
      <c r="E305" s="384"/>
      <c r="F305" s="385"/>
      <c r="G305" s="302"/>
      <c r="H305" s="386"/>
      <c r="I305" s="956" t="str">
        <f t="shared" si="81"/>
        <v xml:space="preserve"> </v>
      </c>
      <c r="J305" s="957"/>
      <c r="K305" s="958"/>
      <c r="L305" s="1136" t="str">
        <f t="shared" si="82"/>
        <v xml:space="preserve"> </v>
      </c>
      <c r="M305" s="1137"/>
      <c r="N305" s="1138"/>
      <c r="O305" s="1136" t="str">
        <f t="shared" si="82"/>
        <v xml:space="preserve"> </v>
      </c>
      <c r="P305" s="1137"/>
      <c r="Q305" s="1138"/>
      <c r="R305" s="1136" t="str">
        <f t="shared" si="82"/>
        <v xml:space="preserve"> </v>
      </c>
      <c r="S305" s="1137"/>
      <c r="T305" s="1138"/>
      <c r="U305" s="1136" t="str">
        <f t="shared" si="84"/>
        <v xml:space="preserve"> </v>
      </c>
      <c r="V305" s="1137"/>
      <c r="W305" s="1138"/>
    </row>
    <row r="306" spans="2:23" ht="12.75" hidden="1" customHeight="1" outlineLevel="1">
      <c r="B306" s="383">
        <v>73</v>
      </c>
      <c r="C306" s="975"/>
      <c r="D306" s="976"/>
      <c r="E306" s="384"/>
      <c r="F306" s="385"/>
      <c r="G306" s="302"/>
      <c r="H306" s="386"/>
      <c r="I306" s="956" t="str">
        <f t="shared" si="81"/>
        <v xml:space="preserve"> </v>
      </c>
      <c r="J306" s="957"/>
      <c r="K306" s="958"/>
      <c r="L306" s="1136" t="str">
        <f t="shared" si="82"/>
        <v xml:space="preserve"> </v>
      </c>
      <c r="M306" s="1137"/>
      <c r="N306" s="1138"/>
      <c r="O306" s="1136" t="str">
        <f t="shared" si="82"/>
        <v xml:space="preserve"> </v>
      </c>
      <c r="P306" s="1137"/>
      <c r="Q306" s="1138"/>
      <c r="R306" s="1136" t="str">
        <f t="shared" si="82"/>
        <v xml:space="preserve"> </v>
      </c>
      <c r="S306" s="1137"/>
      <c r="T306" s="1138"/>
      <c r="U306" s="1136" t="str">
        <f t="shared" si="84"/>
        <v xml:space="preserve"> </v>
      </c>
      <c r="V306" s="1137"/>
      <c r="W306" s="1138"/>
    </row>
    <row r="307" spans="2:23" ht="12.75" hidden="1" customHeight="1" outlineLevel="1">
      <c r="B307" s="383">
        <v>74</v>
      </c>
      <c r="C307" s="975"/>
      <c r="D307" s="976"/>
      <c r="E307" s="384"/>
      <c r="F307" s="385"/>
      <c r="G307" s="302"/>
      <c r="H307" s="386"/>
      <c r="I307" s="956" t="str">
        <f t="shared" si="81"/>
        <v xml:space="preserve"> </v>
      </c>
      <c r="J307" s="957"/>
      <c r="K307" s="958"/>
      <c r="L307" s="1136" t="str">
        <f t="shared" si="82"/>
        <v xml:space="preserve"> </v>
      </c>
      <c r="M307" s="1137"/>
      <c r="N307" s="1138"/>
      <c r="O307" s="1136" t="str">
        <f t="shared" si="82"/>
        <v xml:space="preserve"> </v>
      </c>
      <c r="P307" s="1137"/>
      <c r="Q307" s="1138"/>
      <c r="R307" s="1136" t="str">
        <f t="shared" si="82"/>
        <v xml:space="preserve"> </v>
      </c>
      <c r="S307" s="1137"/>
      <c r="T307" s="1138"/>
      <c r="U307" s="1136" t="str">
        <f t="shared" si="84"/>
        <v xml:space="preserve"> </v>
      </c>
      <c r="V307" s="1137"/>
      <c r="W307" s="1138"/>
    </row>
    <row r="308" spans="2:23" ht="12.75" hidden="1" customHeight="1" outlineLevel="1">
      <c r="B308" s="383">
        <v>75</v>
      </c>
      <c r="C308" s="975"/>
      <c r="D308" s="976"/>
      <c r="E308" s="384"/>
      <c r="F308" s="385"/>
      <c r="G308" s="302"/>
      <c r="H308" s="386"/>
      <c r="I308" s="956" t="str">
        <f t="shared" si="81"/>
        <v xml:space="preserve"> </v>
      </c>
      <c r="J308" s="957"/>
      <c r="K308" s="958"/>
      <c r="L308" s="1136" t="str">
        <f t="shared" si="82"/>
        <v xml:space="preserve"> </v>
      </c>
      <c r="M308" s="1137"/>
      <c r="N308" s="1138"/>
      <c r="O308" s="1136" t="str">
        <f t="shared" si="82"/>
        <v xml:space="preserve"> </v>
      </c>
      <c r="P308" s="1137"/>
      <c r="Q308" s="1138"/>
      <c r="R308" s="1136" t="str">
        <f t="shared" si="82"/>
        <v xml:space="preserve"> </v>
      </c>
      <c r="S308" s="1137"/>
      <c r="T308" s="1138"/>
      <c r="U308" s="1136" t="str">
        <f t="shared" si="84"/>
        <v xml:space="preserve"> </v>
      </c>
      <c r="V308" s="1137"/>
      <c r="W308" s="1138"/>
    </row>
    <row r="309" spans="2:23" ht="12.75" hidden="1" customHeight="1" outlineLevel="1">
      <c r="B309" s="383">
        <v>76</v>
      </c>
      <c r="C309" s="975"/>
      <c r="D309" s="976"/>
      <c r="E309" s="384"/>
      <c r="F309" s="385"/>
      <c r="G309" s="302"/>
      <c r="H309" s="386"/>
      <c r="I309" s="956" t="str">
        <f t="shared" si="81"/>
        <v xml:space="preserve"> </v>
      </c>
      <c r="J309" s="957"/>
      <c r="K309" s="958"/>
      <c r="L309" s="1136" t="str">
        <f t="shared" si="82"/>
        <v xml:space="preserve"> </v>
      </c>
      <c r="M309" s="1137"/>
      <c r="N309" s="1138"/>
      <c r="O309" s="1136" t="str">
        <f t="shared" si="82"/>
        <v xml:space="preserve"> </v>
      </c>
      <c r="P309" s="1137"/>
      <c r="Q309" s="1138"/>
      <c r="R309" s="1136" t="str">
        <f t="shared" si="82"/>
        <v xml:space="preserve"> </v>
      </c>
      <c r="S309" s="1137"/>
      <c r="T309" s="1138"/>
      <c r="U309" s="1136" t="str">
        <f t="shared" si="84"/>
        <v xml:space="preserve"> </v>
      </c>
      <c r="V309" s="1137"/>
      <c r="W309" s="1138"/>
    </row>
    <row r="310" spans="2:23" ht="12.75" hidden="1" customHeight="1" outlineLevel="1">
      <c r="B310" s="383">
        <v>77</v>
      </c>
      <c r="C310" s="975"/>
      <c r="D310" s="976"/>
      <c r="E310" s="384"/>
      <c r="F310" s="385"/>
      <c r="G310" s="302"/>
      <c r="H310" s="386"/>
      <c r="I310" s="956" t="str">
        <f t="shared" si="81"/>
        <v xml:space="preserve"> </v>
      </c>
      <c r="J310" s="957"/>
      <c r="K310" s="958"/>
      <c r="L310" s="1136" t="str">
        <f t="shared" si="82"/>
        <v xml:space="preserve"> </v>
      </c>
      <c r="M310" s="1137"/>
      <c r="N310" s="1138"/>
      <c r="O310" s="1136" t="str">
        <f t="shared" si="82"/>
        <v xml:space="preserve"> </v>
      </c>
      <c r="P310" s="1137"/>
      <c r="Q310" s="1138"/>
      <c r="R310" s="1136" t="str">
        <f t="shared" si="82"/>
        <v xml:space="preserve"> </v>
      </c>
      <c r="S310" s="1137"/>
      <c r="T310" s="1138"/>
      <c r="U310" s="1136" t="str">
        <f t="shared" si="84"/>
        <v xml:space="preserve"> </v>
      </c>
      <c r="V310" s="1137"/>
      <c r="W310" s="1138"/>
    </row>
    <row r="311" spans="2:23" ht="12.75" hidden="1" customHeight="1" outlineLevel="1">
      <c r="B311" s="383">
        <v>78</v>
      </c>
      <c r="C311" s="975"/>
      <c r="D311" s="976"/>
      <c r="E311" s="384"/>
      <c r="F311" s="385"/>
      <c r="G311" s="302"/>
      <c r="H311" s="386"/>
      <c r="I311" s="956" t="str">
        <f t="shared" si="81"/>
        <v xml:space="preserve"> </v>
      </c>
      <c r="J311" s="957"/>
      <c r="K311" s="958"/>
      <c r="L311" s="1136" t="str">
        <f t="shared" si="82"/>
        <v xml:space="preserve"> </v>
      </c>
      <c r="M311" s="1137"/>
      <c r="N311" s="1138"/>
      <c r="O311" s="1136" t="str">
        <f t="shared" si="82"/>
        <v xml:space="preserve"> </v>
      </c>
      <c r="P311" s="1137"/>
      <c r="Q311" s="1138"/>
      <c r="R311" s="1136" t="str">
        <f t="shared" si="82"/>
        <v xml:space="preserve"> </v>
      </c>
      <c r="S311" s="1137"/>
      <c r="T311" s="1138"/>
      <c r="U311" s="1136" t="str">
        <f t="shared" si="84"/>
        <v xml:space="preserve"> </v>
      </c>
      <c r="V311" s="1137"/>
      <c r="W311" s="1138"/>
    </row>
    <row r="312" spans="2:23" ht="12.75" hidden="1" customHeight="1" outlineLevel="1">
      <c r="B312" s="383">
        <v>79</v>
      </c>
      <c r="C312" s="975"/>
      <c r="D312" s="976"/>
      <c r="E312" s="384"/>
      <c r="F312" s="385"/>
      <c r="G312" s="302"/>
      <c r="H312" s="386"/>
      <c r="I312" s="956" t="str">
        <f t="shared" si="81"/>
        <v xml:space="preserve"> </v>
      </c>
      <c r="J312" s="957"/>
      <c r="K312" s="958"/>
      <c r="L312" s="1136" t="str">
        <f t="shared" si="82"/>
        <v xml:space="preserve"> </v>
      </c>
      <c r="M312" s="1137"/>
      <c r="N312" s="1138"/>
      <c r="O312" s="1136" t="str">
        <f t="shared" si="82"/>
        <v xml:space="preserve"> </v>
      </c>
      <c r="P312" s="1137"/>
      <c r="Q312" s="1138"/>
      <c r="R312" s="1136" t="str">
        <f t="shared" si="82"/>
        <v xml:space="preserve"> </v>
      </c>
      <c r="S312" s="1137"/>
      <c r="T312" s="1138"/>
      <c r="U312" s="1136" t="str">
        <f t="shared" si="84"/>
        <v xml:space="preserve"> </v>
      </c>
      <c r="V312" s="1137"/>
      <c r="W312" s="1138"/>
    </row>
    <row r="313" spans="2:23" ht="12.75" hidden="1" customHeight="1" outlineLevel="1">
      <c r="B313" s="383">
        <v>80</v>
      </c>
      <c r="C313" s="975"/>
      <c r="D313" s="976"/>
      <c r="E313" s="384"/>
      <c r="F313" s="385"/>
      <c r="G313" s="302"/>
      <c r="H313" s="386"/>
      <c r="I313" s="956" t="str">
        <f t="shared" si="81"/>
        <v xml:space="preserve"> </v>
      </c>
      <c r="J313" s="957"/>
      <c r="K313" s="958"/>
      <c r="L313" s="1136" t="str">
        <f t="shared" si="82"/>
        <v xml:space="preserve"> </v>
      </c>
      <c r="M313" s="1137"/>
      <c r="N313" s="1138"/>
      <c r="O313" s="1136" t="str">
        <f t="shared" si="82"/>
        <v xml:space="preserve"> </v>
      </c>
      <c r="P313" s="1137"/>
      <c r="Q313" s="1138"/>
      <c r="R313" s="1136" t="str">
        <f t="shared" si="82"/>
        <v xml:space="preserve"> </v>
      </c>
      <c r="S313" s="1137"/>
      <c r="T313" s="1138"/>
      <c r="U313" s="1136" t="str">
        <f t="shared" si="84"/>
        <v xml:space="preserve"> </v>
      </c>
      <c r="V313" s="1137"/>
      <c r="W313" s="1138"/>
    </row>
    <row r="314" spans="2:23" ht="12.75" hidden="1" customHeight="1" outlineLevel="1">
      <c r="B314" s="383">
        <v>81</v>
      </c>
      <c r="C314" s="975"/>
      <c r="D314" s="976"/>
      <c r="E314" s="384"/>
      <c r="F314" s="385"/>
      <c r="G314" s="302"/>
      <c r="H314" s="386"/>
      <c r="I314" s="956" t="str">
        <f t="shared" si="81"/>
        <v xml:space="preserve"> </v>
      </c>
      <c r="J314" s="957"/>
      <c r="K314" s="958"/>
      <c r="L314" s="1136" t="str">
        <f t="shared" si="82"/>
        <v xml:space="preserve"> </v>
      </c>
      <c r="M314" s="1137"/>
      <c r="N314" s="1138"/>
      <c r="O314" s="1136" t="str">
        <f t="shared" si="82"/>
        <v xml:space="preserve"> </v>
      </c>
      <c r="P314" s="1137"/>
      <c r="Q314" s="1138"/>
      <c r="R314" s="1136" t="str">
        <f t="shared" si="82"/>
        <v xml:space="preserve"> </v>
      </c>
      <c r="S314" s="1137"/>
      <c r="T314" s="1138"/>
      <c r="U314" s="1136" t="str">
        <f t="shared" si="84"/>
        <v xml:space="preserve"> </v>
      </c>
      <c r="V314" s="1137"/>
      <c r="W314" s="1138"/>
    </row>
    <row r="315" spans="2:23" ht="12.75" hidden="1" customHeight="1" outlineLevel="1">
      <c r="B315" s="383">
        <v>82</v>
      </c>
      <c r="C315" s="975"/>
      <c r="D315" s="976"/>
      <c r="E315" s="384"/>
      <c r="F315" s="385"/>
      <c r="G315" s="302"/>
      <c r="H315" s="386"/>
      <c r="I315" s="956" t="str">
        <f t="shared" si="81"/>
        <v xml:space="preserve"> </v>
      </c>
      <c r="J315" s="957"/>
      <c r="K315" s="958"/>
      <c r="L315" s="1136" t="str">
        <f t="shared" si="82"/>
        <v xml:space="preserve"> </v>
      </c>
      <c r="M315" s="1137"/>
      <c r="N315" s="1138"/>
      <c r="O315" s="1136" t="str">
        <f t="shared" si="82"/>
        <v xml:space="preserve"> </v>
      </c>
      <c r="P315" s="1137"/>
      <c r="Q315" s="1138"/>
      <c r="R315" s="1136" t="str">
        <f t="shared" si="82"/>
        <v xml:space="preserve"> </v>
      </c>
      <c r="S315" s="1137"/>
      <c r="T315" s="1138"/>
      <c r="U315" s="1136" t="str">
        <f t="shared" si="84"/>
        <v xml:space="preserve"> </v>
      </c>
      <c r="V315" s="1137"/>
      <c r="W315" s="1138"/>
    </row>
    <row r="316" spans="2:23" ht="12.75" hidden="1" customHeight="1" outlineLevel="1">
      <c r="B316" s="383">
        <v>83</v>
      </c>
      <c r="C316" s="975"/>
      <c r="D316" s="976"/>
      <c r="E316" s="384"/>
      <c r="F316" s="385"/>
      <c r="G316" s="302"/>
      <c r="H316" s="386"/>
      <c r="I316" s="956" t="str">
        <f t="shared" si="81"/>
        <v xml:space="preserve"> </v>
      </c>
      <c r="J316" s="957"/>
      <c r="K316" s="958"/>
      <c r="L316" s="1136" t="str">
        <f t="shared" si="82"/>
        <v xml:space="preserve"> </v>
      </c>
      <c r="M316" s="1137"/>
      <c r="N316" s="1138"/>
      <c r="O316" s="1136" t="str">
        <f t="shared" si="82"/>
        <v xml:space="preserve"> </v>
      </c>
      <c r="P316" s="1137"/>
      <c r="Q316" s="1138"/>
      <c r="R316" s="1136" t="str">
        <f t="shared" si="82"/>
        <v xml:space="preserve"> </v>
      </c>
      <c r="S316" s="1137"/>
      <c r="T316" s="1138"/>
      <c r="U316" s="1136" t="str">
        <f t="shared" si="84"/>
        <v xml:space="preserve"> </v>
      </c>
      <c r="V316" s="1137"/>
      <c r="W316" s="1138"/>
    </row>
    <row r="317" spans="2:23" ht="12.75" hidden="1" customHeight="1" outlineLevel="1">
      <c r="B317" s="383">
        <v>84</v>
      </c>
      <c r="C317" s="975"/>
      <c r="D317" s="976"/>
      <c r="E317" s="384"/>
      <c r="F317" s="385"/>
      <c r="G317" s="302"/>
      <c r="H317" s="386"/>
      <c r="I317" s="956" t="str">
        <f t="shared" si="81"/>
        <v xml:space="preserve"> </v>
      </c>
      <c r="J317" s="957"/>
      <c r="K317" s="958"/>
      <c r="L317" s="1136" t="str">
        <f t="shared" si="82"/>
        <v xml:space="preserve"> </v>
      </c>
      <c r="M317" s="1137"/>
      <c r="N317" s="1138"/>
      <c r="O317" s="1136" t="str">
        <f t="shared" si="82"/>
        <v xml:space="preserve"> </v>
      </c>
      <c r="P317" s="1137"/>
      <c r="Q317" s="1138"/>
      <c r="R317" s="1136" t="str">
        <f t="shared" si="82"/>
        <v xml:space="preserve"> </v>
      </c>
      <c r="S317" s="1137"/>
      <c r="T317" s="1138"/>
      <c r="U317" s="1136" t="str">
        <f t="shared" si="84"/>
        <v xml:space="preserve"> </v>
      </c>
      <c r="V317" s="1137"/>
      <c r="W317" s="1138"/>
    </row>
    <row r="318" spans="2:23" ht="12.75" hidden="1" customHeight="1" outlineLevel="1">
      <c r="B318" s="383">
        <v>85</v>
      </c>
      <c r="C318" s="975"/>
      <c r="D318" s="976"/>
      <c r="E318" s="384"/>
      <c r="F318" s="385"/>
      <c r="G318" s="302"/>
      <c r="H318" s="386"/>
      <c r="I318" s="956" t="str">
        <f t="shared" si="81"/>
        <v xml:space="preserve"> </v>
      </c>
      <c r="J318" s="957"/>
      <c r="K318" s="958"/>
      <c r="L318" s="1136" t="str">
        <f t="shared" si="82"/>
        <v xml:space="preserve"> </v>
      </c>
      <c r="M318" s="1137"/>
      <c r="N318" s="1138"/>
      <c r="O318" s="1136" t="str">
        <f t="shared" si="82"/>
        <v xml:space="preserve"> </v>
      </c>
      <c r="P318" s="1137"/>
      <c r="Q318" s="1138"/>
      <c r="R318" s="1136" t="str">
        <f t="shared" si="82"/>
        <v xml:space="preserve"> </v>
      </c>
      <c r="S318" s="1137"/>
      <c r="T318" s="1138"/>
      <c r="U318" s="1136" t="str">
        <f t="shared" si="84"/>
        <v xml:space="preserve"> </v>
      </c>
      <c r="V318" s="1137"/>
      <c r="W318" s="1138"/>
    </row>
    <row r="319" spans="2:23" ht="12.75" hidden="1" customHeight="1" outlineLevel="1">
      <c r="B319" s="383">
        <v>86</v>
      </c>
      <c r="C319" s="975"/>
      <c r="D319" s="976"/>
      <c r="E319" s="384"/>
      <c r="F319" s="385"/>
      <c r="G319" s="302"/>
      <c r="H319" s="386"/>
      <c r="I319" s="956" t="str">
        <f t="shared" si="81"/>
        <v xml:space="preserve"> </v>
      </c>
      <c r="J319" s="957"/>
      <c r="K319" s="958"/>
      <c r="L319" s="1136" t="str">
        <f t="shared" si="82"/>
        <v xml:space="preserve"> </v>
      </c>
      <c r="M319" s="1137"/>
      <c r="N319" s="1138"/>
      <c r="O319" s="1136" t="str">
        <f t="shared" si="82"/>
        <v xml:space="preserve"> </v>
      </c>
      <c r="P319" s="1137"/>
      <c r="Q319" s="1138"/>
      <c r="R319" s="1136" t="str">
        <f t="shared" si="82"/>
        <v xml:space="preserve"> </v>
      </c>
      <c r="S319" s="1137"/>
      <c r="T319" s="1138"/>
      <c r="U319" s="1136" t="str">
        <f t="shared" si="84"/>
        <v xml:space="preserve"> </v>
      </c>
      <c r="V319" s="1137"/>
      <c r="W319" s="1138"/>
    </row>
    <row r="320" spans="2:23" ht="12.75" hidden="1" customHeight="1" outlineLevel="1">
      <c r="B320" s="383">
        <v>87</v>
      </c>
      <c r="C320" s="975"/>
      <c r="D320" s="976"/>
      <c r="E320" s="384"/>
      <c r="F320" s="385"/>
      <c r="G320" s="302"/>
      <c r="H320" s="386"/>
      <c r="I320" s="956" t="str">
        <f t="shared" si="81"/>
        <v xml:space="preserve"> </v>
      </c>
      <c r="J320" s="957"/>
      <c r="K320" s="958"/>
      <c r="L320" s="1136" t="str">
        <f t="shared" si="82"/>
        <v xml:space="preserve"> </v>
      </c>
      <c r="M320" s="1137"/>
      <c r="N320" s="1138"/>
      <c r="O320" s="1136" t="str">
        <f t="shared" si="82"/>
        <v xml:space="preserve"> </v>
      </c>
      <c r="P320" s="1137"/>
      <c r="Q320" s="1138"/>
      <c r="R320" s="1136" t="str">
        <f t="shared" si="82"/>
        <v xml:space="preserve"> </v>
      </c>
      <c r="S320" s="1137"/>
      <c r="T320" s="1138"/>
      <c r="U320" s="1136" t="str">
        <f t="shared" si="84"/>
        <v xml:space="preserve"> </v>
      </c>
      <c r="V320" s="1137"/>
      <c r="W320" s="1138"/>
    </row>
    <row r="321" spans="2:23" ht="12.75" hidden="1" customHeight="1" outlineLevel="1">
      <c r="B321" s="383">
        <v>88</v>
      </c>
      <c r="C321" s="975"/>
      <c r="D321" s="976"/>
      <c r="E321" s="384"/>
      <c r="F321" s="385"/>
      <c r="G321" s="302"/>
      <c r="H321" s="386"/>
      <c r="I321" s="956" t="str">
        <f t="shared" si="81"/>
        <v xml:space="preserve"> </v>
      </c>
      <c r="J321" s="957"/>
      <c r="K321" s="958"/>
      <c r="L321" s="1136" t="str">
        <f t="shared" si="82"/>
        <v xml:space="preserve"> </v>
      </c>
      <c r="M321" s="1137"/>
      <c r="N321" s="1138"/>
      <c r="O321" s="1136" t="str">
        <f t="shared" si="82"/>
        <v xml:space="preserve"> </v>
      </c>
      <c r="P321" s="1137"/>
      <c r="Q321" s="1138"/>
      <c r="R321" s="1136" t="str">
        <f t="shared" si="82"/>
        <v xml:space="preserve"> </v>
      </c>
      <c r="S321" s="1137"/>
      <c r="T321" s="1138"/>
      <c r="U321" s="1136" t="str">
        <f t="shared" si="84"/>
        <v xml:space="preserve"> </v>
      </c>
      <c r="V321" s="1137"/>
      <c r="W321" s="1138"/>
    </row>
    <row r="322" spans="2:23" ht="12.75" hidden="1" customHeight="1" outlineLevel="1">
      <c r="B322" s="383">
        <v>89</v>
      </c>
      <c r="C322" s="975"/>
      <c r="D322" s="976"/>
      <c r="E322" s="384"/>
      <c r="F322" s="385"/>
      <c r="G322" s="302"/>
      <c r="H322" s="386"/>
      <c r="I322" s="956" t="str">
        <f t="shared" si="81"/>
        <v xml:space="preserve"> </v>
      </c>
      <c r="J322" s="957"/>
      <c r="K322" s="958"/>
      <c r="L322" s="1136" t="str">
        <f t="shared" si="82"/>
        <v xml:space="preserve"> </v>
      </c>
      <c r="M322" s="1137"/>
      <c r="N322" s="1138"/>
      <c r="O322" s="1136" t="str">
        <f t="shared" si="82"/>
        <v xml:space="preserve"> </v>
      </c>
      <c r="P322" s="1137"/>
      <c r="Q322" s="1138"/>
      <c r="R322" s="1136" t="str">
        <f t="shared" si="82"/>
        <v xml:space="preserve"> </v>
      </c>
      <c r="S322" s="1137"/>
      <c r="T322" s="1138"/>
      <c r="U322" s="1136" t="str">
        <f t="shared" si="84"/>
        <v xml:space="preserve"> </v>
      </c>
      <c r="V322" s="1137"/>
      <c r="W322" s="1138"/>
    </row>
    <row r="323" spans="2:23" ht="12.75" hidden="1" customHeight="1" outlineLevel="1">
      <c r="B323" s="383">
        <v>90</v>
      </c>
      <c r="C323" s="975"/>
      <c r="D323" s="976"/>
      <c r="E323" s="384"/>
      <c r="F323" s="385"/>
      <c r="G323" s="302"/>
      <c r="H323" s="386"/>
      <c r="I323" s="956" t="str">
        <f t="shared" si="81"/>
        <v xml:space="preserve"> </v>
      </c>
      <c r="J323" s="957"/>
      <c r="K323" s="958"/>
      <c r="L323" s="1136" t="str">
        <f t="shared" si="82"/>
        <v xml:space="preserve"> </v>
      </c>
      <c r="M323" s="1137"/>
      <c r="N323" s="1138"/>
      <c r="O323" s="1136" t="str">
        <f t="shared" si="82"/>
        <v xml:space="preserve"> </v>
      </c>
      <c r="P323" s="1137"/>
      <c r="Q323" s="1138"/>
      <c r="R323" s="1136" t="str">
        <f t="shared" si="82"/>
        <v xml:space="preserve"> </v>
      </c>
      <c r="S323" s="1137"/>
      <c r="T323" s="1138"/>
      <c r="U323" s="1136" t="str">
        <f t="shared" si="84"/>
        <v xml:space="preserve"> </v>
      </c>
      <c r="V323" s="1137"/>
      <c r="W323" s="1138"/>
    </row>
    <row r="324" spans="2:23" ht="12.75" hidden="1" customHeight="1" outlineLevel="1">
      <c r="B324" s="383">
        <v>91</v>
      </c>
      <c r="C324" s="975"/>
      <c r="D324" s="976"/>
      <c r="E324" s="384"/>
      <c r="F324" s="385"/>
      <c r="G324" s="302"/>
      <c r="H324" s="386"/>
      <c r="I324" s="956" t="str">
        <f t="shared" si="81"/>
        <v xml:space="preserve"> </v>
      </c>
      <c r="J324" s="957"/>
      <c r="K324" s="958"/>
      <c r="L324" s="1136" t="str">
        <f t="shared" si="82"/>
        <v xml:space="preserve"> </v>
      </c>
      <c r="M324" s="1137"/>
      <c r="N324" s="1138"/>
      <c r="O324" s="1136" t="str">
        <f t="shared" si="82"/>
        <v xml:space="preserve"> </v>
      </c>
      <c r="P324" s="1137"/>
      <c r="Q324" s="1138"/>
      <c r="R324" s="1136" t="str">
        <f t="shared" si="82"/>
        <v xml:space="preserve"> </v>
      </c>
      <c r="S324" s="1137"/>
      <c r="T324" s="1138"/>
      <c r="U324" s="1136" t="str">
        <f t="shared" si="84"/>
        <v xml:space="preserve"> </v>
      </c>
      <c r="V324" s="1137"/>
      <c r="W324" s="1138"/>
    </row>
    <row r="325" spans="2:23" ht="12.75" hidden="1" customHeight="1" outlineLevel="1">
      <c r="B325" s="383">
        <v>92</v>
      </c>
      <c r="C325" s="975"/>
      <c r="D325" s="976"/>
      <c r="E325" s="384"/>
      <c r="F325" s="385"/>
      <c r="G325" s="302"/>
      <c r="H325" s="386"/>
      <c r="I325" s="956" t="str">
        <f t="shared" si="81"/>
        <v xml:space="preserve"> </v>
      </c>
      <c r="J325" s="957"/>
      <c r="K325" s="958"/>
      <c r="L325" s="1136" t="str">
        <f t="shared" si="82"/>
        <v xml:space="preserve"> </v>
      </c>
      <c r="M325" s="1137"/>
      <c r="N325" s="1138"/>
      <c r="O325" s="1136" t="str">
        <f t="shared" si="82"/>
        <v xml:space="preserve"> </v>
      </c>
      <c r="P325" s="1137"/>
      <c r="Q325" s="1138"/>
      <c r="R325" s="1136" t="str">
        <f t="shared" si="82"/>
        <v xml:space="preserve"> </v>
      </c>
      <c r="S325" s="1137"/>
      <c r="T325" s="1138"/>
      <c r="U325" s="1136" t="str">
        <f t="shared" si="84"/>
        <v xml:space="preserve"> </v>
      </c>
      <c r="V325" s="1137"/>
      <c r="W325" s="1138"/>
    </row>
    <row r="326" spans="2:23" ht="12.75" hidden="1" customHeight="1" outlineLevel="1">
      <c r="B326" s="383">
        <v>93</v>
      </c>
      <c r="C326" s="975"/>
      <c r="D326" s="976"/>
      <c r="E326" s="384"/>
      <c r="F326" s="385"/>
      <c r="G326" s="302"/>
      <c r="H326" s="386"/>
      <c r="I326" s="956" t="str">
        <f t="shared" si="81"/>
        <v xml:space="preserve"> </v>
      </c>
      <c r="J326" s="957"/>
      <c r="K326" s="958"/>
      <c r="L326" s="1136" t="str">
        <f t="shared" si="82"/>
        <v xml:space="preserve"> </v>
      </c>
      <c r="M326" s="1137"/>
      <c r="N326" s="1138"/>
      <c r="O326" s="1136" t="str">
        <f t="shared" si="82"/>
        <v xml:space="preserve"> </v>
      </c>
      <c r="P326" s="1137"/>
      <c r="Q326" s="1138"/>
      <c r="R326" s="1136" t="str">
        <f t="shared" si="82"/>
        <v xml:space="preserve"> </v>
      </c>
      <c r="S326" s="1137"/>
      <c r="T326" s="1138"/>
      <c r="U326" s="1136" t="str">
        <f t="shared" si="84"/>
        <v xml:space="preserve"> </v>
      </c>
      <c r="V326" s="1137"/>
      <c r="W326" s="1138"/>
    </row>
    <row r="327" spans="2:23" ht="12.75" hidden="1" customHeight="1" outlineLevel="1">
      <c r="B327" s="383">
        <v>94</v>
      </c>
      <c r="C327" s="975"/>
      <c r="D327" s="976"/>
      <c r="E327" s="384"/>
      <c r="F327" s="385"/>
      <c r="G327" s="302"/>
      <c r="H327" s="386"/>
      <c r="I327" s="956" t="str">
        <f t="shared" si="81"/>
        <v xml:space="preserve"> </v>
      </c>
      <c r="J327" s="957"/>
      <c r="K327" s="958"/>
      <c r="L327" s="1136" t="str">
        <f t="shared" si="82"/>
        <v xml:space="preserve"> </v>
      </c>
      <c r="M327" s="1137"/>
      <c r="N327" s="1138"/>
      <c r="O327" s="1136" t="str">
        <f t="shared" si="82"/>
        <v xml:space="preserve"> </v>
      </c>
      <c r="P327" s="1137"/>
      <c r="Q327" s="1138"/>
      <c r="R327" s="1136" t="str">
        <f t="shared" si="82"/>
        <v xml:space="preserve"> </v>
      </c>
      <c r="S327" s="1137"/>
      <c r="T327" s="1138"/>
      <c r="U327" s="1136" t="str">
        <f t="shared" si="84"/>
        <v xml:space="preserve"> </v>
      </c>
      <c r="V327" s="1137"/>
      <c r="W327" s="1138"/>
    </row>
    <row r="328" spans="2:23" ht="12.75" hidden="1" customHeight="1" outlineLevel="1">
      <c r="B328" s="383">
        <v>95</v>
      </c>
      <c r="C328" s="975"/>
      <c r="D328" s="976"/>
      <c r="E328" s="384"/>
      <c r="F328" s="385"/>
      <c r="G328" s="302"/>
      <c r="H328" s="386"/>
      <c r="I328" s="956" t="str">
        <f t="shared" si="81"/>
        <v xml:space="preserve"> </v>
      </c>
      <c r="J328" s="957"/>
      <c r="K328" s="958"/>
      <c r="L328" s="1136" t="str">
        <f t="shared" si="82"/>
        <v xml:space="preserve"> </v>
      </c>
      <c r="M328" s="1137"/>
      <c r="N328" s="1138"/>
      <c r="O328" s="1136" t="str">
        <f t="shared" si="82"/>
        <v xml:space="preserve"> </v>
      </c>
      <c r="P328" s="1137"/>
      <c r="Q328" s="1138"/>
      <c r="R328" s="1136" t="str">
        <f t="shared" si="82"/>
        <v xml:space="preserve"> </v>
      </c>
      <c r="S328" s="1137"/>
      <c r="T328" s="1138"/>
      <c r="U328" s="1136" t="str">
        <f t="shared" si="84"/>
        <v xml:space="preserve"> </v>
      </c>
      <c r="V328" s="1137"/>
      <c r="W328" s="1138"/>
    </row>
    <row r="329" spans="2:23" ht="12.75" hidden="1" customHeight="1" outlineLevel="1">
      <c r="B329" s="383">
        <v>96</v>
      </c>
      <c r="C329" s="975"/>
      <c r="D329" s="976"/>
      <c r="E329" s="384"/>
      <c r="F329" s="385"/>
      <c r="G329" s="302"/>
      <c r="H329" s="386"/>
      <c r="I329" s="956" t="str">
        <f t="shared" si="81"/>
        <v xml:space="preserve"> </v>
      </c>
      <c r="J329" s="957"/>
      <c r="K329" s="958"/>
      <c r="L329" s="1136" t="str">
        <f t="shared" si="82"/>
        <v xml:space="preserve"> </v>
      </c>
      <c r="M329" s="1137"/>
      <c r="N329" s="1138"/>
      <c r="O329" s="1136" t="str">
        <f t="shared" si="82"/>
        <v xml:space="preserve"> </v>
      </c>
      <c r="P329" s="1137"/>
      <c r="Q329" s="1138"/>
      <c r="R329" s="1136" t="str">
        <f t="shared" si="82"/>
        <v xml:space="preserve"> </v>
      </c>
      <c r="S329" s="1137"/>
      <c r="T329" s="1138"/>
      <c r="U329" s="1136" t="str">
        <f t="shared" si="84"/>
        <v xml:space="preserve"> </v>
      </c>
      <c r="V329" s="1137"/>
      <c r="W329" s="1138"/>
    </row>
    <row r="330" spans="2:23" ht="12.75" hidden="1" customHeight="1" outlineLevel="1">
      <c r="B330" s="383">
        <v>97</v>
      </c>
      <c r="C330" s="975"/>
      <c r="D330" s="976"/>
      <c r="E330" s="384"/>
      <c r="F330" s="385"/>
      <c r="G330" s="302"/>
      <c r="H330" s="386"/>
      <c r="I330" s="956" t="str">
        <f t="shared" si="81"/>
        <v xml:space="preserve"> </v>
      </c>
      <c r="J330" s="957"/>
      <c r="K330" s="958"/>
      <c r="L330" s="1136" t="str">
        <f t="shared" si="82"/>
        <v xml:space="preserve"> </v>
      </c>
      <c r="M330" s="1137"/>
      <c r="N330" s="1138"/>
      <c r="O330" s="1136" t="str">
        <f t="shared" si="82"/>
        <v xml:space="preserve"> </v>
      </c>
      <c r="P330" s="1137"/>
      <c r="Q330" s="1138"/>
      <c r="R330" s="1136" t="str">
        <f t="shared" si="82"/>
        <v xml:space="preserve"> </v>
      </c>
      <c r="S330" s="1137"/>
      <c r="T330" s="1138"/>
      <c r="U330" s="1136" t="str">
        <f t="shared" si="84"/>
        <v xml:space="preserve"> </v>
      </c>
      <c r="V330" s="1137"/>
      <c r="W330" s="1138"/>
    </row>
    <row r="331" spans="2:23" ht="12.75" hidden="1" customHeight="1" outlineLevel="1">
      <c r="B331" s="383">
        <v>98</v>
      </c>
      <c r="C331" s="975"/>
      <c r="D331" s="976"/>
      <c r="E331" s="384"/>
      <c r="F331" s="385"/>
      <c r="G331" s="302"/>
      <c r="H331" s="386"/>
      <c r="I331" s="956" t="str">
        <f t="shared" si="81"/>
        <v xml:space="preserve"> </v>
      </c>
      <c r="J331" s="957"/>
      <c r="K331" s="958"/>
      <c r="L331" s="1136" t="str">
        <f t="shared" si="82"/>
        <v xml:space="preserve"> </v>
      </c>
      <c r="M331" s="1137"/>
      <c r="N331" s="1138"/>
      <c r="O331" s="1136" t="str">
        <f t="shared" si="82"/>
        <v xml:space="preserve"> </v>
      </c>
      <c r="P331" s="1137"/>
      <c r="Q331" s="1138"/>
      <c r="R331" s="1136" t="str">
        <f t="shared" si="82"/>
        <v xml:space="preserve"> </v>
      </c>
      <c r="S331" s="1137"/>
      <c r="T331" s="1138"/>
      <c r="U331" s="1136" t="str">
        <f t="shared" si="84"/>
        <v xml:space="preserve"> </v>
      </c>
      <c r="V331" s="1137"/>
      <c r="W331" s="1138"/>
    </row>
    <row r="332" spans="2:23" ht="12.75" hidden="1" customHeight="1" outlineLevel="1">
      <c r="B332" s="383">
        <v>99</v>
      </c>
      <c r="C332" s="975"/>
      <c r="D332" s="976"/>
      <c r="E332" s="384"/>
      <c r="F332" s="385"/>
      <c r="G332" s="302"/>
      <c r="H332" s="386"/>
      <c r="I332" s="956" t="str">
        <f t="shared" si="81"/>
        <v xml:space="preserve"> </v>
      </c>
      <c r="J332" s="957"/>
      <c r="K332" s="958"/>
      <c r="L332" s="1136" t="str">
        <f t="shared" si="82"/>
        <v xml:space="preserve"> </v>
      </c>
      <c r="M332" s="1137"/>
      <c r="N332" s="1138"/>
      <c r="O332" s="1136" t="str">
        <f t="shared" si="82"/>
        <v xml:space="preserve"> </v>
      </c>
      <c r="P332" s="1137"/>
      <c r="Q332" s="1138"/>
      <c r="R332" s="1136" t="str">
        <f t="shared" si="82"/>
        <v xml:space="preserve"> </v>
      </c>
      <c r="S332" s="1137"/>
      <c r="T332" s="1138"/>
      <c r="U332" s="1136" t="str">
        <f t="shared" si="84"/>
        <v xml:space="preserve"> </v>
      </c>
      <c r="V332" s="1137"/>
      <c r="W332" s="1138"/>
    </row>
    <row r="333" spans="2:23" ht="12.75" hidden="1" customHeight="1" collapsed="1">
      <c r="B333" s="383">
        <v>100</v>
      </c>
      <c r="C333" s="975"/>
      <c r="D333" s="976"/>
      <c r="E333" s="384"/>
      <c r="F333" s="385"/>
      <c r="G333" s="302"/>
      <c r="H333" s="386"/>
      <c r="I333" s="956" t="str">
        <f t="shared" si="81"/>
        <v xml:space="preserve"> </v>
      </c>
      <c r="J333" s="957"/>
      <c r="K333" s="958"/>
      <c r="L333" s="1136" t="str">
        <f t="shared" si="82"/>
        <v xml:space="preserve"> </v>
      </c>
      <c r="M333" s="1137"/>
      <c r="N333" s="1138"/>
      <c r="O333" s="1136" t="str">
        <f t="shared" si="82"/>
        <v xml:space="preserve"> </v>
      </c>
      <c r="P333" s="1137"/>
      <c r="Q333" s="1138"/>
      <c r="R333" s="1136" t="str">
        <f t="shared" si="82"/>
        <v xml:space="preserve"> </v>
      </c>
      <c r="S333" s="1137"/>
      <c r="T333" s="1138"/>
      <c r="U333" s="1136" t="str">
        <f t="shared" si="84"/>
        <v xml:space="preserve"> </v>
      </c>
      <c r="V333" s="1137"/>
      <c r="W333" s="1138"/>
    </row>
    <row r="334" spans="2:23" ht="12.75" hidden="1" customHeight="1" outlineLevel="1">
      <c r="B334" s="383">
        <v>101</v>
      </c>
      <c r="C334" s="975"/>
      <c r="D334" s="976"/>
      <c r="E334" s="384"/>
      <c r="F334" s="385"/>
      <c r="G334" s="302"/>
      <c r="H334" s="386"/>
      <c r="I334" s="956" t="str">
        <f t="shared" si="81"/>
        <v xml:space="preserve"> </v>
      </c>
      <c r="J334" s="957"/>
      <c r="K334" s="958"/>
      <c r="L334" s="1136" t="str">
        <f t="shared" si="81"/>
        <v xml:space="preserve"> </v>
      </c>
      <c r="M334" s="1137"/>
      <c r="N334" s="1138"/>
      <c r="O334" s="1136" t="str">
        <f t="shared" si="82"/>
        <v xml:space="preserve"> </v>
      </c>
      <c r="P334" s="1137"/>
      <c r="Q334" s="1138"/>
      <c r="R334" s="1136" t="str">
        <f t="shared" si="82"/>
        <v xml:space="preserve"> </v>
      </c>
      <c r="S334" s="1137"/>
      <c r="T334" s="1138"/>
      <c r="U334" s="1136" t="str">
        <f t="shared" si="84"/>
        <v xml:space="preserve"> </v>
      </c>
      <c r="V334" s="1137"/>
      <c r="W334" s="1138"/>
    </row>
    <row r="335" spans="2:23" ht="12.75" hidden="1" customHeight="1" outlineLevel="1">
      <c r="B335" s="383">
        <v>102</v>
      </c>
      <c r="C335" s="975"/>
      <c r="D335" s="976"/>
      <c r="E335" s="384"/>
      <c r="F335" s="385"/>
      <c r="G335" s="302"/>
      <c r="H335" s="386"/>
      <c r="I335" s="956" t="str">
        <f t="shared" si="81"/>
        <v xml:space="preserve"> </v>
      </c>
      <c r="J335" s="957"/>
      <c r="K335" s="958"/>
      <c r="L335" s="1136" t="str">
        <f t="shared" si="82"/>
        <v xml:space="preserve"> </v>
      </c>
      <c r="M335" s="1137"/>
      <c r="N335" s="1138"/>
      <c r="O335" s="1136" t="str">
        <f t="shared" si="82"/>
        <v xml:space="preserve"> </v>
      </c>
      <c r="P335" s="1137"/>
      <c r="Q335" s="1138"/>
      <c r="R335" s="1136" t="str">
        <f t="shared" si="82"/>
        <v xml:space="preserve"> </v>
      </c>
      <c r="S335" s="1137"/>
      <c r="T335" s="1138"/>
      <c r="U335" s="1136" t="str">
        <f t="shared" si="84"/>
        <v xml:space="preserve"> </v>
      </c>
      <c r="V335" s="1137"/>
      <c r="W335" s="1138"/>
    </row>
    <row r="336" spans="2:23" ht="12.75" hidden="1" customHeight="1" outlineLevel="1">
      <c r="B336" s="383">
        <v>103</v>
      </c>
      <c r="C336" s="975"/>
      <c r="D336" s="976"/>
      <c r="E336" s="384"/>
      <c r="F336" s="385"/>
      <c r="G336" s="302"/>
      <c r="H336" s="386"/>
      <c r="I336" s="956" t="str">
        <f t="shared" si="81"/>
        <v xml:space="preserve"> </v>
      </c>
      <c r="J336" s="957"/>
      <c r="K336" s="958"/>
      <c r="L336" s="1136" t="str">
        <f t="shared" ref="L336:U439" si="85">+IF(L$13="No Bid","No Bid"," ")</f>
        <v xml:space="preserve"> </v>
      </c>
      <c r="M336" s="1137"/>
      <c r="N336" s="1138"/>
      <c r="O336" s="1136" t="str">
        <f t="shared" ref="O336:R435" si="86">+IF(O$13="No Bid","No Bid"," ")</f>
        <v xml:space="preserve"> </v>
      </c>
      <c r="P336" s="1137"/>
      <c r="Q336" s="1138"/>
      <c r="R336" s="1136" t="str">
        <f t="shared" si="86"/>
        <v xml:space="preserve"> </v>
      </c>
      <c r="S336" s="1137"/>
      <c r="T336" s="1138"/>
      <c r="U336" s="1136" t="str">
        <f t="shared" si="84"/>
        <v xml:space="preserve"> </v>
      </c>
      <c r="V336" s="1137"/>
      <c r="W336" s="1138"/>
    </row>
    <row r="337" spans="2:23" ht="12.75" hidden="1" customHeight="1" outlineLevel="1">
      <c r="B337" s="383">
        <v>104</v>
      </c>
      <c r="C337" s="975"/>
      <c r="D337" s="976"/>
      <c r="E337" s="384"/>
      <c r="F337" s="385"/>
      <c r="G337" s="302"/>
      <c r="H337" s="386"/>
      <c r="I337" s="956" t="str">
        <f t="shared" si="81"/>
        <v xml:space="preserve"> </v>
      </c>
      <c r="J337" s="957"/>
      <c r="K337" s="958"/>
      <c r="L337" s="1136" t="str">
        <f t="shared" si="85"/>
        <v xml:space="preserve"> </v>
      </c>
      <c r="M337" s="1137"/>
      <c r="N337" s="1138"/>
      <c r="O337" s="1136" t="str">
        <f t="shared" si="86"/>
        <v xml:space="preserve"> </v>
      </c>
      <c r="P337" s="1137"/>
      <c r="Q337" s="1138"/>
      <c r="R337" s="1136" t="str">
        <f t="shared" si="86"/>
        <v xml:space="preserve"> </v>
      </c>
      <c r="S337" s="1137"/>
      <c r="T337" s="1138"/>
      <c r="U337" s="1136" t="str">
        <f t="shared" si="84"/>
        <v xml:space="preserve"> </v>
      </c>
      <c r="V337" s="1137"/>
      <c r="W337" s="1138"/>
    </row>
    <row r="338" spans="2:23" ht="12.75" hidden="1" customHeight="1" outlineLevel="1">
      <c r="B338" s="383">
        <v>105</v>
      </c>
      <c r="C338" s="975"/>
      <c r="D338" s="976"/>
      <c r="E338" s="384"/>
      <c r="F338" s="385"/>
      <c r="G338" s="302"/>
      <c r="H338" s="386"/>
      <c r="I338" s="956" t="str">
        <f t="shared" si="81"/>
        <v xml:space="preserve"> </v>
      </c>
      <c r="J338" s="957"/>
      <c r="K338" s="958"/>
      <c r="L338" s="1136" t="str">
        <f t="shared" si="85"/>
        <v xml:space="preserve"> </v>
      </c>
      <c r="M338" s="1137"/>
      <c r="N338" s="1138"/>
      <c r="O338" s="1136" t="str">
        <f t="shared" si="86"/>
        <v xml:space="preserve"> </v>
      </c>
      <c r="P338" s="1137"/>
      <c r="Q338" s="1138"/>
      <c r="R338" s="1136" t="str">
        <f t="shared" si="86"/>
        <v xml:space="preserve"> </v>
      </c>
      <c r="S338" s="1137"/>
      <c r="T338" s="1138"/>
      <c r="U338" s="1136" t="str">
        <f t="shared" si="84"/>
        <v xml:space="preserve"> </v>
      </c>
      <c r="V338" s="1137"/>
      <c r="W338" s="1138"/>
    </row>
    <row r="339" spans="2:23" ht="12.75" hidden="1" customHeight="1" outlineLevel="1">
      <c r="B339" s="383">
        <v>106</v>
      </c>
      <c r="C339" s="975"/>
      <c r="D339" s="976"/>
      <c r="E339" s="384"/>
      <c r="F339" s="385"/>
      <c r="G339" s="302"/>
      <c r="H339" s="386"/>
      <c r="I339" s="956" t="str">
        <f t="shared" si="81"/>
        <v xml:space="preserve"> </v>
      </c>
      <c r="J339" s="957"/>
      <c r="K339" s="958"/>
      <c r="L339" s="1136" t="str">
        <f t="shared" si="85"/>
        <v xml:space="preserve"> </v>
      </c>
      <c r="M339" s="1137"/>
      <c r="N339" s="1138"/>
      <c r="O339" s="1136" t="str">
        <f t="shared" si="86"/>
        <v xml:space="preserve"> </v>
      </c>
      <c r="P339" s="1137"/>
      <c r="Q339" s="1138"/>
      <c r="R339" s="1136" t="str">
        <f t="shared" si="86"/>
        <v xml:space="preserve"> </v>
      </c>
      <c r="S339" s="1137"/>
      <c r="T339" s="1138"/>
      <c r="U339" s="1136" t="str">
        <f t="shared" si="84"/>
        <v xml:space="preserve"> </v>
      </c>
      <c r="V339" s="1137"/>
      <c r="W339" s="1138"/>
    </row>
    <row r="340" spans="2:23" ht="12.75" hidden="1" customHeight="1" outlineLevel="1">
      <c r="B340" s="383">
        <v>107</v>
      </c>
      <c r="C340" s="975"/>
      <c r="D340" s="976"/>
      <c r="E340" s="384"/>
      <c r="F340" s="385"/>
      <c r="G340" s="302"/>
      <c r="H340" s="386"/>
      <c r="I340" s="956" t="str">
        <f t="shared" si="81"/>
        <v xml:space="preserve"> </v>
      </c>
      <c r="J340" s="957"/>
      <c r="K340" s="958"/>
      <c r="L340" s="1136" t="str">
        <f t="shared" si="85"/>
        <v xml:space="preserve"> </v>
      </c>
      <c r="M340" s="1137"/>
      <c r="N340" s="1138"/>
      <c r="O340" s="1136" t="str">
        <f t="shared" si="86"/>
        <v xml:space="preserve"> </v>
      </c>
      <c r="P340" s="1137"/>
      <c r="Q340" s="1138"/>
      <c r="R340" s="1136" t="str">
        <f t="shared" si="86"/>
        <v xml:space="preserve"> </v>
      </c>
      <c r="S340" s="1137"/>
      <c r="T340" s="1138"/>
      <c r="U340" s="1136" t="str">
        <f t="shared" si="84"/>
        <v xml:space="preserve"> </v>
      </c>
      <c r="V340" s="1137"/>
      <c r="W340" s="1138"/>
    </row>
    <row r="341" spans="2:23" ht="12.75" hidden="1" customHeight="1" outlineLevel="1">
      <c r="B341" s="383">
        <v>108</v>
      </c>
      <c r="C341" s="975"/>
      <c r="D341" s="976"/>
      <c r="E341" s="384"/>
      <c r="F341" s="385"/>
      <c r="G341" s="302"/>
      <c r="H341" s="386"/>
      <c r="I341" s="956" t="str">
        <f t="shared" si="81"/>
        <v xml:space="preserve"> </v>
      </c>
      <c r="J341" s="957"/>
      <c r="K341" s="958"/>
      <c r="L341" s="1136" t="str">
        <f t="shared" si="85"/>
        <v xml:space="preserve"> </v>
      </c>
      <c r="M341" s="1137"/>
      <c r="N341" s="1138"/>
      <c r="O341" s="1136" t="str">
        <f t="shared" si="86"/>
        <v xml:space="preserve"> </v>
      </c>
      <c r="P341" s="1137"/>
      <c r="Q341" s="1138"/>
      <c r="R341" s="1136" t="str">
        <f t="shared" si="86"/>
        <v xml:space="preserve"> </v>
      </c>
      <c r="S341" s="1137"/>
      <c r="T341" s="1138"/>
      <c r="U341" s="1136" t="str">
        <f t="shared" si="84"/>
        <v xml:space="preserve"> </v>
      </c>
      <c r="V341" s="1137"/>
      <c r="W341" s="1138"/>
    </row>
    <row r="342" spans="2:23" ht="12.75" hidden="1" customHeight="1" outlineLevel="1">
      <c r="B342" s="383">
        <v>109</v>
      </c>
      <c r="C342" s="975"/>
      <c r="D342" s="976"/>
      <c r="E342" s="384"/>
      <c r="F342" s="385"/>
      <c r="G342" s="302"/>
      <c r="H342" s="386"/>
      <c r="I342" s="956" t="str">
        <f t="shared" si="81"/>
        <v xml:space="preserve"> </v>
      </c>
      <c r="J342" s="957"/>
      <c r="K342" s="958"/>
      <c r="L342" s="1136" t="str">
        <f t="shared" si="85"/>
        <v xml:space="preserve"> </v>
      </c>
      <c r="M342" s="1137"/>
      <c r="N342" s="1138"/>
      <c r="O342" s="1136" t="str">
        <f t="shared" si="86"/>
        <v xml:space="preserve"> </v>
      </c>
      <c r="P342" s="1137"/>
      <c r="Q342" s="1138"/>
      <c r="R342" s="1136" t="str">
        <f t="shared" si="86"/>
        <v xml:space="preserve"> </v>
      </c>
      <c r="S342" s="1137"/>
      <c r="T342" s="1138"/>
      <c r="U342" s="1136" t="str">
        <f t="shared" si="84"/>
        <v xml:space="preserve"> </v>
      </c>
      <c r="V342" s="1137"/>
      <c r="W342" s="1138"/>
    </row>
    <row r="343" spans="2:23" ht="12.75" hidden="1" customHeight="1" outlineLevel="1">
      <c r="B343" s="383">
        <v>110</v>
      </c>
      <c r="C343" s="975"/>
      <c r="D343" s="976"/>
      <c r="E343" s="384"/>
      <c r="F343" s="385"/>
      <c r="G343" s="302"/>
      <c r="H343" s="386"/>
      <c r="I343" s="956" t="str">
        <f t="shared" si="81"/>
        <v xml:space="preserve"> </v>
      </c>
      <c r="J343" s="957"/>
      <c r="K343" s="958"/>
      <c r="L343" s="1136" t="str">
        <f t="shared" si="85"/>
        <v xml:space="preserve"> </v>
      </c>
      <c r="M343" s="1137"/>
      <c r="N343" s="1138"/>
      <c r="O343" s="1136" t="str">
        <f t="shared" si="86"/>
        <v xml:space="preserve"> </v>
      </c>
      <c r="P343" s="1137"/>
      <c r="Q343" s="1138"/>
      <c r="R343" s="1136" t="str">
        <f t="shared" si="86"/>
        <v xml:space="preserve"> </v>
      </c>
      <c r="S343" s="1137"/>
      <c r="T343" s="1138"/>
      <c r="U343" s="1136" t="str">
        <f t="shared" si="84"/>
        <v xml:space="preserve"> </v>
      </c>
      <c r="V343" s="1137"/>
      <c r="W343" s="1138"/>
    </row>
    <row r="344" spans="2:23" ht="12.75" hidden="1" customHeight="1" outlineLevel="1">
      <c r="B344" s="383">
        <v>111</v>
      </c>
      <c r="C344" s="975"/>
      <c r="D344" s="976"/>
      <c r="E344" s="384"/>
      <c r="F344" s="385"/>
      <c r="G344" s="302"/>
      <c r="H344" s="386"/>
      <c r="I344" s="956" t="str">
        <f t="shared" si="81"/>
        <v xml:space="preserve"> </v>
      </c>
      <c r="J344" s="957"/>
      <c r="K344" s="958"/>
      <c r="L344" s="1136" t="str">
        <f t="shared" si="85"/>
        <v xml:space="preserve"> </v>
      </c>
      <c r="M344" s="1137"/>
      <c r="N344" s="1138"/>
      <c r="O344" s="1136" t="str">
        <f t="shared" si="86"/>
        <v xml:space="preserve"> </v>
      </c>
      <c r="P344" s="1137"/>
      <c r="Q344" s="1138"/>
      <c r="R344" s="1136" t="str">
        <f t="shared" si="86"/>
        <v xml:space="preserve"> </v>
      </c>
      <c r="S344" s="1137"/>
      <c r="T344" s="1138"/>
      <c r="U344" s="1136" t="str">
        <f t="shared" si="84"/>
        <v xml:space="preserve"> </v>
      </c>
      <c r="V344" s="1137"/>
      <c r="W344" s="1138"/>
    </row>
    <row r="345" spans="2:23" ht="12.75" hidden="1" customHeight="1" outlineLevel="1">
      <c r="B345" s="383">
        <v>112</v>
      </c>
      <c r="C345" s="975"/>
      <c r="D345" s="976"/>
      <c r="E345" s="384"/>
      <c r="F345" s="385"/>
      <c r="G345" s="302"/>
      <c r="H345" s="386"/>
      <c r="I345" s="956" t="str">
        <f t="shared" si="81"/>
        <v xml:space="preserve"> </v>
      </c>
      <c r="J345" s="957"/>
      <c r="K345" s="958"/>
      <c r="L345" s="1136" t="str">
        <f t="shared" si="85"/>
        <v xml:space="preserve"> </v>
      </c>
      <c r="M345" s="1137"/>
      <c r="N345" s="1138"/>
      <c r="O345" s="1136" t="str">
        <f t="shared" si="86"/>
        <v xml:space="preserve"> </v>
      </c>
      <c r="P345" s="1137"/>
      <c r="Q345" s="1138"/>
      <c r="R345" s="1136" t="str">
        <f t="shared" si="86"/>
        <v xml:space="preserve"> </v>
      </c>
      <c r="S345" s="1137"/>
      <c r="T345" s="1138"/>
      <c r="U345" s="1136" t="str">
        <f t="shared" si="84"/>
        <v xml:space="preserve"> </v>
      </c>
      <c r="V345" s="1137"/>
      <c r="W345" s="1138"/>
    </row>
    <row r="346" spans="2:23" ht="12.75" hidden="1" customHeight="1" outlineLevel="1">
      <c r="B346" s="383">
        <v>113</v>
      </c>
      <c r="C346" s="975"/>
      <c r="D346" s="976"/>
      <c r="E346" s="384"/>
      <c r="F346" s="385"/>
      <c r="G346" s="302"/>
      <c r="H346" s="386"/>
      <c r="I346" s="956" t="str">
        <f t="shared" si="81"/>
        <v xml:space="preserve"> </v>
      </c>
      <c r="J346" s="957"/>
      <c r="K346" s="958"/>
      <c r="L346" s="1136" t="str">
        <f t="shared" si="85"/>
        <v xml:space="preserve"> </v>
      </c>
      <c r="M346" s="1137"/>
      <c r="N346" s="1138"/>
      <c r="O346" s="1136" t="str">
        <f t="shared" si="86"/>
        <v xml:space="preserve"> </v>
      </c>
      <c r="P346" s="1137"/>
      <c r="Q346" s="1138"/>
      <c r="R346" s="1136" t="str">
        <f t="shared" si="86"/>
        <v xml:space="preserve"> </v>
      </c>
      <c r="S346" s="1137"/>
      <c r="T346" s="1138"/>
      <c r="U346" s="1136" t="str">
        <f t="shared" si="84"/>
        <v xml:space="preserve"> </v>
      </c>
      <c r="V346" s="1137"/>
      <c r="W346" s="1138"/>
    </row>
    <row r="347" spans="2:23" ht="12.75" hidden="1" customHeight="1" outlineLevel="1">
      <c r="B347" s="383">
        <v>114</v>
      </c>
      <c r="C347" s="975"/>
      <c r="D347" s="976"/>
      <c r="E347" s="384"/>
      <c r="F347" s="385"/>
      <c r="G347" s="302"/>
      <c r="H347" s="386"/>
      <c r="I347" s="956" t="str">
        <f t="shared" si="81"/>
        <v xml:space="preserve"> </v>
      </c>
      <c r="J347" s="957"/>
      <c r="K347" s="958"/>
      <c r="L347" s="1136" t="str">
        <f t="shared" si="85"/>
        <v xml:space="preserve"> </v>
      </c>
      <c r="M347" s="1137"/>
      <c r="N347" s="1138"/>
      <c r="O347" s="1136" t="str">
        <f t="shared" si="86"/>
        <v xml:space="preserve"> </v>
      </c>
      <c r="P347" s="1137"/>
      <c r="Q347" s="1138"/>
      <c r="R347" s="1136" t="str">
        <f t="shared" si="86"/>
        <v xml:space="preserve"> </v>
      </c>
      <c r="S347" s="1137"/>
      <c r="T347" s="1138"/>
      <c r="U347" s="1136" t="str">
        <f t="shared" si="84"/>
        <v xml:space="preserve"> </v>
      </c>
      <c r="V347" s="1137"/>
      <c r="W347" s="1138"/>
    </row>
    <row r="348" spans="2:23" ht="12.75" hidden="1" customHeight="1" outlineLevel="1">
      <c r="B348" s="383">
        <v>115</v>
      </c>
      <c r="C348" s="975"/>
      <c r="D348" s="976"/>
      <c r="E348" s="384"/>
      <c r="F348" s="385"/>
      <c r="G348" s="302"/>
      <c r="H348" s="386"/>
      <c r="I348" s="956" t="str">
        <f t="shared" si="81"/>
        <v xml:space="preserve"> </v>
      </c>
      <c r="J348" s="957"/>
      <c r="K348" s="958"/>
      <c r="L348" s="1136" t="str">
        <f t="shared" si="85"/>
        <v xml:space="preserve"> </v>
      </c>
      <c r="M348" s="1137"/>
      <c r="N348" s="1138"/>
      <c r="O348" s="1136" t="str">
        <f t="shared" si="86"/>
        <v xml:space="preserve"> </v>
      </c>
      <c r="P348" s="1137"/>
      <c r="Q348" s="1138"/>
      <c r="R348" s="1136" t="str">
        <f t="shared" si="86"/>
        <v xml:space="preserve"> </v>
      </c>
      <c r="S348" s="1137"/>
      <c r="T348" s="1138"/>
      <c r="U348" s="1136" t="str">
        <f t="shared" si="84"/>
        <v xml:space="preserve"> </v>
      </c>
      <c r="V348" s="1137"/>
      <c r="W348" s="1138"/>
    </row>
    <row r="349" spans="2:23" ht="12.75" hidden="1" customHeight="1" outlineLevel="1">
      <c r="B349" s="383">
        <v>116</v>
      </c>
      <c r="C349" s="975"/>
      <c r="D349" s="976"/>
      <c r="E349" s="384"/>
      <c r="F349" s="385"/>
      <c r="G349" s="302"/>
      <c r="H349" s="386"/>
      <c r="I349" s="956" t="str">
        <f t="shared" si="81"/>
        <v xml:space="preserve"> </v>
      </c>
      <c r="J349" s="957"/>
      <c r="K349" s="958"/>
      <c r="L349" s="1136" t="str">
        <f t="shared" si="85"/>
        <v xml:space="preserve"> </v>
      </c>
      <c r="M349" s="1137"/>
      <c r="N349" s="1138"/>
      <c r="O349" s="1136" t="str">
        <f t="shared" si="86"/>
        <v xml:space="preserve"> </v>
      </c>
      <c r="P349" s="1137"/>
      <c r="Q349" s="1138"/>
      <c r="R349" s="1136" t="str">
        <f t="shared" si="86"/>
        <v xml:space="preserve"> </v>
      </c>
      <c r="S349" s="1137"/>
      <c r="T349" s="1138"/>
      <c r="U349" s="1136" t="str">
        <f t="shared" si="84"/>
        <v xml:space="preserve"> </v>
      </c>
      <c r="V349" s="1137"/>
      <c r="W349" s="1138"/>
    </row>
    <row r="350" spans="2:23" ht="12.75" hidden="1" customHeight="1" outlineLevel="1">
      <c r="B350" s="383">
        <v>117</v>
      </c>
      <c r="C350" s="975"/>
      <c r="D350" s="976"/>
      <c r="E350" s="384"/>
      <c r="F350" s="385"/>
      <c r="G350" s="302"/>
      <c r="H350" s="386"/>
      <c r="I350" s="956" t="str">
        <f t="shared" si="81"/>
        <v xml:space="preserve"> </v>
      </c>
      <c r="J350" s="957"/>
      <c r="K350" s="958"/>
      <c r="L350" s="1136" t="str">
        <f t="shared" si="85"/>
        <v xml:space="preserve"> </v>
      </c>
      <c r="M350" s="1137"/>
      <c r="N350" s="1138"/>
      <c r="O350" s="1136" t="str">
        <f t="shared" si="86"/>
        <v xml:space="preserve"> </v>
      </c>
      <c r="P350" s="1137"/>
      <c r="Q350" s="1138"/>
      <c r="R350" s="1136" t="str">
        <f t="shared" si="86"/>
        <v xml:space="preserve"> </v>
      </c>
      <c r="S350" s="1137"/>
      <c r="T350" s="1138"/>
      <c r="U350" s="1136" t="str">
        <f t="shared" si="84"/>
        <v xml:space="preserve"> </v>
      </c>
      <c r="V350" s="1137"/>
      <c r="W350" s="1138"/>
    </row>
    <row r="351" spans="2:23" ht="12.75" hidden="1" customHeight="1" outlineLevel="1">
      <c r="B351" s="383">
        <v>118</v>
      </c>
      <c r="C351" s="975"/>
      <c r="D351" s="976"/>
      <c r="E351" s="384"/>
      <c r="F351" s="385"/>
      <c r="G351" s="302"/>
      <c r="H351" s="386"/>
      <c r="I351" s="956" t="str">
        <f t="shared" si="81"/>
        <v xml:space="preserve"> </v>
      </c>
      <c r="J351" s="957"/>
      <c r="K351" s="958"/>
      <c r="L351" s="1136" t="str">
        <f t="shared" si="85"/>
        <v xml:space="preserve"> </v>
      </c>
      <c r="M351" s="1137"/>
      <c r="N351" s="1138"/>
      <c r="O351" s="1136" t="str">
        <f t="shared" si="86"/>
        <v xml:space="preserve"> </v>
      </c>
      <c r="P351" s="1137"/>
      <c r="Q351" s="1138"/>
      <c r="R351" s="1136" t="str">
        <f t="shared" si="86"/>
        <v xml:space="preserve"> </v>
      </c>
      <c r="S351" s="1137"/>
      <c r="T351" s="1138"/>
      <c r="U351" s="1136" t="str">
        <f t="shared" si="84"/>
        <v xml:space="preserve"> </v>
      </c>
      <c r="V351" s="1137"/>
      <c r="W351" s="1138"/>
    </row>
    <row r="352" spans="2:23" ht="12.75" hidden="1" customHeight="1" outlineLevel="1">
      <c r="B352" s="383">
        <v>119</v>
      </c>
      <c r="C352" s="975"/>
      <c r="D352" s="976"/>
      <c r="E352" s="384"/>
      <c r="F352" s="385"/>
      <c r="G352" s="302"/>
      <c r="H352" s="386"/>
      <c r="I352" s="956" t="str">
        <f t="shared" si="81"/>
        <v xml:space="preserve"> </v>
      </c>
      <c r="J352" s="957"/>
      <c r="K352" s="958"/>
      <c r="L352" s="1136" t="str">
        <f t="shared" si="85"/>
        <v xml:space="preserve"> </v>
      </c>
      <c r="M352" s="1137"/>
      <c r="N352" s="1138"/>
      <c r="O352" s="1136" t="str">
        <f t="shared" si="86"/>
        <v xml:space="preserve"> </v>
      </c>
      <c r="P352" s="1137"/>
      <c r="Q352" s="1138"/>
      <c r="R352" s="1136" t="str">
        <f t="shared" si="86"/>
        <v xml:space="preserve"> </v>
      </c>
      <c r="S352" s="1137"/>
      <c r="T352" s="1138"/>
      <c r="U352" s="1136" t="str">
        <f t="shared" si="84"/>
        <v xml:space="preserve"> </v>
      </c>
      <c r="V352" s="1137"/>
      <c r="W352" s="1138"/>
    </row>
    <row r="353" spans="2:23" ht="12.75" hidden="1" customHeight="1" outlineLevel="1">
      <c r="B353" s="383">
        <v>120</v>
      </c>
      <c r="C353" s="975"/>
      <c r="D353" s="976"/>
      <c r="E353" s="384"/>
      <c r="F353" s="385"/>
      <c r="G353" s="302"/>
      <c r="H353" s="386"/>
      <c r="I353" s="956" t="str">
        <f t="shared" si="81"/>
        <v xml:space="preserve"> </v>
      </c>
      <c r="J353" s="957"/>
      <c r="K353" s="958"/>
      <c r="L353" s="1136" t="str">
        <f t="shared" si="85"/>
        <v xml:space="preserve"> </v>
      </c>
      <c r="M353" s="1137"/>
      <c r="N353" s="1138"/>
      <c r="O353" s="1136" t="str">
        <f t="shared" si="86"/>
        <v xml:space="preserve"> </v>
      </c>
      <c r="P353" s="1137"/>
      <c r="Q353" s="1138"/>
      <c r="R353" s="1136" t="str">
        <f t="shared" si="86"/>
        <v xml:space="preserve"> </v>
      </c>
      <c r="S353" s="1137"/>
      <c r="T353" s="1138"/>
      <c r="U353" s="1136" t="str">
        <f t="shared" si="84"/>
        <v xml:space="preserve"> </v>
      </c>
      <c r="V353" s="1137"/>
      <c r="W353" s="1138"/>
    </row>
    <row r="354" spans="2:23" ht="12.75" hidden="1" customHeight="1" outlineLevel="1">
      <c r="B354" s="383">
        <v>121</v>
      </c>
      <c r="C354" s="975"/>
      <c r="D354" s="976"/>
      <c r="E354" s="384"/>
      <c r="F354" s="385"/>
      <c r="G354" s="302"/>
      <c r="H354" s="386"/>
      <c r="I354" s="956" t="str">
        <f t="shared" si="81"/>
        <v xml:space="preserve"> </v>
      </c>
      <c r="J354" s="957"/>
      <c r="K354" s="958"/>
      <c r="L354" s="1136" t="str">
        <f t="shared" si="85"/>
        <v xml:space="preserve"> </v>
      </c>
      <c r="M354" s="1137"/>
      <c r="N354" s="1138"/>
      <c r="O354" s="1136" t="str">
        <f t="shared" si="86"/>
        <v xml:space="preserve"> </v>
      </c>
      <c r="P354" s="1137"/>
      <c r="Q354" s="1138"/>
      <c r="R354" s="1136" t="str">
        <f t="shared" si="86"/>
        <v xml:space="preserve"> </v>
      </c>
      <c r="S354" s="1137"/>
      <c r="T354" s="1138"/>
      <c r="U354" s="1136" t="str">
        <f t="shared" si="84"/>
        <v xml:space="preserve"> </v>
      </c>
      <c r="V354" s="1137"/>
      <c r="W354" s="1138"/>
    </row>
    <row r="355" spans="2:23" ht="12.75" hidden="1" customHeight="1" outlineLevel="1">
      <c r="B355" s="383">
        <v>122</v>
      </c>
      <c r="C355" s="975"/>
      <c r="D355" s="976"/>
      <c r="E355" s="384"/>
      <c r="F355" s="385"/>
      <c r="G355" s="302"/>
      <c r="H355" s="386"/>
      <c r="I355" s="956" t="str">
        <f t="shared" si="81"/>
        <v xml:space="preserve"> </v>
      </c>
      <c r="J355" s="957"/>
      <c r="K355" s="958"/>
      <c r="L355" s="1136" t="str">
        <f t="shared" si="85"/>
        <v xml:space="preserve"> </v>
      </c>
      <c r="M355" s="1137"/>
      <c r="N355" s="1138"/>
      <c r="O355" s="1136" t="str">
        <f t="shared" si="86"/>
        <v xml:space="preserve"> </v>
      </c>
      <c r="P355" s="1137"/>
      <c r="Q355" s="1138"/>
      <c r="R355" s="1136" t="str">
        <f t="shared" si="86"/>
        <v xml:space="preserve"> </v>
      </c>
      <c r="S355" s="1137"/>
      <c r="T355" s="1138"/>
      <c r="U355" s="1136" t="str">
        <f t="shared" si="84"/>
        <v xml:space="preserve"> </v>
      </c>
      <c r="V355" s="1137"/>
      <c r="W355" s="1138"/>
    </row>
    <row r="356" spans="2:23" ht="12.75" hidden="1" customHeight="1" outlineLevel="1">
      <c r="B356" s="383">
        <v>123</v>
      </c>
      <c r="C356" s="975"/>
      <c r="D356" s="976"/>
      <c r="E356" s="384"/>
      <c r="F356" s="385"/>
      <c r="G356" s="302"/>
      <c r="H356" s="386"/>
      <c r="I356" s="956" t="str">
        <f t="shared" si="81"/>
        <v xml:space="preserve"> </v>
      </c>
      <c r="J356" s="957"/>
      <c r="K356" s="958"/>
      <c r="L356" s="1136" t="str">
        <f t="shared" si="85"/>
        <v xml:space="preserve"> </v>
      </c>
      <c r="M356" s="1137"/>
      <c r="N356" s="1138"/>
      <c r="O356" s="1136" t="str">
        <f t="shared" si="86"/>
        <v xml:space="preserve"> </v>
      </c>
      <c r="P356" s="1137"/>
      <c r="Q356" s="1138"/>
      <c r="R356" s="1136" t="str">
        <f t="shared" si="86"/>
        <v xml:space="preserve"> </v>
      </c>
      <c r="S356" s="1137"/>
      <c r="T356" s="1138"/>
      <c r="U356" s="1136" t="str">
        <f t="shared" si="84"/>
        <v xml:space="preserve"> </v>
      </c>
      <c r="V356" s="1137"/>
      <c r="W356" s="1138"/>
    </row>
    <row r="357" spans="2:23" ht="12.75" hidden="1" customHeight="1" outlineLevel="1">
      <c r="B357" s="383">
        <v>124</v>
      </c>
      <c r="C357" s="975"/>
      <c r="D357" s="976"/>
      <c r="E357" s="384"/>
      <c r="F357" s="385"/>
      <c r="G357" s="302"/>
      <c r="H357" s="386"/>
      <c r="I357" s="956" t="str">
        <f t="shared" si="81"/>
        <v xml:space="preserve"> </v>
      </c>
      <c r="J357" s="957"/>
      <c r="K357" s="958"/>
      <c r="L357" s="1136" t="str">
        <f t="shared" si="85"/>
        <v xml:space="preserve"> </v>
      </c>
      <c r="M357" s="1137"/>
      <c r="N357" s="1138"/>
      <c r="O357" s="1136" t="str">
        <f t="shared" si="86"/>
        <v xml:space="preserve"> </v>
      </c>
      <c r="P357" s="1137"/>
      <c r="Q357" s="1138"/>
      <c r="R357" s="1136" t="str">
        <f t="shared" si="86"/>
        <v xml:space="preserve"> </v>
      </c>
      <c r="S357" s="1137"/>
      <c r="T357" s="1138"/>
      <c r="U357" s="1136" t="str">
        <f t="shared" si="84"/>
        <v xml:space="preserve"> </v>
      </c>
      <c r="V357" s="1137"/>
      <c r="W357" s="1138"/>
    </row>
    <row r="358" spans="2:23" ht="12.75" hidden="1" customHeight="1" outlineLevel="1">
      <c r="B358" s="383">
        <v>125</v>
      </c>
      <c r="C358" s="975"/>
      <c r="D358" s="976"/>
      <c r="E358" s="384"/>
      <c r="F358" s="385"/>
      <c r="G358" s="302"/>
      <c r="H358" s="386"/>
      <c r="I358" s="956" t="str">
        <f t="shared" si="81"/>
        <v xml:space="preserve"> </v>
      </c>
      <c r="J358" s="957"/>
      <c r="K358" s="958"/>
      <c r="L358" s="1136" t="str">
        <f t="shared" si="85"/>
        <v xml:space="preserve"> </v>
      </c>
      <c r="M358" s="1137"/>
      <c r="N358" s="1138"/>
      <c r="O358" s="1136" t="str">
        <f t="shared" si="86"/>
        <v xml:space="preserve"> </v>
      </c>
      <c r="P358" s="1137"/>
      <c r="Q358" s="1138"/>
      <c r="R358" s="1136" t="str">
        <f t="shared" si="86"/>
        <v xml:space="preserve"> </v>
      </c>
      <c r="S358" s="1137"/>
      <c r="T358" s="1138"/>
      <c r="U358" s="1136" t="str">
        <f t="shared" si="84"/>
        <v xml:space="preserve"> </v>
      </c>
      <c r="V358" s="1137"/>
      <c r="W358" s="1138"/>
    </row>
    <row r="359" spans="2:23" ht="12.75" hidden="1" customHeight="1" outlineLevel="1">
      <c r="B359" s="383">
        <v>126</v>
      </c>
      <c r="C359" s="975"/>
      <c r="D359" s="976"/>
      <c r="E359" s="384"/>
      <c r="F359" s="385"/>
      <c r="G359" s="302"/>
      <c r="H359" s="386"/>
      <c r="I359" s="956" t="str">
        <f t="shared" si="81"/>
        <v xml:space="preserve"> </v>
      </c>
      <c r="J359" s="957"/>
      <c r="K359" s="958"/>
      <c r="L359" s="1136" t="str">
        <f t="shared" si="85"/>
        <v xml:space="preserve"> </v>
      </c>
      <c r="M359" s="1137"/>
      <c r="N359" s="1138"/>
      <c r="O359" s="1136" t="str">
        <f t="shared" si="86"/>
        <v xml:space="preserve"> </v>
      </c>
      <c r="P359" s="1137"/>
      <c r="Q359" s="1138"/>
      <c r="R359" s="1136" t="str">
        <f t="shared" si="86"/>
        <v xml:space="preserve"> </v>
      </c>
      <c r="S359" s="1137"/>
      <c r="T359" s="1138"/>
      <c r="U359" s="1136" t="str">
        <f t="shared" si="84"/>
        <v xml:space="preserve"> </v>
      </c>
      <c r="V359" s="1137"/>
      <c r="W359" s="1138"/>
    </row>
    <row r="360" spans="2:23" ht="12.75" hidden="1" customHeight="1" outlineLevel="1">
      <c r="B360" s="383">
        <v>127</v>
      </c>
      <c r="C360" s="975"/>
      <c r="D360" s="976"/>
      <c r="E360" s="384"/>
      <c r="F360" s="385"/>
      <c r="G360" s="302"/>
      <c r="H360" s="386"/>
      <c r="I360" s="956" t="str">
        <f t="shared" si="81"/>
        <v xml:space="preserve"> </v>
      </c>
      <c r="J360" s="957"/>
      <c r="K360" s="958"/>
      <c r="L360" s="1136" t="str">
        <f t="shared" si="85"/>
        <v xml:space="preserve"> </v>
      </c>
      <c r="M360" s="1137"/>
      <c r="N360" s="1138"/>
      <c r="O360" s="1136" t="str">
        <f t="shared" si="86"/>
        <v xml:space="preserve"> </v>
      </c>
      <c r="P360" s="1137"/>
      <c r="Q360" s="1138"/>
      <c r="R360" s="1136" t="str">
        <f t="shared" si="86"/>
        <v xml:space="preserve"> </v>
      </c>
      <c r="S360" s="1137"/>
      <c r="T360" s="1138"/>
      <c r="U360" s="1136" t="str">
        <f t="shared" si="84"/>
        <v xml:space="preserve"> </v>
      </c>
      <c r="V360" s="1137"/>
      <c r="W360" s="1138"/>
    </row>
    <row r="361" spans="2:23" ht="12.75" hidden="1" customHeight="1" outlineLevel="1">
      <c r="B361" s="383">
        <v>128</v>
      </c>
      <c r="C361" s="975"/>
      <c r="D361" s="976"/>
      <c r="E361" s="384"/>
      <c r="F361" s="385"/>
      <c r="G361" s="302"/>
      <c r="H361" s="386"/>
      <c r="I361" s="956" t="str">
        <f t="shared" si="81"/>
        <v xml:space="preserve"> </v>
      </c>
      <c r="J361" s="957"/>
      <c r="K361" s="958"/>
      <c r="L361" s="1136" t="str">
        <f t="shared" si="85"/>
        <v xml:space="preserve"> </v>
      </c>
      <c r="M361" s="1137"/>
      <c r="N361" s="1138"/>
      <c r="O361" s="1136" t="str">
        <f t="shared" si="86"/>
        <v xml:space="preserve"> </v>
      </c>
      <c r="P361" s="1137"/>
      <c r="Q361" s="1138"/>
      <c r="R361" s="1136" t="str">
        <f t="shared" si="86"/>
        <v xml:space="preserve"> </v>
      </c>
      <c r="S361" s="1137"/>
      <c r="T361" s="1138"/>
      <c r="U361" s="1136" t="str">
        <f t="shared" si="84"/>
        <v xml:space="preserve"> </v>
      </c>
      <c r="V361" s="1137"/>
      <c r="W361" s="1138"/>
    </row>
    <row r="362" spans="2:23" ht="12.75" hidden="1" customHeight="1" outlineLevel="1">
      <c r="B362" s="383">
        <v>129</v>
      </c>
      <c r="C362" s="975"/>
      <c r="D362" s="976"/>
      <c r="E362" s="384"/>
      <c r="F362" s="385"/>
      <c r="G362" s="302"/>
      <c r="H362" s="386"/>
      <c r="I362" s="956" t="str">
        <f t="shared" si="81"/>
        <v xml:space="preserve"> </v>
      </c>
      <c r="J362" s="957"/>
      <c r="K362" s="958"/>
      <c r="L362" s="1136" t="str">
        <f t="shared" si="85"/>
        <v xml:space="preserve"> </v>
      </c>
      <c r="M362" s="1137"/>
      <c r="N362" s="1138"/>
      <c r="O362" s="1136" t="str">
        <f t="shared" si="86"/>
        <v xml:space="preserve"> </v>
      </c>
      <c r="P362" s="1137"/>
      <c r="Q362" s="1138"/>
      <c r="R362" s="1136" t="str">
        <f t="shared" si="86"/>
        <v xml:space="preserve"> </v>
      </c>
      <c r="S362" s="1137"/>
      <c r="T362" s="1138"/>
      <c r="U362" s="1136" t="str">
        <f t="shared" si="84"/>
        <v xml:space="preserve"> </v>
      </c>
      <c r="V362" s="1137"/>
      <c r="W362" s="1138"/>
    </row>
    <row r="363" spans="2:23" ht="12.75" hidden="1" customHeight="1" outlineLevel="1">
      <c r="B363" s="383">
        <v>130</v>
      </c>
      <c r="C363" s="975"/>
      <c r="D363" s="976"/>
      <c r="E363" s="384"/>
      <c r="F363" s="385"/>
      <c r="G363" s="302"/>
      <c r="H363" s="386"/>
      <c r="I363" s="956" t="str">
        <f t="shared" si="81"/>
        <v xml:space="preserve"> </v>
      </c>
      <c r="J363" s="957"/>
      <c r="K363" s="958"/>
      <c r="L363" s="1136" t="str">
        <f t="shared" si="85"/>
        <v xml:space="preserve"> </v>
      </c>
      <c r="M363" s="1137"/>
      <c r="N363" s="1138"/>
      <c r="O363" s="1136" t="str">
        <f t="shared" si="86"/>
        <v xml:space="preserve"> </v>
      </c>
      <c r="P363" s="1137"/>
      <c r="Q363" s="1138"/>
      <c r="R363" s="1136" t="str">
        <f t="shared" si="86"/>
        <v xml:space="preserve"> </v>
      </c>
      <c r="S363" s="1137"/>
      <c r="T363" s="1138"/>
      <c r="U363" s="1136" t="str">
        <f t="shared" si="84"/>
        <v xml:space="preserve"> </v>
      </c>
      <c r="V363" s="1137"/>
      <c r="W363" s="1138"/>
    </row>
    <row r="364" spans="2:23" ht="12.75" hidden="1" customHeight="1" outlineLevel="1">
      <c r="B364" s="383">
        <v>131</v>
      </c>
      <c r="C364" s="975"/>
      <c r="D364" s="976"/>
      <c r="E364" s="384"/>
      <c r="F364" s="385"/>
      <c r="G364" s="302"/>
      <c r="H364" s="386"/>
      <c r="I364" s="956" t="str">
        <f t="shared" si="81"/>
        <v xml:space="preserve"> </v>
      </c>
      <c r="J364" s="957"/>
      <c r="K364" s="958"/>
      <c r="L364" s="1136" t="str">
        <f t="shared" si="85"/>
        <v xml:space="preserve"> </v>
      </c>
      <c r="M364" s="1137"/>
      <c r="N364" s="1138"/>
      <c r="O364" s="1136" t="str">
        <f t="shared" si="86"/>
        <v xml:space="preserve"> </v>
      </c>
      <c r="P364" s="1137"/>
      <c r="Q364" s="1138"/>
      <c r="R364" s="1136" t="str">
        <f t="shared" si="86"/>
        <v xml:space="preserve"> </v>
      </c>
      <c r="S364" s="1137"/>
      <c r="T364" s="1138"/>
      <c r="U364" s="1136" t="str">
        <f t="shared" si="84"/>
        <v xml:space="preserve"> </v>
      </c>
      <c r="V364" s="1137"/>
      <c r="W364" s="1138"/>
    </row>
    <row r="365" spans="2:23" ht="12.75" hidden="1" customHeight="1" outlineLevel="1">
      <c r="B365" s="383">
        <v>132</v>
      </c>
      <c r="C365" s="975"/>
      <c r="D365" s="976"/>
      <c r="E365" s="384"/>
      <c r="F365" s="385"/>
      <c r="G365" s="302"/>
      <c r="H365" s="386"/>
      <c r="I365" s="956" t="str">
        <f t="shared" si="81"/>
        <v xml:space="preserve"> </v>
      </c>
      <c r="J365" s="957"/>
      <c r="K365" s="958"/>
      <c r="L365" s="1136" t="str">
        <f t="shared" si="85"/>
        <v xml:space="preserve"> </v>
      </c>
      <c r="M365" s="1137"/>
      <c r="N365" s="1138"/>
      <c r="O365" s="1136" t="str">
        <f t="shared" si="86"/>
        <v xml:space="preserve"> </v>
      </c>
      <c r="P365" s="1137"/>
      <c r="Q365" s="1138"/>
      <c r="R365" s="1136" t="str">
        <f t="shared" si="86"/>
        <v xml:space="preserve"> </v>
      </c>
      <c r="S365" s="1137"/>
      <c r="T365" s="1138"/>
      <c r="U365" s="1136" t="str">
        <f t="shared" si="84"/>
        <v xml:space="preserve"> </v>
      </c>
      <c r="V365" s="1137"/>
      <c r="W365" s="1138"/>
    </row>
    <row r="366" spans="2:23" ht="12.75" hidden="1" customHeight="1" outlineLevel="1">
      <c r="B366" s="383">
        <v>133</v>
      </c>
      <c r="C366" s="975"/>
      <c r="D366" s="976"/>
      <c r="E366" s="384"/>
      <c r="F366" s="385"/>
      <c r="G366" s="302"/>
      <c r="H366" s="386"/>
      <c r="I366" s="956" t="str">
        <f t="shared" si="81"/>
        <v xml:space="preserve"> </v>
      </c>
      <c r="J366" s="957"/>
      <c r="K366" s="958"/>
      <c r="L366" s="1136" t="str">
        <f t="shared" si="85"/>
        <v xml:space="preserve"> </v>
      </c>
      <c r="M366" s="1137"/>
      <c r="N366" s="1138"/>
      <c r="O366" s="1136" t="str">
        <f t="shared" si="86"/>
        <v xml:space="preserve"> </v>
      </c>
      <c r="P366" s="1137"/>
      <c r="Q366" s="1138"/>
      <c r="R366" s="1136" t="str">
        <f t="shared" si="86"/>
        <v xml:space="preserve"> </v>
      </c>
      <c r="S366" s="1137"/>
      <c r="T366" s="1138"/>
      <c r="U366" s="1136" t="str">
        <f t="shared" si="84"/>
        <v xml:space="preserve"> </v>
      </c>
      <c r="V366" s="1137"/>
      <c r="W366" s="1138"/>
    </row>
    <row r="367" spans="2:23" ht="12.75" hidden="1" customHeight="1" outlineLevel="1">
      <c r="B367" s="383">
        <v>134</v>
      </c>
      <c r="C367" s="975"/>
      <c r="D367" s="976"/>
      <c r="E367" s="384"/>
      <c r="F367" s="385"/>
      <c r="G367" s="302"/>
      <c r="H367" s="386"/>
      <c r="I367" s="956" t="str">
        <f t="shared" si="81"/>
        <v xml:space="preserve"> </v>
      </c>
      <c r="J367" s="957"/>
      <c r="K367" s="958"/>
      <c r="L367" s="1136" t="str">
        <f t="shared" si="85"/>
        <v xml:space="preserve"> </v>
      </c>
      <c r="M367" s="1137"/>
      <c r="N367" s="1138"/>
      <c r="O367" s="1136" t="str">
        <f t="shared" si="86"/>
        <v xml:space="preserve"> </v>
      </c>
      <c r="P367" s="1137"/>
      <c r="Q367" s="1138"/>
      <c r="R367" s="1136" t="str">
        <f t="shared" si="86"/>
        <v xml:space="preserve"> </v>
      </c>
      <c r="S367" s="1137"/>
      <c r="T367" s="1138"/>
      <c r="U367" s="1136" t="str">
        <f t="shared" si="84"/>
        <v xml:space="preserve"> </v>
      </c>
      <c r="V367" s="1137"/>
      <c r="W367" s="1138"/>
    </row>
    <row r="368" spans="2:23" ht="12.75" hidden="1" customHeight="1" outlineLevel="1">
      <c r="B368" s="383">
        <v>135</v>
      </c>
      <c r="C368" s="975"/>
      <c r="D368" s="976"/>
      <c r="E368" s="384"/>
      <c r="F368" s="385"/>
      <c r="G368" s="302"/>
      <c r="H368" s="386"/>
      <c r="I368" s="956" t="str">
        <f t="shared" si="81"/>
        <v xml:space="preserve"> </v>
      </c>
      <c r="J368" s="957"/>
      <c r="K368" s="958"/>
      <c r="L368" s="1136" t="str">
        <f t="shared" si="85"/>
        <v xml:space="preserve"> </v>
      </c>
      <c r="M368" s="1137"/>
      <c r="N368" s="1138"/>
      <c r="O368" s="1136" t="str">
        <f t="shared" si="86"/>
        <v xml:space="preserve"> </v>
      </c>
      <c r="P368" s="1137"/>
      <c r="Q368" s="1138"/>
      <c r="R368" s="1136" t="str">
        <f t="shared" si="86"/>
        <v xml:space="preserve"> </v>
      </c>
      <c r="S368" s="1137"/>
      <c r="T368" s="1138"/>
      <c r="U368" s="1136" t="str">
        <f t="shared" si="84"/>
        <v xml:space="preserve"> </v>
      </c>
      <c r="V368" s="1137"/>
      <c r="W368" s="1138"/>
    </row>
    <row r="369" spans="2:23" ht="12.75" hidden="1" customHeight="1" outlineLevel="1">
      <c r="B369" s="383">
        <v>136</v>
      </c>
      <c r="C369" s="975"/>
      <c r="D369" s="976"/>
      <c r="E369" s="384"/>
      <c r="F369" s="385"/>
      <c r="G369" s="302"/>
      <c r="H369" s="386"/>
      <c r="I369" s="956" t="str">
        <f t="shared" si="81"/>
        <v xml:space="preserve"> </v>
      </c>
      <c r="J369" s="957"/>
      <c r="K369" s="958"/>
      <c r="L369" s="1136" t="str">
        <f t="shared" si="85"/>
        <v xml:space="preserve"> </v>
      </c>
      <c r="M369" s="1137"/>
      <c r="N369" s="1138"/>
      <c r="O369" s="1136" t="str">
        <f t="shared" si="86"/>
        <v xml:space="preserve"> </v>
      </c>
      <c r="P369" s="1137"/>
      <c r="Q369" s="1138"/>
      <c r="R369" s="1136" t="str">
        <f t="shared" si="86"/>
        <v xml:space="preserve"> </v>
      </c>
      <c r="S369" s="1137"/>
      <c r="T369" s="1138"/>
      <c r="U369" s="1136" t="str">
        <f t="shared" si="84"/>
        <v xml:space="preserve"> </v>
      </c>
      <c r="V369" s="1137"/>
      <c r="W369" s="1138"/>
    </row>
    <row r="370" spans="2:23" ht="12.75" hidden="1" customHeight="1" outlineLevel="1">
      <c r="B370" s="383">
        <v>137</v>
      </c>
      <c r="C370" s="975"/>
      <c r="D370" s="976"/>
      <c r="E370" s="384"/>
      <c r="F370" s="385"/>
      <c r="G370" s="302"/>
      <c r="H370" s="386"/>
      <c r="I370" s="956" t="str">
        <f t="shared" si="81"/>
        <v xml:space="preserve"> </v>
      </c>
      <c r="J370" s="957"/>
      <c r="K370" s="958"/>
      <c r="L370" s="1136" t="str">
        <f t="shared" si="85"/>
        <v xml:space="preserve"> </v>
      </c>
      <c r="M370" s="1137"/>
      <c r="N370" s="1138"/>
      <c r="O370" s="1136" t="str">
        <f t="shared" si="86"/>
        <v xml:space="preserve"> </v>
      </c>
      <c r="P370" s="1137"/>
      <c r="Q370" s="1138"/>
      <c r="R370" s="1136" t="str">
        <f t="shared" si="86"/>
        <v xml:space="preserve"> </v>
      </c>
      <c r="S370" s="1137"/>
      <c r="T370" s="1138"/>
      <c r="U370" s="1136" t="str">
        <f t="shared" si="84"/>
        <v xml:space="preserve"> </v>
      </c>
      <c r="V370" s="1137"/>
      <c r="W370" s="1138"/>
    </row>
    <row r="371" spans="2:23" ht="12.75" hidden="1" customHeight="1" outlineLevel="1">
      <c r="B371" s="383">
        <v>138</v>
      </c>
      <c r="C371" s="975"/>
      <c r="D371" s="976"/>
      <c r="E371" s="384"/>
      <c r="F371" s="385"/>
      <c r="G371" s="302"/>
      <c r="H371" s="386"/>
      <c r="I371" s="956" t="str">
        <f t="shared" si="81"/>
        <v xml:space="preserve"> </v>
      </c>
      <c r="J371" s="957"/>
      <c r="K371" s="958"/>
      <c r="L371" s="1136" t="str">
        <f t="shared" si="85"/>
        <v xml:space="preserve"> </v>
      </c>
      <c r="M371" s="1137"/>
      <c r="N371" s="1138"/>
      <c r="O371" s="1136" t="str">
        <f t="shared" si="86"/>
        <v xml:space="preserve"> </v>
      </c>
      <c r="P371" s="1137"/>
      <c r="Q371" s="1138"/>
      <c r="R371" s="1136" t="str">
        <f t="shared" si="86"/>
        <v xml:space="preserve"> </v>
      </c>
      <c r="S371" s="1137"/>
      <c r="T371" s="1138"/>
      <c r="U371" s="1136" t="str">
        <f t="shared" si="84"/>
        <v xml:space="preserve"> </v>
      </c>
      <c r="V371" s="1137"/>
      <c r="W371" s="1138"/>
    </row>
    <row r="372" spans="2:23" ht="12.75" hidden="1" customHeight="1" outlineLevel="1">
      <c r="B372" s="383">
        <v>139</v>
      </c>
      <c r="C372" s="975"/>
      <c r="D372" s="976"/>
      <c r="E372" s="384"/>
      <c r="F372" s="385"/>
      <c r="G372" s="302"/>
      <c r="H372" s="386"/>
      <c r="I372" s="956" t="str">
        <f t="shared" si="81"/>
        <v xml:space="preserve"> </v>
      </c>
      <c r="J372" s="957"/>
      <c r="K372" s="958"/>
      <c r="L372" s="1136" t="str">
        <f t="shared" si="85"/>
        <v xml:space="preserve"> </v>
      </c>
      <c r="M372" s="1137"/>
      <c r="N372" s="1138"/>
      <c r="O372" s="1136" t="str">
        <f t="shared" si="86"/>
        <v xml:space="preserve"> </v>
      </c>
      <c r="P372" s="1137"/>
      <c r="Q372" s="1138"/>
      <c r="R372" s="1136" t="str">
        <f t="shared" si="86"/>
        <v xml:space="preserve"> </v>
      </c>
      <c r="S372" s="1137"/>
      <c r="T372" s="1138"/>
      <c r="U372" s="1136" t="str">
        <f t="shared" si="84"/>
        <v xml:space="preserve"> </v>
      </c>
      <c r="V372" s="1137"/>
      <c r="W372" s="1138"/>
    </row>
    <row r="373" spans="2:23" ht="12.75" hidden="1" customHeight="1" outlineLevel="1">
      <c r="B373" s="383">
        <v>140</v>
      </c>
      <c r="C373" s="975"/>
      <c r="D373" s="976"/>
      <c r="E373" s="384"/>
      <c r="F373" s="385"/>
      <c r="G373" s="302"/>
      <c r="H373" s="386"/>
      <c r="I373" s="956" t="str">
        <f t="shared" si="81"/>
        <v xml:space="preserve"> </v>
      </c>
      <c r="J373" s="957"/>
      <c r="K373" s="958"/>
      <c r="L373" s="1136" t="str">
        <f t="shared" si="85"/>
        <v xml:space="preserve"> </v>
      </c>
      <c r="M373" s="1137"/>
      <c r="N373" s="1138"/>
      <c r="O373" s="1136" t="str">
        <f t="shared" si="86"/>
        <v xml:space="preserve"> </v>
      </c>
      <c r="P373" s="1137"/>
      <c r="Q373" s="1138"/>
      <c r="R373" s="1136" t="str">
        <f t="shared" si="86"/>
        <v xml:space="preserve"> </v>
      </c>
      <c r="S373" s="1137"/>
      <c r="T373" s="1138"/>
      <c r="U373" s="1136" t="str">
        <f t="shared" si="84"/>
        <v xml:space="preserve"> </v>
      </c>
      <c r="V373" s="1137"/>
      <c r="W373" s="1138"/>
    </row>
    <row r="374" spans="2:23" ht="12.75" hidden="1" customHeight="1" outlineLevel="1">
      <c r="B374" s="383">
        <v>141</v>
      </c>
      <c r="C374" s="975"/>
      <c r="D374" s="976"/>
      <c r="E374" s="384"/>
      <c r="F374" s="385"/>
      <c r="G374" s="302"/>
      <c r="H374" s="386"/>
      <c r="I374" s="956" t="str">
        <f t="shared" si="81"/>
        <v xml:space="preserve"> </v>
      </c>
      <c r="J374" s="957"/>
      <c r="K374" s="958"/>
      <c r="L374" s="1136" t="str">
        <f t="shared" si="85"/>
        <v xml:space="preserve"> </v>
      </c>
      <c r="M374" s="1137"/>
      <c r="N374" s="1138"/>
      <c r="O374" s="1136" t="str">
        <f t="shared" si="86"/>
        <v xml:space="preserve"> </v>
      </c>
      <c r="P374" s="1137"/>
      <c r="Q374" s="1138"/>
      <c r="R374" s="1136" t="str">
        <f t="shared" si="86"/>
        <v xml:space="preserve"> </v>
      </c>
      <c r="S374" s="1137"/>
      <c r="T374" s="1138"/>
      <c r="U374" s="1136" t="str">
        <f t="shared" si="84"/>
        <v xml:space="preserve"> </v>
      </c>
      <c r="V374" s="1137"/>
      <c r="W374" s="1138"/>
    </row>
    <row r="375" spans="2:23" ht="12.75" hidden="1" customHeight="1" outlineLevel="1">
      <c r="B375" s="383">
        <v>142</v>
      </c>
      <c r="C375" s="975"/>
      <c r="D375" s="976"/>
      <c r="E375" s="384"/>
      <c r="F375" s="385"/>
      <c r="G375" s="302"/>
      <c r="H375" s="386"/>
      <c r="I375" s="956" t="str">
        <f t="shared" si="81"/>
        <v xml:space="preserve"> </v>
      </c>
      <c r="J375" s="957"/>
      <c r="K375" s="958"/>
      <c r="L375" s="1136" t="str">
        <f t="shared" si="85"/>
        <v xml:space="preserve"> </v>
      </c>
      <c r="M375" s="1137"/>
      <c r="N375" s="1138"/>
      <c r="O375" s="1136" t="str">
        <f t="shared" si="86"/>
        <v xml:space="preserve"> </v>
      </c>
      <c r="P375" s="1137"/>
      <c r="Q375" s="1138"/>
      <c r="R375" s="1136" t="str">
        <f t="shared" si="86"/>
        <v xml:space="preserve"> </v>
      </c>
      <c r="S375" s="1137"/>
      <c r="T375" s="1138"/>
      <c r="U375" s="1136" t="str">
        <f t="shared" si="84"/>
        <v xml:space="preserve"> </v>
      </c>
      <c r="V375" s="1137"/>
      <c r="W375" s="1138"/>
    </row>
    <row r="376" spans="2:23" ht="12.75" hidden="1" customHeight="1" outlineLevel="1">
      <c r="B376" s="383">
        <v>143</v>
      </c>
      <c r="C376" s="975"/>
      <c r="D376" s="976"/>
      <c r="E376" s="384"/>
      <c r="F376" s="385"/>
      <c r="G376" s="302"/>
      <c r="H376" s="386"/>
      <c r="I376" s="956" t="str">
        <f t="shared" si="81"/>
        <v xml:space="preserve"> </v>
      </c>
      <c r="J376" s="957"/>
      <c r="K376" s="958"/>
      <c r="L376" s="1136" t="str">
        <f t="shared" si="85"/>
        <v xml:space="preserve"> </v>
      </c>
      <c r="M376" s="1137"/>
      <c r="N376" s="1138"/>
      <c r="O376" s="1136" t="str">
        <f t="shared" si="86"/>
        <v xml:space="preserve"> </v>
      </c>
      <c r="P376" s="1137"/>
      <c r="Q376" s="1138"/>
      <c r="R376" s="1136" t="str">
        <f t="shared" si="86"/>
        <v xml:space="preserve"> </v>
      </c>
      <c r="S376" s="1137"/>
      <c r="T376" s="1138"/>
      <c r="U376" s="1136" t="str">
        <f t="shared" si="84"/>
        <v xml:space="preserve"> </v>
      </c>
      <c r="V376" s="1137"/>
      <c r="W376" s="1138"/>
    </row>
    <row r="377" spans="2:23" ht="12.75" hidden="1" customHeight="1" outlineLevel="1">
      <c r="B377" s="383">
        <v>144</v>
      </c>
      <c r="C377" s="975"/>
      <c r="D377" s="976"/>
      <c r="E377" s="384"/>
      <c r="F377" s="385"/>
      <c r="G377" s="302"/>
      <c r="H377" s="386"/>
      <c r="I377" s="956" t="str">
        <f t="shared" si="81"/>
        <v xml:space="preserve"> </v>
      </c>
      <c r="J377" s="957"/>
      <c r="K377" s="958"/>
      <c r="L377" s="1136" t="str">
        <f t="shared" si="85"/>
        <v xml:space="preserve"> </v>
      </c>
      <c r="M377" s="1137"/>
      <c r="N377" s="1138"/>
      <c r="O377" s="1136" t="str">
        <f t="shared" si="86"/>
        <v xml:space="preserve"> </v>
      </c>
      <c r="P377" s="1137"/>
      <c r="Q377" s="1138"/>
      <c r="R377" s="1136" t="str">
        <f t="shared" si="86"/>
        <v xml:space="preserve"> </v>
      </c>
      <c r="S377" s="1137"/>
      <c r="T377" s="1138"/>
      <c r="U377" s="1136" t="str">
        <f t="shared" si="84"/>
        <v xml:space="preserve"> </v>
      </c>
      <c r="V377" s="1137"/>
      <c r="W377" s="1138"/>
    </row>
    <row r="378" spans="2:23" ht="12.75" hidden="1" customHeight="1" outlineLevel="1">
      <c r="B378" s="383">
        <v>145</v>
      </c>
      <c r="C378" s="975"/>
      <c r="D378" s="976"/>
      <c r="E378" s="384"/>
      <c r="F378" s="385"/>
      <c r="G378" s="302"/>
      <c r="H378" s="386"/>
      <c r="I378" s="956" t="str">
        <f t="shared" si="81"/>
        <v xml:space="preserve"> </v>
      </c>
      <c r="J378" s="957"/>
      <c r="K378" s="958"/>
      <c r="L378" s="1136" t="str">
        <f t="shared" si="85"/>
        <v xml:space="preserve"> </v>
      </c>
      <c r="M378" s="1137"/>
      <c r="N378" s="1138"/>
      <c r="O378" s="1136" t="str">
        <f t="shared" si="86"/>
        <v xml:space="preserve"> </v>
      </c>
      <c r="P378" s="1137"/>
      <c r="Q378" s="1138"/>
      <c r="R378" s="1136" t="str">
        <f t="shared" si="86"/>
        <v xml:space="preserve"> </v>
      </c>
      <c r="S378" s="1137"/>
      <c r="T378" s="1138"/>
      <c r="U378" s="1136" t="str">
        <f t="shared" si="84"/>
        <v xml:space="preserve"> </v>
      </c>
      <c r="V378" s="1137"/>
      <c r="W378" s="1138"/>
    </row>
    <row r="379" spans="2:23" ht="12.75" hidden="1" customHeight="1" outlineLevel="1">
      <c r="B379" s="383">
        <v>146</v>
      </c>
      <c r="C379" s="975"/>
      <c r="D379" s="976"/>
      <c r="E379" s="384"/>
      <c r="F379" s="385"/>
      <c r="G379" s="302"/>
      <c r="H379" s="386"/>
      <c r="I379" s="956" t="str">
        <f t="shared" si="81"/>
        <v xml:space="preserve"> </v>
      </c>
      <c r="J379" s="957"/>
      <c r="K379" s="958"/>
      <c r="L379" s="1136" t="str">
        <f t="shared" si="85"/>
        <v xml:space="preserve"> </v>
      </c>
      <c r="M379" s="1137"/>
      <c r="N379" s="1138"/>
      <c r="O379" s="1136" t="str">
        <f t="shared" si="86"/>
        <v xml:space="preserve"> </v>
      </c>
      <c r="P379" s="1137"/>
      <c r="Q379" s="1138"/>
      <c r="R379" s="1136" t="str">
        <f t="shared" si="86"/>
        <v xml:space="preserve"> </v>
      </c>
      <c r="S379" s="1137"/>
      <c r="T379" s="1138"/>
      <c r="U379" s="1136" t="str">
        <f t="shared" si="84"/>
        <v xml:space="preserve"> </v>
      </c>
      <c r="V379" s="1137"/>
      <c r="W379" s="1138"/>
    </row>
    <row r="380" spans="2:23" ht="12.75" hidden="1" customHeight="1" outlineLevel="1">
      <c r="B380" s="383">
        <v>147</v>
      </c>
      <c r="C380" s="975"/>
      <c r="D380" s="976"/>
      <c r="E380" s="384"/>
      <c r="F380" s="385"/>
      <c r="G380" s="302"/>
      <c r="H380" s="386"/>
      <c r="I380" s="956" t="str">
        <f t="shared" si="81"/>
        <v xml:space="preserve"> </v>
      </c>
      <c r="J380" s="957"/>
      <c r="K380" s="958"/>
      <c r="L380" s="1136" t="str">
        <f t="shared" si="85"/>
        <v xml:space="preserve"> </v>
      </c>
      <c r="M380" s="1137"/>
      <c r="N380" s="1138"/>
      <c r="O380" s="1136" t="str">
        <f t="shared" si="86"/>
        <v xml:space="preserve"> </v>
      </c>
      <c r="P380" s="1137"/>
      <c r="Q380" s="1138"/>
      <c r="R380" s="1136" t="str">
        <f t="shared" si="86"/>
        <v xml:space="preserve"> </v>
      </c>
      <c r="S380" s="1137"/>
      <c r="T380" s="1138"/>
      <c r="U380" s="1136" t="str">
        <f t="shared" si="84"/>
        <v xml:space="preserve"> </v>
      </c>
      <c r="V380" s="1137"/>
      <c r="W380" s="1138"/>
    </row>
    <row r="381" spans="2:23" ht="12.75" hidden="1" customHeight="1" outlineLevel="1">
      <c r="B381" s="383">
        <v>148</v>
      </c>
      <c r="C381" s="975"/>
      <c r="D381" s="976"/>
      <c r="E381" s="384"/>
      <c r="F381" s="385"/>
      <c r="G381" s="302"/>
      <c r="H381" s="386"/>
      <c r="I381" s="956" t="str">
        <f t="shared" si="81"/>
        <v xml:space="preserve"> </v>
      </c>
      <c r="J381" s="957"/>
      <c r="K381" s="958"/>
      <c r="L381" s="1136" t="str">
        <f t="shared" si="85"/>
        <v xml:space="preserve"> </v>
      </c>
      <c r="M381" s="1137"/>
      <c r="N381" s="1138"/>
      <c r="O381" s="1136" t="str">
        <f t="shared" si="86"/>
        <v xml:space="preserve"> </v>
      </c>
      <c r="P381" s="1137"/>
      <c r="Q381" s="1138"/>
      <c r="R381" s="1136" t="str">
        <f t="shared" si="86"/>
        <v xml:space="preserve"> </v>
      </c>
      <c r="S381" s="1137"/>
      <c r="T381" s="1138"/>
      <c r="U381" s="1136" t="str">
        <f t="shared" si="84"/>
        <v xml:space="preserve"> </v>
      </c>
      <c r="V381" s="1137"/>
      <c r="W381" s="1138"/>
    </row>
    <row r="382" spans="2:23" ht="12.75" hidden="1" customHeight="1" outlineLevel="1">
      <c r="B382" s="383">
        <v>149</v>
      </c>
      <c r="C382" s="975"/>
      <c r="D382" s="976"/>
      <c r="E382" s="384"/>
      <c r="F382" s="385"/>
      <c r="G382" s="302"/>
      <c r="H382" s="386"/>
      <c r="I382" s="956" t="str">
        <f t="shared" si="81"/>
        <v xml:space="preserve"> </v>
      </c>
      <c r="J382" s="957"/>
      <c r="K382" s="958"/>
      <c r="L382" s="1136" t="str">
        <f t="shared" si="85"/>
        <v xml:space="preserve"> </v>
      </c>
      <c r="M382" s="1137"/>
      <c r="N382" s="1138"/>
      <c r="O382" s="1136" t="str">
        <f t="shared" si="86"/>
        <v xml:space="preserve"> </v>
      </c>
      <c r="P382" s="1137"/>
      <c r="Q382" s="1138"/>
      <c r="R382" s="1136" t="str">
        <f t="shared" si="86"/>
        <v xml:space="preserve"> </v>
      </c>
      <c r="S382" s="1137"/>
      <c r="T382" s="1138"/>
      <c r="U382" s="1136" t="str">
        <f t="shared" si="84"/>
        <v xml:space="preserve"> </v>
      </c>
      <c r="V382" s="1137"/>
      <c r="W382" s="1138"/>
    </row>
    <row r="383" spans="2:23" ht="12.75" hidden="1" customHeight="1" outlineLevel="1">
      <c r="B383" s="383">
        <v>150</v>
      </c>
      <c r="C383" s="975"/>
      <c r="D383" s="976"/>
      <c r="E383" s="384"/>
      <c r="F383" s="385"/>
      <c r="G383" s="302"/>
      <c r="H383" s="386"/>
      <c r="I383" s="956" t="str">
        <f t="shared" si="81"/>
        <v xml:space="preserve"> </v>
      </c>
      <c r="J383" s="957"/>
      <c r="K383" s="958"/>
      <c r="L383" s="1136" t="str">
        <f t="shared" si="85"/>
        <v xml:space="preserve"> </v>
      </c>
      <c r="M383" s="1137"/>
      <c r="N383" s="1138"/>
      <c r="O383" s="1136" t="str">
        <f t="shared" si="86"/>
        <v xml:space="preserve"> </v>
      </c>
      <c r="P383" s="1137"/>
      <c r="Q383" s="1138"/>
      <c r="R383" s="1136" t="str">
        <f t="shared" si="86"/>
        <v xml:space="preserve"> </v>
      </c>
      <c r="S383" s="1137"/>
      <c r="T383" s="1138"/>
      <c r="U383" s="1136" t="str">
        <f t="shared" si="84"/>
        <v xml:space="preserve"> </v>
      </c>
      <c r="V383" s="1137"/>
      <c r="W383" s="1138"/>
    </row>
    <row r="384" spans="2:23" ht="12.75" hidden="1" customHeight="1" outlineLevel="1">
      <c r="B384" s="383">
        <v>151</v>
      </c>
      <c r="C384" s="975"/>
      <c r="D384" s="976"/>
      <c r="E384" s="384"/>
      <c r="F384" s="385"/>
      <c r="G384" s="302"/>
      <c r="H384" s="386"/>
      <c r="I384" s="956" t="str">
        <f t="shared" si="81"/>
        <v xml:space="preserve"> </v>
      </c>
      <c r="J384" s="957"/>
      <c r="K384" s="958"/>
      <c r="L384" s="1136" t="str">
        <f t="shared" si="85"/>
        <v xml:space="preserve"> </v>
      </c>
      <c r="M384" s="1137"/>
      <c r="N384" s="1138"/>
      <c r="O384" s="1136" t="str">
        <f t="shared" si="86"/>
        <v xml:space="preserve"> </v>
      </c>
      <c r="P384" s="1137"/>
      <c r="Q384" s="1138"/>
      <c r="R384" s="1136" t="str">
        <f t="shared" si="86"/>
        <v xml:space="preserve"> </v>
      </c>
      <c r="S384" s="1137"/>
      <c r="T384" s="1138"/>
      <c r="U384" s="1136" t="str">
        <f t="shared" si="84"/>
        <v xml:space="preserve"> </v>
      </c>
      <c r="V384" s="1137"/>
      <c r="W384" s="1138"/>
    </row>
    <row r="385" spans="2:23" ht="12.75" hidden="1" customHeight="1" outlineLevel="1">
      <c r="B385" s="383">
        <v>152</v>
      </c>
      <c r="C385" s="975"/>
      <c r="D385" s="976"/>
      <c r="E385" s="384"/>
      <c r="F385" s="385"/>
      <c r="G385" s="302"/>
      <c r="H385" s="386"/>
      <c r="I385" s="956" t="str">
        <f t="shared" si="81"/>
        <v xml:space="preserve"> </v>
      </c>
      <c r="J385" s="957"/>
      <c r="K385" s="958"/>
      <c r="L385" s="1136" t="str">
        <f t="shared" si="85"/>
        <v xml:space="preserve"> </v>
      </c>
      <c r="M385" s="1137"/>
      <c r="N385" s="1138"/>
      <c r="O385" s="1136" t="str">
        <f t="shared" si="86"/>
        <v xml:space="preserve"> </v>
      </c>
      <c r="P385" s="1137"/>
      <c r="Q385" s="1138"/>
      <c r="R385" s="1136" t="str">
        <f t="shared" si="86"/>
        <v xml:space="preserve"> </v>
      </c>
      <c r="S385" s="1137"/>
      <c r="T385" s="1138"/>
      <c r="U385" s="1136" t="str">
        <f t="shared" si="84"/>
        <v xml:space="preserve"> </v>
      </c>
      <c r="V385" s="1137"/>
      <c r="W385" s="1138"/>
    </row>
    <row r="386" spans="2:23" ht="12.75" hidden="1" customHeight="1" outlineLevel="1">
      <c r="B386" s="383">
        <v>153</v>
      </c>
      <c r="C386" s="975"/>
      <c r="D386" s="976"/>
      <c r="E386" s="384"/>
      <c r="F386" s="385"/>
      <c r="G386" s="302"/>
      <c r="H386" s="386"/>
      <c r="I386" s="956" t="str">
        <f t="shared" si="81"/>
        <v xml:space="preserve"> </v>
      </c>
      <c r="J386" s="957"/>
      <c r="K386" s="958"/>
      <c r="L386" s="1136" t="str">
        <f t="shared" si="85"/>
        <v xml:space="preserve"> </v>
      </c>
      <c r="M386" s="1137"/>
      <c r="N386" s="1138"/>
      <c r="O386" s="1136" t="str">
        <f t="shared" si="86"/>
        <v xml:space="preserve"> </v>
      </c>
      <c r="P386" s="1137"/>
      <c r="Q386" s="1138"/>
      <c r="R386" s="1136" t="str">
        <f t="shared" si="86"/>
        <v xml:space="preserve"> </v>
      </c>
      <c r="S386" s="1137"/>
      <c r="T386" s="1138"/>
      <c r="U386" s="1136" t="str">
        <f t="shared" si="84"/>
        <v xml:space="preserve"> </v>
      </c>
      <c r="V386" s="1137"/>
      <c r="W386" s="1138"/>
    </row>
    <row r="387" spans="2:23" ht="12.75" hidden="1" customHeight="1" outlineLevel="1">
      <c r="B387" s="383">
        <v>154</v>
      </c>
      <c r="C387" s="975"/>
      <c r="D387" s="976"/>
      <c r="E387" s="384"/>
      <c r="F387" s="385"/>
      <c r="G387" s="302"/>
      <c r="H387" s="386"/>
      <c r="I387" s="956" t="str">
        <f t="shared" si="81"/>
        <v xml:space="preserve"> </v>
      </c>
      <c r="J387" s="957"/>
      <c r="K387" s="958"/>
      <c r="L387" s="1136" t="str">
        <f t="shared" si="85"/>
        <v xml:space="preserve"> </v>
      </c>
      <c r="M387" s="1137"/>
      <c r="N387" s="1138"/>
      <c r="O387" s="1136" t="str">
        <f t="shared" si="86"/>
        <v xml:space="preserve"> </v>
      </c>
      <c r="P387" s="1137"/>
      <c r="Q387" s="1138"/>
      <c r="R387" s="1136" t="str">
        <f t="shared" si="86"/>
        <v xml:space="preserve"> </v>
      </c>
      <c r="S387" s="1137"/>
      <c r="T387" s="1138"/>
      <c r="U387" s="1136" t="str">
        <f t="shared" si="84"/>
        <v xml:space="preserve"> </v>
      </c>
      <c r="V387" s="1137"/>
      <c r="W387" s="1138"/>
    </row>
    <row r="388" spans="2:23" ht="12.75" hidden="1" customHeight="1" outlineLevel="1">
      <c r="B388" s="383">
        <v>155</v>
      </c>
      <c r="C388" s="975"/>
      <c r="D388" s="976"/>
      <c r="E388" s="384"/>
      <c r="F388" s="385"/>
      <c r="G388" s="302"/>
      <c r="H388" s="386"/>
      <c r="I388" s="956" t="str">
        <f t="shared" si="81"/>
        <v xml:space="preserve"> </v>
      </c>
      <c r="J388" s="957"/>
      <c r="K388" s="958"/>
      <c r="L388" s="1136" t="str">
        <f t="shared" si="85"/>
        <v xml:space="preserve"> </v>
      </c>
      <c r="M388" s="1137"/>
      <c r="N388" s="1138"/>
      <c r="O388" s="1136" t="str">
        <f t="shared" si="86"/>
        <v xml:space="preserve"> </v>
      </c>
      <c r="P388" s="1137"/>
      <c r="Q388" s="1138"/>
      <c r="R388" s="1136" t="str">
        <f t="shared" si="86"/>
        <v xml:space="preserve"> </v>
      </c>
      <c r="S388" s="1137"/>
      <c r="T388" s="1138"/>
      <c r="U388" s="1136" t="str">
        <f t="shared" si="84"/>
        <v xml:space="preserve"> </v>
      </c>
      <c r="V388" s="1137"/>
      <c r="W388" s="1138"/>
    </row>
    <row r="389" spans="2:23" ht="12.75" hidden="1" customHeight="1" outlineLevel="1">
      <c r="B389" s="383">
        <v>156</v>
      </c>
      <c r="C389" s="975"/>
      <c r="D389" s="976"/>
      <c r="E389" s="384"/>
      <c r="F389" s="385"/>
      <c r="G389" s="302"/>
      <c r="H389" s="386"/>
      <c r="I389" s="956" t="str">
        <f t="shared" si="81"/>
        <v xml:space="preserve"> </v>
      </c>
      <c r="J389" s="957"/>
      <c r="K389" s="958"/>
      <c r="L389" s="1136" t="str">
        <f t="shared" si="85"/>
        <v xml:space="preserve"> </v>
      </c>
      <c r="M389" s="1137"/>
      <c r="N389" s="1138"/>
      <c r="O389" s="1136" t="str">
        <f t="shared" si="86"/>
        <v xml:space="preserve"> </v>
      </c>
      <c r="P389" s="1137"/>
      <c r="Q389" s="1138"/>
      <c r="R389" s="1136" t="str">
        <f t="shared" si="86"/>
        <v xml:space="preserve"> </v>
      </c>
      <c r="S389" s="1137"/>
      <c r="T389" s="1138"/>
      <c r="U389" s="1136" t="str">
        <f t="shared" si="84"/>
        <v xml:space="preserve"> </v>
      </c>
      <c r="V389" s="1137"/>
      <c r="W389" s="1138"/>
    </row>
    <row r="390" spans="2:23" ht="12.75" hidden="1" customHeight="1" outlineLevel="1">
      <c r="B390" s="383">
        <v>157</v>
      </c>
      <c r="C390" s="975"/>
      <c r="D390" s="976"/>
      <c r="E390" s="384"/>
      <c r="F390" s="385"/>
      <c r="G390" s="302"/>
      <c r="H390" s="386"/>
      <c r="I390" s="956" t="str">
        <f t="shared" si="81"/>
        <v xml:space="preserve"> </v>
      </c>
      <c r="J390" s="957"/>
      <c r="K390" s="958"/>
      <c r="L390" s="1136" t="str">
        <f t="shared" si="85"/>
        <v xml:space="preserve"> </v>
      </c>
      <c r="M390" s="1137"/>
      <c r="N390" s="1138"/>
      <c r="O390" s="1136" t="str">
        <f t="shared" si="86"/>
        <v xml:space="preserve"> </v>
      </c>
      <c r="P390" s="1137"/>
      <c r="Q390" s="1138"/>
      <c r="R390" s="1136" t="str">
        <f t="shared" si="86"/>
        <v xml:space="preserve"> </v>
      </c>
      <c r="S390" s="1137"/>
      <c r="T390" s="1138"/>
      <c r="U390" s="1136" t="str">
        <f t="shared" si="84"/>
        <v xml:space="preserve"> </v>
      </c>
      <c r="V390" s="1137"/>
      <c r="W390" s="1138"/>
    </row>
    <row r="391" spans="2:23" ht="12.75" hidden="1" customHeight="1" outlineLevel="1">
      <c r="B391" s="383">
        <v>158</v>
      </c>
      <c r="C391" s="975"/>
      <c r="D391" s="976"/>
      <c r="E391" s="384"/>
      <c r="F391" s="385"/>
      <c r="G391" s="302"/>
      <c r="H391" s="386"/>
      <c r="I391" s="956" t="str">
        <f t="shared" si="81"/>
        <v xml:space="preserve"> </v>
      </c>
      <c r="J391" s="957"/>
      <c r="K391" s="958"/>
      <c r="L391" s="1136" t="str">
        <f t="shared" si="85"/>
        <v xml:space="preserve"> </v>
      </c>
      <c r="M391" s="1137"/>
      <c r="N391" s="1138"/>
      <c r="O391" s="1136" t="str">
        <f t="shared" si="86"/>
        <v xml:space="preserve"> </v>
      </c>
      <c r="P391" s="1137"/>
      <c r="Q391" s="1138"/>
      <c r="R391" s="1136" t="str">
        <f t="shared" si="86"/>
        <v xml:space="preserve"> </v>
      </c>
      <c r="S391" s="1137"/>
      <c r="T391" s="1138"/>
      <c r="U391" s="1136" t="str">
        <f t="shared" si="84"/>
        <v xml:space="preserve"> </v>
      </c>
      <c r="V391" s="1137"/>
      <c r="W391" s="1138"/>
    </row>
    <row r="392" spans="2:23" ht="12.75" hidden="1" customHeight="1" outlineLevel="1">
      <c r="B392" s="383">
        <v>159</v>
      </c>
      <c r="C392" s="975"/>
      <c r="D392" s="976"/>
      <c r="E392" s="384"/>
      <c r="F392" s="385"/>
      <c r="G392" s="302"/>
      <c r="H392" s="386"/>
      <c r="I392" s="956" t="str">
        <f t="shared" si="81"/>
        <v xml:space="preserve"> </v>
      </c>
      <c r="J392" s="957"/>
      <c r="K392" s="958"/>
      <c r="L392" s="1136" t="str">
        <f t="shared" si="85"/>
        <v xml:space="preserve"> </v>
      </c>
      <c r="M392" s="1137"/>
      <c r="N392" s="1138"/>
      <c r="O392" s="1136" t="str">
        <f t="shared" si="86"/>
        <v xml:space="preserve"> </v>
      </c>
      <c r="P392" s="1137"/>
      <c r="Q392" s="1138"/>
      <c r="R392" s="1136" t="str">
        <f t="shared" si="86"/>
        <v xml:space="preserve"> </v>
      </c>
      <c r="S392" s="1137"/>
      <c r="T392" s="1138"/>
      <c r="U392" s="1136" t="str">
        <f t="shared" si="84"/>
        <v xml:space="preserve"> </v>
      </c>
      <c r="V392" s="1137"/>
      <c r="W392" s="1138"/>
    </row>
    <row r="393" spans="2:23" ht="12.75" hidden="1" customHeight="1" outlineLevel="1">
      <c r="B393" s="383">
        <v>160</v>
      </c>
      <c r="C393" s="975"/>
      <c r="D393" s="976"/>
      <c r="E393" s="384"/>
      <c r="F393" s="385"/>
      <c r="G393" s="302"/>
      <c r="H393" s="386"/>
      <c r="I393" s="956" t="str">
        <f t="shared" si="81"/>
        <v xml:space="preserve"> </v>
      </c>
      <c r="J393" s="957"/>
      <c r="K393" s="958"/>
      <c r="L393" s="1136" t="str">
        <f t="shared" si="85"/>
        <v xml:space="preserve"> </v>
      </c>
      <c r="M393" s="1137"/>
      <c r="N393" s="1138"/>
      <c r="O393" s="1136" t="str">
        <f t="shared" si="86"/>
        <v xml:space="preserve"> </v>
      </c>
      <c r="P393" s="1137"/>
      <c r="Q393" s="1138"/>
      <c r="R393" s="1136" t="str">
        <f t="shared" si="86"/>
        <v xml:space="preserve"> </v>
      </c>
      <c r="S393" s="1137"/>
      <c r="T393" s="1138"/>
      <c r="U393" s="1136" t="str">
        <f t="shared" si="84"/>
        <v xml:space="preserve"> </v>
      </c>
      <c r="V393" s="1137"/>
      <c r="W393" s="1138"/>
    </row>
    <row r="394" spans="2:23" ht="12.75" hidden="1" customHeight="1" outlineLevel="1">
      <c r="B394" s="383">
        <v>161</v>
      </c>
      <c r="C394" s="975"/>
      <c r="D394" s="976"/>
      <c r="E394" s="384"/>
      <c r="F394" s="385"/>
      <c r="G394" s="302"/>
      <c r="H394" s="386"/>
      <c r="I394" s="956" t="str">
        <f t="shared" si="81"/>
        <v xml:space="preserve"> </v>
      </c>
      <c r="J394" s="957"/>
      <c r="K394" s="958"/>
      <c r="L394" s="1136" t="str">
        <f t="shared" si="85"/>
        <v xml:space="preserve"> </v>
      </c>
      <c r="M394" s="1137"/>
      <c r="N394" s="1138"/>
      <c r="O394" s="1136" t="str">
        <f t="shared" si="86"/>
        <v xml:space="preserve"> </v>
      </c>
      <c r="P394" s="1137"/>
      <c r="Q394" s="1138"/>
      <c r="R394" s="1136" t="str">
        <f t="shared" si="86"/>
        <v xml:space="preserve"> </v>
      </c>
      <c r="S394" s="1137"/>
      <c r="T394" s="1138"/>
      <c r="U394" s="1136" t="str">
        <f t="shared" si="84"/>
        <v xml:space="preserve"> </v>
      </c>
      <c r="V394" s="1137"/>
      <c r="W394" s="1138"/>
    </row>
    <row r="395" spans="2:23" ht="12.75" hidden="1" customHeight="1" outlineLevel="1">
      <c r="B395" s="383">
        <v>162</v>
      </c>
      <c r="C395" s="975"/>
      <c r="D395" s="976"/>
      <c r="E395" s="384"/>
      <c r="F395" s="385"/>
      <c r="G395" s="302"/>
      <c r="H395" s="386"/>
      <c r="I395" s="956" t="str">
        <f t="shared" si="81"/>
        <v xml:space="preserve"> </v>
      </c>
      <c r="J395" s="957"/>
      <c r="K395" s="958"/>
      <c r="L395" s="1136" t="str">
        <f t="shared" si="85"/>
        <v xml:space="preserve"> </v>
      </c>
      <c r="M395" s="1137"/>
      <c r="N395" s="1138"/>
      <c r="O395" s="1136" t="str">
        <f t="shared" si="86"/>
        <v xml:space="preserve"> </v>
      </c>
      <c r="P395" s="1137"/>
      <c r="Q395" s="1138"/>
      <c r="R395" s="1136" t="str">
        <f t="shared" si="86"/>
        <v xml:space="preserve"> </v>
      </c>
      <c r="S395" s="1137"/>
      <c r="T395" s="1138"/>
      <c r="U395" s="1136" t="str">
        <f t="shared" si="84"/>
        <v xml:space="preserve"> </v>
      </c>
      <c r="V395" s="1137"/>
      <c r="W395" s="1138"/>
    </row>
    <row r="396" spans="2:23" ht="12.75" hidden="1" customHeight="1" outlineLevel="1">
      <c r="B396" s="383">
        <v>163</v>
      </c>
      <c r="C396" s="975"/>
      <c r="D396" s="976"/>
      <c r="E396" s="384"/>
      <c r="F396" s="385"/>
      <c r="G396" s="302"/>
      <c r="H396" s="386"/>
      <c r="I396" s="956" t="str">
        <f t="shared" si="81"/>
        <v xml:space="preserve"> </v>
      </c>
      <c r="J396" s="957"/>
      <c r="K396" s="958"/>
      <c r="L396" s="1136" t="str">
        <f t="shared" si="85"/>
        <v xml:space="preserve"> </v>
      </c>
      <c r="M396" s="1137"/>
      <c r="N396" s="1138"/>
      <c r="O396" s="1136" t="str">
        <f t="shared" si="86"/>
        <v xml:space="preserve"> </v>
      </c>
      <c r="P396" s="1137"/>
      <c r="Q396" s="1138"/>
      <c r="R396" s="1136" t="str">
        <f t="shared" si="86"/>
        <v xml:space="preserve"> </v>
      </c>
      <c r="S396" s="1137"/>
      <c r="T396" s="1138"/>
      <c r="U396" s="1136" t="str">
        <f t="shared" si="84"/>
        <v xml:space="preserve"> </v>
      </c>
      <c r="V396" s="1137"/>
      <c r="W396" s="1138"/>
    </row>
    <row r="397" spans="2:23" ht="12.75" hidden="1" customHeight="1" outlineLevel="1">
      <c r="B397" s="383">
        <v>164</v>
      </c>
      <c r="C397" s="975"/>
      <c r="D397" s="976"/>
      <c r="E397" s="384"/>
      <c r="F397" s="385"/>
      <c r="G397" s="302"/>
      <c r="H397" s="386"/>
      <c r="I397" s="956" t="str">
        <f t="shared" si="81"/>
        <v xml:space="preserve"> </v>
      </c>
      <c r="J397" s="957"/>
      <c r="K397" s="958"/>
      <c r="L397" s="1136" t="str">
        <f t="shared" si="85"/>
        <v xml:space="preserve"> </v>
      </c>
      <c r="M397" s="1137"/>
      <c r="N397" s="1138"/>
      <c r="O397" s="1136" t="str">
        <f t="shared" si="86"/>
        <v xml:space="preserve"> </v>
      </c>
      <c r="P397" s="1137"/>
      <c r="Q397" s="1138"/>
      <c r="R397" s="1136" t="str">
        <f t="shared" si="86"/>
        <v xml:space="preserve"> </v>
      </c>
      <c r="S397" s="1137"/>
      <c r="T397" s="1138"/>
      <c r="U397" s="1136" t="str">
        <f t="shared" si="84"/>
        <v xml:space="preserve"> </v>
      </c>
      <c r="V397" s="1137"/>
      <c r="W397" s="1138"/>
    </row>
    <row r="398" spans="2:23" ht="12.75" hidden="1" customHeight="1" outlineLevel="1">
      <c r="B398" s="383">
        <v>165</v>
      </c>
      <c r="C398" s="975"/>
      <c r="D398" s="976"/>
      <c r="E398" s="384"/>
      <c r="F398" s="385"/>
      <c r="G398" s="302"/>
      <c r="H398" s="386"/>
      <c r="I398" s="956" t="str">
        <f t="shared" si="81"/>
        <v xml:space="preserve"> </v>
      </c>
      <c r="J398" s="957"/>
      <c r="K398" s="958"/>
      <c r="L398" s="1136" t="str">
        <f t="shared" si="85"/>
        <v xml:space="preserve"> </v>
      </c>
      <c r="M398" s="1137"/>
      <c r="N398" s="1138"/>
      <c r="O398" s="1136" t="str">
        <f t="shared" si="86"/>
        <v xml:space="preserve"> </v>
      </c>
      <c r="P398" s="1137"/>
      <c r="Q398" s="1138"/>
      <c r="R398" s="1136" t="str">
        <f t="shared" si="86"/>
        <v xml:space="preserve"> </v>
      </c>
      <c r="S398" s="1137"/>
      <c r="T398" s="1138"/>
      <c r="U398" s="1136" t="str">
        <f t="shared" si="84"/>
        <v xml:space="preserve"> </v>
      </c>
      <c r="V398" s="1137"/>
      <c r="W398" s="1138"/>
    </row>
    <row r="399" spans="2:23" ht="12.75" hidden="1" customHeight="1" outlineLevel="1">
      <c r="B399" s="383">
        <v>166</v>
      </c>
      <c r="C399" s="975"/>
      <c r="D399" s="976"/>
      <c r="E399" s="384"/>
      <c r="F399" s="385"/>
      <c r="G399" s="302"/>
      <c r="H399" s="386"/>
      <c r="I399" s="956" t="str">
        <f t="shared" si="81"/>
        <v xml:space="preserve"> </v>
      </c>
      <c r="J399" s="957"/>
      <c r="K399" s="958"/>
      <c r="L399" s="1136" t="str">
        <f t="shared" si="85"/>
        <v xml:space="preserve"> </v>
      </c>
      <c r="M399" s="1137"/>
      <c r="N399" s="1138"/>
      <c r="O399" s="1136" t="str">
        <f t="shared" si="86"/>
        <v xml:space="preserve"> </v>
      </c>
      <c r="P399" s="1137"/>
      <c r="Q399" s="1138"/>
      <c r="R399" s="1136" t="str">
        <f t="shared" si="86"/>
        <v xml:space="preserve"> </v>
      </c>
      <c r="S399" s="1137"/>
      <c r="T399" s="1138"/>
      <c r="U399" s="1136" t="str">
        <f t="shared" si="84"/>
        <v xml:space="preserve"> </v>
      </c>
      <c r="V399" s="1137"/>
      <c r="W399" s="1138"/>
    </row>
    <row r="400" spans="2:23" ht="12.75" hidden="1" customHeight="1" outlineLevel="1">
      <c r="B400" s="383">
        <v>167</v>
      </c>
      <c r="C400" s="975"/>
      <c r="D400" s="976"/>
      <c r="E400" s="384"/>
      <c r="F400" s="385"/>
      <c r="G400" s="302"/>
      <c r="H400" s="386"/>
      <c r="I400" s="956" t="str">
        <f t="shared" si="81"/>
        <v xml:space="preserve"> </v>
      </c>
      <c r="J400" s="957"/>
      <c r="K400" s="958"/>
      <c r="L400" s="1136" t="str">
        <f t="shared" si="85"/>
        <v xml:space="preserve"> </v>
      </c>
      <c r="M400" s="1137"/>
      <c r="N400" s="1138"/>
      <c r="O400" s="1136" t="str">
        <f t="shared" si="86"/>
        <v xml:space="preserve"> </v>
      </c>
      <c r="P400" s="1137"/>
      <c r="Q400" s="1138"/>
      <c r="R400" s="1136" t="str">
        <f t="shared" si="86"/>
        <v xml:space="preserve"> </v>
      </c>
      <c r="S400" s="1137"/>
      <c r="T400" s="1138"/>
      <c r="U400" s="1136" t="str">
        <f t="shared" si="84"/>
        <v xml:space="preserve"> </v>
      </c>
      <c r="V400" s="1137"/>
      <c r="W400" s="1138"/>
    </row>
    <row r="401" spans="2:23" ht="12.75" hidden="1" customHeight="1" outlineLevel="1">
      <c r="B401" s="383">
        <v>168</v>
      </c>
      <c r="C401" s="975"/>
      <c r="D401" s="976"/>
      <c r="E401" s="384"/>
      <c r="F401" s="385"/>
      <c r="G401" s="302"/>
      <c r="H401" s="386"/>
      <c r="I401" s="956" t="str">
        <f t="shared" si="81"/>
        <v xml:space="preserve"> </v>
      </c>
      <c r="J401" s="957"/>
      <c r="K401" s="958"/>
      <c r="L401" s="1136" t="str">
        <f t="shared" si="85"/>
        <v xml:space="preserve"> </v>
      </c>
      <c r="M401" s="1137"/>
      <c r="N401" s="1138"/>
      <c r="O401" s="1136" t="str">
        <f t="shared" si="86"/>
        <v xml:space="preserve"> </v>
      </c>
      <c r="P401" s="1137"/>
      <c r="Q401" s="1138"/>
      <c r="R401" s="1136" t="str">
        <f t="shared" si="86"/>
        <v xml:space="preserve"> </v>
      </c>
      <c r="S401" s="1137"/>
      <c r="T401" s="1138"/>
      <c r="U401" s="1136" t="str">
        <f t="shared" si="84"/>
        <v xml:space="preserve"> </v>
      </c>
      <c r="V401" s="1137"/>
      <c r="W401" s="1138"/>
    </row>
    <row r="402" spans="2:23" ht="12.75" hidden="1" customHeight="1" outlineLevel="1">
      <c r="B402" s="383">
        <v>169</v>
      </c>
      <c r="C402" s="975"/>
      <c r="D402" s="976"/>
      <c r="E402" s="384"/>
      <c r="F402" s="385"/>
      <c r="G402" s="302"/>
      <c r="H402" s="386"/>
      <c r="I402" s="956" t="str">
        <f t="shared" si="81"/>
        <v xml:space="preserve"> </v>
      </c>
      <c r="J402" s="957"/>
      <c r="K402" s="958"/>
      <c r="L402" s="1136" t="str">
        <f t="shared" si="85"/>
        <v xml:space="preserve"> </v>
      </c>
      <c r="M402" s="1137"/>
      <c r="N402" s="1138"/>
      <c r="O402" s="1136" t="str">
        <f t="shared" si="86"/>
        <v xml:space="preserve"> </v>
      </c>
      <c r="P402" s="1137"/>
      <c r="Q402" s="1138"/>
      <c r="R402" s="1136" t="str">
        <f t="shared" si="86"/>
        <v xml:space="preserve"> </v>
      </c>
      <c r="S402" s="1137"/>
      <c r="T402" s="1138"/>
      <c r="U402" s="1136" t="str">
        <f t="shared" si="84"/>
        <v xml:space="preserve"> </v>
      </c>
      <c r="V402" s="1137"/>
      <c r="W402" s="1138"/>
    </row>
    <row r="403" spans="2:23" ht="12.75" hidden="1" customHeight="1" outlineLevel="1">
      <c r="B403" s="383">
        <v>170</v>
      </c>
      <c r="C403" s="975"/>
      <c r="D403" s="976"/>
      <c r="E403" s="384"/>
      <c r="F403" s="385"/>
      <c r="G403" s="302"/>
      <c r="H403" s="386"/>
      <c r="I403" s="956" t="str">
        <f t="shared" si="81"/>
        <v xml:space="preserve"> </v>
      </c>
      <c r="J403" s="957"/>
      <c r="K403" s="958"/>
      <c r="L403" s="1136" t="str">
        <f t="shared" si="85"/>
        <v xml:space="preserve"> </v>
      </c>
      <c r="M403" s="1137"/>
      <c r="N403" s="1138"/>
      <c r="O403" s="1136" t="str">
        <f t="shared" si="86"/>
        <v xml:space="preserve"> </v>
      </c>
      <c r="P403" s="1137"/>
      <c r="Q403" s="1138"/>
      <c r="R403" s="1136" t="str">
        <f t="shared" si="86"/>
        <v xml:space="preserve"> </v>
      </c>
      <c r="S403" s="1137"/>
      <c r="T403" s="1138"/>
      <c r="U403" s="1136" t="str">
        <f t="shared" si="84"/>
        <v xml:space="preserve"> </v>
      </c>
      <c r="V403" s="1137"/>
      <c r="W403" s="1138"/>
    </row>
    <row r="404" spans="2:23" ht="12.75" hidden="1" customHeight="1" outlineLevel="1">
      <c r="B404" s="383">
        <v>171</v>
      </c>
      <c r="C404" s="975"/>
      <c r="D404" s="976"/>
      <c r="E404" s="384"/>
      <c r="F404" s="385"/>
      <c r="G404" s="302"/>
      <c r="H404" s="386"/>
      <c r="I404" s="956" t="str">
        <f t="shared" si="81"/>
        <v xml:space="preserve"> </v>
      </c>
      <c r="J404" s="957"/>
      <c r="K404" s="958"/>
      <c r="L404" s="1136" t="str">
        <f t="shared" si="85"/>
        <v xml:space="preserve"> </v>
      </c>
      <c r="M404" s="1137"/>
      <c r="N404" s="1138"/>
      <c r="O404" s="1136" t="str">
        <f t="shared" si="86"/>
        <v xml:space="preserve"> </v>
      </c>
      <c r="P404" s="1137"/>
      <c r="Q404" s="1138"/>
      <c r="R404" s="1136" t="str">
        <f t="shared" si="86"/>
        <v xml:space="preserve"> </v>
      </c>
      <c r="S404" s="1137"/>
      <c r="T404" s="1138"/>
      <c r="U404" s="1136" t="str">
        <f t="shared" si="84"/>
        <v xml:space="preserve"> </v>
      </c>
      <c r="V404" s="1137"/>
      <c r="W404" s="1138"/>
    </row>
    <row r="405" spans="2:23" ht="12.75" hidden="1" customHeight="1" outlineLevel="1">
      <c r="B405" s="383">
        <v>172</v>
      </c>
      <c r="C405" s="975"/>
      <c r="D405" s="976"/>
      <c r="E405" s="384"/>
      <c r="F405" s="385"/>
      <c r="G405" s="302"/>
      <c r="H405" s="386"/>
      <c r="I405" s="956" t="str">
        <f t="shared" si="81"/>
        <v xml:space="preserve"> </v>
      </c>
      <c r="J405" s="957"/>
      <c r="K405" s="958"/>
      <c r="L405" s="1136" t="str">
        <f t="shared" si="85"/>
        <v xml:space="preserve"> </v>
      </c>
      <c r="M405" s="1137"/>
      <c r="N405" s="1138"/>
      <c r="O405" s="1136" t="str">
        <f t="shared" si="86"/>
        <v xml:space="preserve"> </v>
      </c>
      <c r="P405" s="1137"/>
      <c r="Q405" s="1138"/>
      <c r="R405" s="1136" t="str">
        <f t="shared" si="86"/>
        <v xml:space="preserve"> </v>
      </c>
      <c r="S405" s="1137"/>
      <c r="T405" s="1138"/>
      <c r="U405" s="1136" t="str">
        <f t="shared" si="84"/>
        <v xml:space="preserve"> </v>
      </c>
      <c r="V405" s="1137"/>
      <c r="W405" s="1138"/>
    </row>
    <row r="406" spans="2:23" ht="12.75" hidden="1" customHeight="1" outlineLevel="1">
      <c r="B406" s="383">
        <v>173</v>
      </c>
      <c r="C406" s="975"/>
      <c r="D406" s="976"/>
      <c r="E406" s="384"/>
      <c r="F406" s="385"/>
      <c r="G406" s="302"/>
      <c r="H406" s="386"/>
      <c r="I406" s="956" t="str">
        <f t="shared" si="81"/>
        <v xml:space="preserve"> </v>
      </c>
      <c r="J406" s="957"/>
      <c r="K406" s="958"/>
      <c r="L406" s="1136" t="str">
        <f t="shared" si="85"/>
        <v xml:space="preserve"> </v>
      </c>
      <c r="M406" s="1137"/>
      <c r="N406" s="1138"/>
      <c r="O406" s="1136" t="str">
        <f t="shared" si="86"/>
        <v xml:space="preserve"> </v>
      </c>
      <c r="P406" s="1137"/>
      <c r="Q406" s="1138"/>
      <c r="R406" s="1136" t="str">
        <f t="shared" si="86"/>
        <v xml:space="preserve"> </v>
      </c>
      <c r="S406" s="1137"/>
      <c r="T406" s="1138"/>
      <c r="U406" s="1136" t="str">
        <f t="shared" si="84"/>
        <v xml:space="preserve"> </v>
      </c>
      <c r="V406" s="1137"/>
      <c r="W406" s="1138"/>
    </row>
    <row r="407" spans="2:23" ht="12.75" hidden="1" customHeight="1" outlineLevel="1">
      <c r="B407" s="383">
        <v>174</v>
      </c>
      <c r="C407" s="975"/>
      <c r="D407" s="976"/>
      <c r="E407" s="384"/>
      <c r="F407" s="385"/>
      <c r="G407" s="302"/>
      <c r="H407" s="386"/>
      <c r="I407" s="956" t="str">
        <f t="shared" si="81"/>
        <v xml:space="preserve"> </v>
      </c>
      <c r="J407" s="957"/>
      <c r="K407" s="958"/>
      <c r="L407" s="1136" t="str">
        <f t="shared" si="85"/>
        <v xml:space="preserve"> </v>
      </c>
      <c r="M407" s="1137"/>
      <c r="N407" s="1138"/>
      <c r="O407" s="1136" t="str">
        <f t="shared" si="86"/>
        <v xml:space="preserve"> </v>
      </c>
      <c r="P407" s="1137"/>
      <c r="Q407" s="1138"/>
      <c r="R407" s="1136" t="str">
        <f t="shared" si="86"/>
        <v xml:space="preserve"> </v>
      </c>
      <c r="S407" s="1137"/>
      <c r="T407" s="1138"/>
      <c r="U407" s="1136" t="str">
        <f t="shared" si="84"/>
        <v xml:space="preserve"> </v>
      </c>
      <c r="V407" s="1137"/>
      <c r="W407" s="1138"/>
    </row>
    <row r="408" spans="2:23" ht="12.75" hidden="1" customHeight="1" outlineLevel="1">
      <c r="B408" s="383">
        <v>175</v>
      </c>
      <c r="C408" s="975"/>
      <c r="D408" s="976"/>
      <c r="E408" s="384"/>
      <c r="F408" s="385"/>
      <c r="G408" s="302"/>
      <c r="H408" s="386"/>
      <c r="I408" s="956" t="str">
        <f t="shared" si="81"/>
        <v xml:space="preserve"> </v>
      </c>
      <c r="J408" s="957"/>
      <c r="K408" s="958"/>
      <c r="L408" s="1136" t="str">
        <f t="shared" si="85"/>
        <v xml:space="preserve"> </v>
      </c>
      <c r="M408" s="1137"/>
      <c r="N408" s="1138"/>
      <c r="O408" s="1136" t="str">
        <f t="shared" si="86"/>
        <v xml:space="preserve"> </v>
      </c>
      <c r="P408" s="1137"/>
      <c r="Q408" s="1138"/>
      <c r="R408" s="1136" t="str">
        <f t="shared" si="86"/>
        <v xml:space="preserve"> </v>
      </c>
      <c r="S408" s="1137"/>
      <c r="T408" s="1138"/>
      <c r="U408" s="1136" t="str">
        <f t="shared" si="84"/>
        <v xml:space="preserve"> </v>
      </c>
      <c r="V408" s="1137"/>
      <c r="W408" s="1138"/>
    </row>
    <row r="409" spans="2:23" ht="12.75" hidden="1" customHeight="1" outlineLevel="1">
      <c r="B409" s="383">
        <v>176</v>
      </c>
      <c r="C409" s="975"/>
      <c r="D409" s="976"/>
      <c r="E409" s="384"/>
      <c r="F409" s="385"/>
      <c r="G409" s="302"/>
      <c r="H409" s="386"/>
      <c r="I409" s="956" t="str">
        <f t="shared" si="81"/>
        <v xml:space="preserve"> </v>
      </c>
      <c r="J409" s="957"/>
      <c r="K409" s="958"/>
      <c r="L409" s="1136" t="str">
        <f t="shared" si="85"/>
        <v xml:space="preserve"> </v>
      </c>
      <c r="M409" s="1137"/>
      <c r="N409" s="1138"/>
      <c r="O409" s="1136" t="str">
        <f t="shared" si="86"/>
        <v xml:space="preserve"> </v>
      </c>
      <c r="P409" s="1137"/>
      <c r="Q409" s="1138"/>
      <c r="R409" s="1136" t="str">
        <f t="shared" si="86"/>
        <v xml:space="preserve"> </v>
      </c>
      <c r="S409" s="1137"/>
      <c r="T409" s="1138"/>
      <c r="U409" s="1136" t="str">
        <f t="shared" si="84"/>
        <v xml:space="preserve"> </v>
      </c>
      <c r="V409" s="1137"/>
      <c r="W409" s="1138"/>
    </row>
    <row r="410" spans="2:23" ht="12.75" hidden="1" customHeight="1" outlineLevel="1">
      <c r="B410" s="383">
        <v>177</v>
      </c>
      <c r="C410" s="975"/>
      <c r="D410" s="976"/>
      <c r="E410" s="384"/>
      <c r="F410" s="385"/>
      <c r="G410" s="302"/>
      <c r="H410" s="386"/>
      <c r="I410" s="956" t="str">
        <f t="shared" si="81"/>
        <v xml:space="preserve"> </v>
      </c>
      <c r="J410" s="957"/>
      <c r="K410" s="958"/>
      <c r="L410" s="1136" t="str">
        <f t="shared" si="85"/>
        <v xml:space="preserve"> </v>
      </c>
      <c r="M410" s="1137"/>
      <c r="N410" s="1138"/>
      <c r="O410" s="1136" t="str">
        <f t="shared" si="86"/>
        <v xml:space="preserve"> </v>
      </c>
      <c r="P410" s="1137"/>
      <c r="Q410" s="1138"/>
      <c r="R410" s="1136" t="str">
        <f t="shared" si="86"/>
        <v xml:space="preserve"> </v>
      </c>
      <c r="S410" s="1137"/>
      <c r="T410" s="1138"/>
      <c r="U410" s="1136" t="str">
        <f t="shared" si="84"/>
        <v xml:space="preserve"> </v>
      </c>
      <c r="V410" s="1137"/>
      <c r="W410" s="1138"/>
    </row>
    <row r="411" spans="2:23" ht="12.75" hidden="1" customHeight="1" outlineLevel="1">
      <c r="B411" s="383">
        <v>178</v>
      </c>
      <c r="C411" s="975"/>
      <c r="D411" s="976"/>
      <c r="E411" s="384"/>
      <c r="F411" s="385"/>
      <c r="G411" s="302"/>
      <c r="H411" s="386"/>
      <c r="I411" s="956" t="str">
        <f t="shared" si="81"/>
        <v xml:space="preserve"> </v>
      </c>
      <c r="J411" s="957"/>
      <c r="K411" s="958"/>
      <c r="L411" s="1136" t="str">
        <f t="shared" si="85"/>
        <v xml:space="preserve"> </v>
      </c>
      <c r="M411" s="1137"/>
      <c r="N411" s="1138"/>
      <c r="O411" s="1136" t="str">
        <f t="shared" si="86"/>
        <v xml:space="preserve"> </v>
      </c>
      <c r="P411" s="1137"/>
      <c r="Q411" s="1138"/>
      <c r="R411" s="1136" t="str">
        <f t="shared" si="86"/>
        <v xml:space="preserve"> </v>
      </c>
      <c r="S411" s="1137"/>
      <c r="T411" s="1138"/>
      <c r="U411" s="1136" t="str">
        <f t="shared" si="84"/>
        <v xml:space="preserve"> </v>
      </c>
      <c r="V411" s="1137"/>
      <c r="W411" s="1138"/>
    </row>
    <row r="412" spans="2:23" ht="12.75" hidden="1" customHeight="1" outlineLevel="1">
      <c r="B412" s="383">
        <v>179</v>
      </c>
      <c r="C412" s="975"/>
      <c r="D412" s="976"/>
      <c r="E412" s="384"/>
      <c r="F412" s="385"/>
      <c r="G412" s="302"/>
      <c r="H412" s="386"/>
      <c r="I412" s="956" t="str">
        <f t="shared" si="81"/>
        <v xml:space="preserve"> </v>
      </c>
      <c r="J412" s="957"/>
      <c r="K412" s="958"/>
      <c r="L412" s="1136" t="str">
        <f t="shared" si="85"/>
        <v xml:space="preserve"> </v>
      </c>
      <c r="M412" s="1137"/>
      <c r="N412" s="1138"/>
      <c r="O412" s="1136" t="str">
        <f t="shared" si="86"/>
        <v xml:space="preserve"> </v>
      </c>
      <c r="P412" s="1137"/>
      <c r="Q412" s="1138"/>
      <c r="R412" s="1136" t="str">
        <f t="shared" si="86"/>
        <v xml:space="preserve"> </v>
      </c>
      <c r="S412" s="1137"/>
      <c r="T412" s="1138"/>
      <c r="U412" s="1136" t="str">
        <f t="shared" si="84"/>
        <v xml:space="preserve"> </v>
      </c>
      <c r="V412" s="1137"/>
      <c r="W412" s="1138"/>
    </row>
    <row r="413" spans="2:23" ht="12.75" hidden="1" customHeight="1" outlineLevel="1">
      <c r="B413" s="383">
        <v>180</v>
      </c>
      <c r="C413" s="975"/>
      <c r="D413" s="976"/>
      <c r="E413" s="384"/>
      <c r="F413" s="385"/>
      <c r="G413" s="302"/>
      <c r="H413" s="386"/>
      <c r="I413" s="956" t="str">
        <f t="shared" si="81"/>
        <v xml:space="preserve"> </v>
      </c>
      <c r="J413" s="957"/>
      <c r="K413" s="958"/>
      <c r="L413" s="1136" t="str">
        <f t="shared" si="85"/>
        <v xml:space="preserve"> </v>
      </c>
      <c r="M413" s="1137"/>
      <c r="N413" s="1138"/>
      <c r="O413" s="1136" t="str">
        <f t="shared" si="86"/>
        <v xml:space="preserve"> </v>
      </c>
      <c r="P413" s="1137"/>
      <c r="Q413" s="1138"/>
      <c r="R413" s="1136" t="str">
        <f t="shared" si="86"/>
        <v xml:space="preserve"> </v>
      </c>
      <c r="S413" s="1137"/>
      <c r="T413" s="1138"/>
      <c r="U413" s="1136" t="str">
        <f t="shared" si="84"/>
        <v xml:space="preserve"> </v>
      </c>
      <c r="V413" s="1137"/>
      <c r="W413" s="1138"/>
    </row>
    <row r="414" spans="2:23" ht="12.75" hidden="1" customHeight="1" outlineLevel="1">
      <c r="B414" s="383">
        <v>181</v>
      </c>
      <c r="C414" s="975"/>
      <c r="D414" s="976"/>
      <c r="E414" s="384"/>
      <c r="F414" s="385"/>
      <c r="G414" s="302"/>
      <c r="H414" s="386"/>
      <c r="I414" s="956" t="str">
        <f t="shared" si="81"/>
        <v xml:space="preserve"> </v>
      </c>
      <c r="J414" s="957"/>
      <c r="K414" s="958"/>
      <c r="L414" s="1136" t="str">
        <f t="shared" si="85"/>
        <v xml:space="preserve"> </v>
      </c>
      <c r="M414" s="1137"/>
      <c r="N414" s="1138"/>
      <c r="O414" s="1136" t="str">
        <f t="shared" si="86"/>
        <v xml:space="preserve"> </v>
      </c>
      <c r="P414" s="1137"/>
      <c r="Q414" s="1138"/>
      <c r="R414" s="1136" t="str">
        <f t="shared" si="86"/>
        <v xml:space="preserve"> </v>
      </c>
      <c r="S414" s="1137"/>
      <c r="T414" s="1138"/>
      <c r="U414" s="1136" t="str">
        <f t="shared" si="84"/>
        <v xml:space="preserve"> </v>
      </c>
      <c r="V414" s="1137"/>
      <c r="W414" s="1138"/>
    </row>
    <row r="415" spans="2:23" ht="12.75" hidden="1" customHeight="1" outlineLevel="1">
      <c r="B415" s="383">
        <v>182</v>
      </c>
      <c r="C415" s="975"/>
      <c r="D415" s="976"/>
      <c r="E415" s="384"/>
      <c r="F415" s="385"/>
      <c r="G415" s="302"/>
      <c r="H415" s="386"/>
      <c r="I415" s="956" t="str">
        <f t="shared" si="81"/>
        <v xml:space="preserve"> </v>
      </c>
      <c r="J415" s="957"/>
      <c r="K415" s="958"/>
      <c r="L415" s="1136" t="str">
        <f t="shared" si="85"/>
        <v xml:space="preserve"> </v>
      </c>
      <c r="M415" s="1137"/>
      <c r="N415" s="1138"/>
      <c r="O415" s="1136" t="str">
        <f t="shared" si="86"/>
        <v xml:space="preserve"> </v>
      </c>
      <c r="P415" s="1137"/>
      <c r="Q415" s="1138"/>
      <c r="R415" s="1136" t="str">
        <f t="shared" si="86"/>
        <v xml:space="preserve"> </v>
      </c>
      <c r="S415" s="1137"/>
      <c r="T415" s="1138"/>
      <c r="U415" s="1136" t="str">
        <f t="shared" si="84"/>
        <v xml:space="preserve"> </v>
      </c>
      <c r="V415" s="1137"/>
      <c r="W415" s="1138"/>
    </row>
    <row r="416" spans="2:23" ht="12.75" hidden="1" customHeight="1" outlineLevel="1">
      <c r="B416" s="383">
        <v>183</v>
      </c>
      <c r="C416" s="975"/>
      <c r="D416" s="976"/>
      <c r="E416" s="384"/>
      <c r="F416" s="385"/>
      <c r="G416" s="302"/>
      <c r="H416" s="386"/>
      <c r="I416" s="956" t="str">
        <f t="shared" si="81"/>
        <v xml:space="preserve"> </v>
      </c>
      <c r="J416" s="957"/>
      <c r="K416" s="958"/>
      <c r="L416" s="1136" t="str">
        <f t="shared" si="85"/>
        <v xml:space="preserve"> </v>
      </c>
      <c r="M416" s="1137"/>
      <c r="N416" s="1138"/>
      <c r="O416" s="1136" t="str">
        <f t="shared" si="86"/>
        <v xml:space="preserve"> </v>
      </c>
      <c r="P416" s="1137"/>
      <c r="Q416" s="1138"/>
      <c r="R416" s="1136" t="str">
        <f t="shared" si="86"/>
        <v xml:space="preserve"> </v>
      </c>
      <c r="S416" s="1137"/>
      <c r="T416" s="1138"/>
      <c r="U416" s="1136" t="str">
        <f t="shared" si="84"/>
        <v xml:space="preserve"> </v>
      </c>
      <c r="V416" s="1137"/>
      <c r="W416" s="1138"/>
    </row>
    <row r="417" spans="2:23" ht="12.75" hidden="1" customHeight="1" outlineLevel="1">
      <c r="B417" s="383">
        <v>184</v>
      </c>
      <c r="C417" s="975"/>
      <c r="D417" s="976"/>
      <c r="E417" s="384"/>
      <c r="F417" s="385"/>
      <c r="G417" s="302"/>
      <c r="H417" s="386"/>
      <c r="I417" s="956" t="str">
        <f t="shared" si="81"/>
        <v xml:space="preserve"> </v>
      </c>
      <c r="J417" s="957"/>
      <c r="K417" s="958"/>
      <c r="L417" s="1136" t="str">
        <f t="shared" si="85"/>
        <v xml:space="preserve"> </v>
      </c>
      <c r="M417" s="1137"/>
      <c r="N417" s="1138"/>
      <c r="O417" s="1136" t="str">
        <f t="shared" si="86"/>
        <v xml:space="preserve"> </v>
      </c>
      <c r="P417" s="1137"/>
      <c r="Q417" s="1138"/>
      <c r="R417" s="1136" t="str">
        <f t="shared" si="86"/>
        <v xml:space="preserve"> </v>
      </c>
      <c r="S417" s="1137"/>
      <c r="T417" s="1138"/>
      <c r="U417" s="1136" t="str">
        <f t="shared" si="84"/>
        <v xml:space="preserve"> </v>
      </c>
      <c r="V417" s="1137"/>
      <c r="W417" s="1138"/>
    </row>
    <row r="418" spans="2:23" ht="12.75" hidden="1" customHeight="1" outlineLevel="1">
      <c r="B418" s="383">
        <v>185</v>
      </c>
      <c r="C418" s="975"/>
      <c r="D418" s="976"/>
      <c r="E418" s="384"/>
      <c r="F418" s="385"/>
      <c r="G418" s="302"/>
      <c r="H418" s="386"/>
      <c r="I418" s="956" t="str">
        <f t="shared" si="81"/>
        <v xml:space="preserve"> </v>
      </c>
      <c r="J418" s="957"/>
      <c r="K418" s="958"/>
      <c r="L418" s="1136" t="str">
        <f t="shared" si="85"/>
        <v xml:space="preserve"> </v>
      </c>
      <c r="M418" s="1137"/>
      <c r="N418" s="1138"/>
      <c r="O418" s="1136" t="str">
        <f t="shared" si="86"/>
        <v xml:space="preserve"> </v>
      </c>
      <c r="P418" s="1137"/>
      <c r="Q418" s="1138"/>
      <c r="R418" s="1136" t="str">
        <f t="shared" si="86"/>
        <v xml:space="preserve"> </v>
      </c>
      <c r="S418" s="1137"/>
      <c r="T418" s="1138"/>
      <c r="U418" s="1136" t="str">
        <f t="shared" si="84"/>
        <v xml:space="preserve"> </v>
      </c>
      <c r="V418" s="1137"/>
      <c r="W418" s="1138"/>
    </row>
    <row r="419" spans="2:23" ht="12.75" hidden="1" customHeight="1" outlineLevel="1">
      <c r="B419" s="383">
        <v>186</v>
      </c>
      <c r="C419" s="975"/>
      <c r="D419" s="976"/>
      <c r="E419" s="384"/>
      <c r="F419" s="385"/>
      <c r="G419" s="302"/>
      <c r="H419" s="386"/>
      <c r="I419" s="956" t="str">
        <f t="shared" si="81"/>
        <v xml:space="preserve"> </v>
      </c>
      <c r="J419" s="957"/>
      <c r="K419" s="958"/>
      <c r="L419" s="1136" t="str">
        <f t="shared" si="85"/>
        <v xml:space="preserve"> </v>
      </c>
      <c r="M419" s="1137"/>
      <c r="N419" s="1138"/>
      <c r="O419" s="1136" t="str">
        <f t="shared" si="86"/>
        <v xml:space="preserve"> </v>
      </c>
      <c r="P419" s="1137"/>
      <c r="Q419" s="1138"/>
      <c r="R419" s="1136" t="str">
        <f t="shared" si="86"/>
        <v xml:space="preserve"> </v>
      </c>
      <c r="S419" s="1137"/>
      <c r="T419" s="1138"/>
      <c r="U419" s="1136" t="str">
        <f t="shared" si="84"/>
        <v xml:space="preserve"> </v>
      </c>
      <c r="V419" s="1137"/>
      <c r="W419" s="1138"/>
    </row>
    <row r="420" spans="2:23" ht="12.75" hidden="1" customHeight="1" outlineLevel="1">
      <c r="B420" s="383">
        <v>187</v>
      </c>
      <c r="C420" s="975"/>
      <c r="D420" s="976"/>
      <c r="E420" s="384"/>
      <c r="F420" s="385"/>
      <c r="G420" s="302"/>
      <c r="H420" s="386"/>
      <c r="I420" s="956" t="str">
        <f t="shared" si="81"/>
        <v xml:space="preserve"> </v>
      </c>
      <c r="J420" s="957"/>
      <c r="K420" s="958"/>
      <c r="L420" s="1136" t="str">
        <f t="shared" si="85"/>
        <v xml:space="preserve"> </v>
      </c>
      <c r="M420" s="1137"/>
      <c r="N420" s="1138"/>
      <c r="O420" s="1136" t="str">
        <f t="shared" si="86"/>
        <v xml:space="preserve"> </v>
      </c>
      <c r="P420" s="1137"/>
      <c r="Q420" s="1138"/>
      <c r="R420" s="1136" t="str">
        <f t="shared" si="86"/>
        <v xml:space="preserve"> </v>
      </c>
      <c r="S420" s="1137"/>
      <c r="T420" s="1138"/>
      <c r="U420" s="1136" t="str">
        <f t="shared" si="84"/>
        <v xml:space="preserve"> </v>
      </c>
      <c r="V420" s="1137"/>
      <c r="W420" s="1138"/>
    </row>
    <row r="421" spans="2:23" ht="12.75" hidden="1" customHeight="1" outlineLevel="1">
      <c r="B421" s="383">
        <v>188</v>
      </c>
      <c r="C421" s="975"/>
      <c r="D421" s="976"/>
      <c r="E421" s="384"/>
      <c r="F421" s="385"/>
      <c r="G421" s="302"/>
      <c r="H421" s="386"/>
      <c r="I421" s="956" t="str">
        <f t="shared" si="81"/>
        <v xml:space="preserve"> </v>
      </c>
      <c r="J421" s="957"/>
      <c r="K421" s="958"/>
      <c r="L421" s="1136" t="str">
        <f t="shared" si="85"/>
        <v xml:space="preserve"> </v>
      </c>
      <c r="M421" s="1137"/>
      <c r="N421" s="1138"/>
      <c r="O421" s="1136" t="str">
        <f t="shared" si="86"/>
        <v xml:space="preserve"> </v>
      </c>
      <c r="P421" s="1137"/>
      <c r="Q421" s="1138"/>
      <c r="R421" s="1136" t="str">
        <f t="shared" si="86"/>
        <v xml:space="preserve"> </v>
      </c>
      <c r="S421" s="1137"/>
      <c r="T421" s="1138"/>
      <c r="U421" s="1136" t="str">
        <f t="shared" si="84"/>
        <v xml:space="preserve"> </v>
      </c>
      <c r="V421" s="1137"/>
      <c r="W421" s="1138"/>
    </row>
    <row r="422" spans="2:23" ht="12.75" hidden="1" customHeight="1" outlineLevel="1">
      <c r="B422" s="383">
        <v>189</v>
      </c>
      <c r="C422" s="975"/>
      <c r="D422" s="976"/>
      <c r="E422" s="384"/>
      <c r="F422" s="385"/>
      <c r="G422" s="302"/>
      <c r="H422" s="386"/>
      <c r="I422" s="956" t="str">
        <f t="shared" si="81"/>
        <v xml:space="preserve"> </v>
      </c>
      <c r="J422" s="957"/>
      <c r="K422" s="958"/>
      <c r="L422" s="1136" t="str">
        <f t="shared" si="85"/>
        <v xml:space="preserve"> </v>
      </c>
      <c r="M422" s="1137"/>
      <c r="N422" s="1138"/>
      <c r="O422" s="1136" t="str">
        <f t="shared" si="86"/>
        <v xml:space="preserve"> </v>
      </c>
      <c r="P422" s="1137"/>
      <c r="Q422" s="1138"/>
      <c r="R422" s="1136" t="str">
        <f t="shared" si="86"/>
        <v xml:space="preserve"> </v>
      </c>
      <c r="S422" s="1137"/>
      <c r="T422" s="1138"/>
      <c r="U422" s="1136" t="str">
        <f t="shared" si="84"/>
        <v xml:space="preserve"> </v>
      </c>
      <c r="V422" s="1137"/>
      <c r="W422" s="1138"/>
    </row>
    <row r="423" spans="2:23" ht="12.75" hidden="1" customHeight="1" outlineLevel="1">
      <c r="B423" s="383">
        <v>190</v>
      </c>
      <c r="C423" s="975"/>
      <c r="D423" s="976"/>
      <c r="E423" s="384"/>
      <c r="F423" s="385"/>
      <c r="G423" s="302"/>
      <c r="H423" s="386"/>
      <c r="I423" s="956" t="str">
        <f t="shared" si="81"/>
        <v xml:space="preserve"> </v>
      </c>
      <c r="J423" s="957"/>
      <c r="K423" s="958"/>
      <c r="L423" s="1136" t="str">
        <f t="shared" si="85"/>
        <v xml:space="preserve"> </v>
      </c>
      <c r="M423" s="1137"/>
      <c r="N423" s="1138"/>
      <c r="O423" s="1136" t="str">
        <f t="shared" si="86"/>
        <v xml:space="preserve"> </v>
      </c>
      <c r="P423" s="1137"/>
      <c r="Q423" s="1138"/>
      <c r="R423" s="1136" t="str">
        <f t="shared" si="86"/>
        <v xml:space="preserve"> </v>
      </c>
      <c r="S423" s="1137"/>
      <c r="T423" s="1138"/>
      <c r="U423" s="1136" t="str">
        <f t="shared" si="84"/>
        <v xml:space="preserve"> </v>
      </c>
      <c r="V423" s="1137"/>
      <c r="W423" s="1138"/>
    </row>
    <row r="424" spans="2:23" ht="12.75" hidden="1" customHeight="1" outlineLevel="1">
      <c r="B424" s="383">
        <v>191</v>
      </c>
      <c r="C424" s="975"/>
      <c r="D424" s="976"/>
      <c r="E424" s="384"/>
      <c r="F424" s="385"/>
      <c r="G424" s="302"/>
      <c r="H424" s="386"/>
      <c r="I424" s="956" t="str">
        <f t="shared" si="81"/>
        <v xml:space="preserve"> </v>
      </c>
      <c r="J424" s="957"/>
      <c r="K424" s="958"/>
      <c r="L424" s="1136" t="str">
        <f t="shared" si="85"/>
        <v xml:space="preserve"> </v>
      </c>
      <c r="M424" s="1137"/>
      <c r="N424" s="1138"/>
      <c r="O424" s="1136" t="str">
        <f t="shared" si="86"/>
        <v xml:space="preserve"> </v>
      </c>
      <c r="P424" s="1137"/>
      <c r="Q424" s="1138"/>
      <c r="R424" s="1136" t="str">
        <f t="shared" si="86"/>
        <v xml:space="preserve"> </v>
      </c>
      <c r="S424" s="1137"/>
      <c r="T424" s="1138"/>
      <c r="U424" s="1136" t="str">
        <f t="shared" si="84"/>
        <v xml:space="preserve"> </v>
      </c>
      <c r="V424" s="1137"/>
      <c r="W424" s="1138"/>
    </row>
    <row r="425" spans="2:23" ht="12.75" hidden="1" customHeight="1" outlineLevel="1">
      <c r="B425" s="383">
        <v>192</v>
      </c>
      <c r="C425" s="975"/>
      <c r="D425" s="976"/>
      <c r="E425" s="384"/>
      <c r="F425" s="385"/>
      <c r="G425" s="302"/>
      <c r="H425" s="386"/>
      <c r="I425" s="956" t="str">
        <f t="shared" si="81"/>
        <v xml:space="preserve"> </v>
      </c>
      <c r="J425" s="957"/>
      <c r="K425" s="958"/>
      <c r="L425" s="1136" t="str">
        <f t="shared" si="85"/>
        <v xml:space="preserve"> </v>
      </c>
      <c r="M425" s="1137"/>
      <c r="N425" s="1138"/>
      <c r="O425" s="1136" t="str">
        <f t="shared" si="86"/>
        <v xml:space="preserve"> </v>
      </c>
      <c r="P425" s="1137"/>
      <c r="Q425" s="1138"/>
      <c r="R425" s="1136" t="str">
        <f t="shared" si="86"/>
        <v xml:space="preserve"> </v>
      </c>
      <c r="S425" s="1137"/>
      <c r="T425" s="1138"/>
      <c r="U425" s="1136" t="str">
        <f t="shared" si="84"/>
        <v xml:space="preserve"> </v>
      </c>
      <c r="V425" s="1137"/>
      <c r="W425" s="1138"/>
    </row>
    <row r="426" spans="2:23" ht="12.75" hidden="1" customHeight="1" outlineLevel="1">
      <c r="B426" s="383">
        <v>193</v>
      </c>
      <c r="C426" s="975"/>
      <c r="D426" s="976"/>
      <c r="E426" s="384"/>
      <c r="F426" s="385"/>
      <c r="G426" s="302"/>
      <c r="H426" s="386"/>
      <c r="I426" s="956" t="str">
        <f t="shared" si="81"/>
        <v xml:space="preserve"> </v>
      </c>
      <c r="J426" s="957"/>
      <c r="K426" s="958"/>
      <c r="L426" s="1136" t="str">
        <f t="shared" si="85"/>
        <v xml:space="preserve"> </v>
      </c>
      <c r="M426" s="1137"/>
      <c r="N426" s="1138"/>
      <c r="O426" s="1136" t="str">
        <f t="shared" si="86"/>
        <v xml:space="preserve"> </v>
      </c>
      <c r="P426" s="1137"/>
      <c r="Q426" s="1138"/>
      <c r="R426" s="1136" t="str">
        <f t="shared" si="86"/>
        <v xml:space="preserve"> </v>
      </c>
      <c r="S426" s="1137"/>
      <c r="T426" s="1138"/>
      <c r="U426" s="1136" t="str">
        <f t="shared" si="84"/>
        <v xml:space="preserve"> </v>
      </c>
      <c r="V426" s="1137"/>
      <c r="W426" s="1138"/>
    </row>
    <row r="427" spans="2:23" ht="12.75" hidden="1" customHeight="1" outlineLevel="1">
      <c r="B427" s="383">
        <v>194</v>
      </c>
      <c r="C427" s="975"/>
      <c r="D427" s="976"/>
      <c r="E427" s="384"/>
      <c r="F427" s="385"/>
      <c r="G427" s="302"/>
      <c r="H427" s="386"/>
      <c r="I427" s="956" t="str">
        <f t="shared" si="81"/>
        <v xml:space="preserve"> </v>
      </c>
      <c r="J427" s="957"/>
      <c r="K427" s="958"/>
      <c r="L427" s="1136" t="str">
        <f t="shared" si="85"/>
        <v xml:space="preserve"> </v>
      </c>
      <c r="M427" s="1137"/>
      <c r="N427" s="1138"/>
      <c r="O427" s="1136" t="str">
        <f t="shared" si="86"/>
        <v xml:space="preserve"> </v>
      </c>
      <c r="P427" s="1137"/>
      <c r="Q427" s="1138"/>
      <c r="R427" s="1136" t="str">
        <f t="shared" si="86"/>
        <v xml:space="preserve"> </v>
      </c>
      <c r="S427" s="1137"/>
      <c r="T427" s="1138"/>
      <c r="U427" s="1136" t="str">
        <f t="shared" si="84"/>
        <v xml:space="preserve"> </v>
      </c>
      <c r="V427" s="1137"/>
      <c r="W427" s="1138"/>
    </row>
    <row r="428" spans="2:23" ht="12.75" hidden="1" customHeight="1" outlineLevel="1">
      <c r="B428" s="383">
        <v>195</v>
      </c>
      <c r="C428" s="975"/>
      <c r="D428" s="976"/>
      <c r="E428" s="384"/>
      <c r="F428" s="385"/>
      <c r="G428" s="302"/>
      <c r="H428" s="386"/>
      <c r="I428" s="956" t="str">
        <f t="shared" si="81"/>
        <v xml:space="preserve"> </v>
      </c>
      <c r="J428" s="957"/>
      <c r="K428" s="958"/>
      <c r="L428" s="1136" t="str">
        <f t="shared" si="85"/>
        <v xml:space="preserve"> </v>
      </c>
      <c r="M428" s="1137"/>
      <c r="N428" s="1138"/>
      <c r="O428" s="1136" t="str">
        <f t="shared" si="86"/>
        <v xml:space="preserve"> </v>
      </c>
      <c r="P428" s="1137"/>
      <c r="Q428" s="1138"/>
      <c r="R428" s="1136" t="str">
        <f t="shared" si="86"/>
        <v xml:space="preserve"> </v>
      </c>
      <c r="S428" s="1137"/>
      <c r="T428" s="1138"/>
      <c r="U428" s="1136" t="str">
        <f t="shared" si="84"/>
        <v xml:space="preserve"> </v>
      </c>
      <c r="V428" s="1137"/>
      <c r="W428" s="1138"/>
    </row>
    <row r="429" spans="2:23" ht="12.75" hidden="1" customHeight="1" outlineLevel="1">
      <c r="B429" s="383">
        <v>196</v>
      </c>
      <c r="C429" s="975"/>
      <c r="D429" s="976"/>
      <c r="E429" s="384"/>
      <c r="F429" s="385"/>
      <c r="G429" s="302"/>
      <c r="H429" s="386"/>
      <c r="I429" s="956" t="str">
        <f t="shared" si="81"/>
        <v xml:space="preserve"> </v>
      </c>
      <c r="J429" s="957"/>
      <c r="K429" s="958"/>
      <c r="L429" s="1136" t="str">
        <f t="shared" si="85"/>
        <v xml:space="preserve"> </v>
      </c>
      <c r="M429" s="1137"/>
      <c r="N429" s="1138"/>
      <c r="O429" s="1136" t="str">
        <f t="shared" si="86"/>
        <v xml:space="preserve"> </v>
      </c>
      <c r="P429" s="1137"/>
      <c r="Q429" s="1138"/>
      <c r="R429" s="1136" t="str">
        <f t="shared" si="86"/>
        <v xml:space="preserve"> </v>
      </c>
      <c r="S429" s="1137"/>
      <c r="T429" s="1138"/>
      <c r="U429" s="1136" t="str">
        <f t="shared" si="84"/>
        <v xml:space="preserve"> </v>
      </c>
      <c r="V429" s="1137"/>
      <c r="W429" s="1138"/>
    </row>
    <row r="430" spans="2:23" ht="12.75" hidden="1" customHeight="1" outlineLevel="1">
      <c r="B430" s="383">
        <v>197</v>
      </c>
      <c r="C430" s="975"/>
      <c r="D430" s="976"/>
      <c r="E430" s="384"/>
      <c r="F430" s="385"/>
      <c r="G430" s="302"/>
      <c r="H430" s="386"/>
      <c r="I430" s="956" t="str">
        <f t="shared" si="81"/>
        <v xml:space="preserve"> </v>
      </c>
      <c r="J430" s="957"/>
      <c r="K430" s="958"/>
      <c r="L430" s="1136" t="str">
        <f t="shared" si="85"/>
        <v xml:space="preserve"> </v>
      </c>
      <c r="M430" s="1137"/>
      <c r="N430" s="1138"/>
      <c r="O430" s="1136" t="str">
        <f t="shared" si="86"/>
        <v xml:space="preserve"> </v>
      </c>
      <c r="P430" s="1137"/>
      <c r="Q430" s="1138"/>
      <c r="R430" s="1136" t="str">
        <f t="shared" si="86"/>
        <v xml:space="preserve"> </v>
      </c>
      <c r="S430" s="1137"/>
      <c r="T430" s="1138"/>
      <c r="U430" s="1136" t="str">
        <f t="shared" si="84"/>
        <v xml:space="preserve"> </v>
      </c>
      <c r="V430" s="1137"/>
      <c r="W430" s="1138"/>
    </row>
    <row r="431" spans="2:23" ht="12.75" hidden="1" customHeight="1" outlineLevel="1">
      <c r="B431" s="383">
        <v>198</v>
      </c>
      <c r="C431" s="975"/>
      <c r="D431" s="976"/>
      <c r="E431" s="384"/>
      <c r="F431" s="385"/>
      <c r="G431" s="302"/>
      <c r="H431" s="386"/>
      <c r="I431" s="956" t="str">
        <f t="shared" si="81"/>
        <v xml:space="preserve"> </v>
      </c>
      <c r="J431" s="957"/>
      <c r="K431" s="958"/>
      <c r="L431" s="1136" t="str">
        <f t="shared" si="85"/>
        <v xml:space="preserve"> </v>
      </c>
      <c r="M431" s="1137"/>
      <c r="N431" s="1138"/>
      <c r="O431" s="1136" t="str">
        <f t="shared" si="86"/>
        <v xml:space="preserve"> </v>
      </c>
      <c r="P431" s="1137"/>
      <c r="Q431" s="1138"/>
      <c r="R431" s="1136" t="str">
        <f t="shared" si="86"/>
        <v xml:space="preserve"> </v>
      </c>
      <c r="S431" s="1137"/>
      <c r="T431" s="1138"/>
      <c r="U431" s="1136" t="str">
        <f t="shared" si="84"/>
        <v xml:space="preserve"> </v>
      </c>
      <c r="V431" s="1137"/>
      <c r="W431" s="1138"/>
    </row>
    <row r="432" spans="2:23" ht="12.75" hidden="1" customHeight="1" outlineLevel="1">
      <c r="B432" s="383">
        <v>199</v>
      </c>
      <c r="C432" s="975"/>
      <c r="D432" s="976"/>
      <c r="E432" s="384"/>
      <c r="F432" s="385"/>
      <c r="G432" s="302"/>
      <c r="H432" s="386"/>
      <c r="I432" s="956" t="str">
        <f t="shared" si="81"/>
        <v xml:space="preserve"> </v>
      </c>
      <c r="J432" s="957"/>
      <c r="K432" s="958"/>
      <c r="L432" s="1136" t="str">
        <f t="shared" si="85"/>
        <v xml:space="preserve"> </v>
      </c>
      <c r="M432" s="1137"/>
      <c r="N432" s="1138"/>
      <c r="O432" s="1136" t="str">
        <f t="shared" si="86"/>
        <v xml:space="preserve"> </v>
      </c>
      <c r="P432" s="1137"/>
      <c r="Q432" s="1138"/>
      <c r="R432" s="1136" t="str">
        <f t="shared" si="86"/>
        <v xml:space="preserve"> </v>
      </c>
      <c r="S432" s="1137"/>
      <c r="T432" s="1138"/>
      <c r="U432" s="1136" t="str">
        <f t="shared" si="84"/>
        <v xml:space="preserve"> </v>
      </c>
      <c r="V432" s="1137"/>
      <c r="W432" s="1138"/>
    </row>
    <row r="433" spans="1:23" ht="13.5" hidden="1" customHeight="1" collapsed="1" thickBot="1">
      <c r="B433" s="387">
        <v>200</v>
      </c>
      <c r="C433" s="388"/>
      <c r="D433" s="389"/>
      <c r="E433" s="390"/>
      <c r="F433" s="391"/>
      <c r="G433" s="392"/>
      <c r="H433" s="393"/>
      <c r="I433" s="959" t="str">
        <f t="shared" si="81"/>
        <v xml:space="preserve"> </v>
      </c>
      <c r="J433" s="960"/>
      <c r="K433" s="961"/>
      <c r="L433" s="1153" t="str">
        <f t="shared" si="85"/>
        <v xml:space="preserve"> </v>
      </c>
      <c r="M433" s="1154"/>
      <c r="N433" s="1155"/>
      <c r="O433" s="1153" t="str">
        <f t="shared" si="86"/>
        <v xml:space="preserve"> </v>
      </c>
      <c r="P433" s="1154"/>
      <c r="Q433" s="1155"/>
      <c r="R433" s="1153" t="str">
        <f t="shared" si="86"/>
        <v xml:space="preserve"> </v>
      </c>
      <c r="S433" s="1154"/>
      <c r="T433" s="1155"/>
      <c r="U433" s="1153" t="str">
        <f t="shared" si="84"/>
        <v xml:space="preserve"> </v>
      </c>
      <c r="V433" s="1154"/>
      <c r="W433" s="1155"/>
    </row>
    <row r="434" spans="1:23" ht="16.5" customHeight="1" thickBot="1">
      <c r="B434" s="394" t="s">
        <v>788</v>
      </c>
      <c r="C434" s="395"/>
      <c r="D434" s="395"/>
      <c r="E434" s="395"/>
      <c r="F434" s="395"/>
      <c r="G434" s="395"/>
      <c r="H434" s="396"/>
      <c r="I434" s="1165" t="s">
        <v>634</v>
      </c>
      <c r="J434" s="1165"/>
      <c r="K434" s="1165"/>
      <c r="L434" s="1165" t="s">
        <v>634</v>
      </c>
      <c r="M434" s="1165"/>
      <c r="N434" s="1165"/>
      <c r="O434" s="1165" t="s">
        <v>634</v>
      </c>
      <c r="P434" s="1165"/>
      <c r="Q434" s="1165"/>
      <c r="R434" s="1165" t="s">
        <v>634</v>
      </c>
      <c r="S434" s="1165"/>
      <c r="T434" s="1165"/>
      <c r="U434" s="1165" t="s">
        <v>634</v>
      </c>
      <c r="V434" s="1165"/>
      <c r="W434" s="1165"/>
    </row>
    <row r="435" spans="1:23" ht="12.75" hidden="1" customHeight="1">
      <c r="B435" s="383">
        <v>1</v>
      </c>
      <c r="C435" s="975"/>
      <c r="D435" s="976"/>
      <c r="E435" s="976"/>
      <c r="F435" s="976"/>
      <c r="G435" s="976"/>
      <c r="H435" s="384"/>
      <c r="I435" s="956" t="str">
        <f t="shared" si="81"/>
        <v xml:space="preserve"> </v>
      </c>
      <c r="J435" s="957"/>
      <c r="K435" s="958"/>
      <c r="L435" s="1136" t="str">
        <f t="shared" si="85"/>
        <v xml:space="preserve"> </v>
      </c>
      <c r="M435" s="1137"/>
      <c r="N435" s="1138"/>
      <c r="O435" s="1136" t="str">
        <f t="shared" si="86"/>
        <v xml:space="preserve"> </v>
      </c>
      <c r="P435" s="1137"/>
      <c r="Q435" s="1138"/>
      <c r="R435" s="1136" t="str">
        <f t="shared" si="86"/>
        <v xml:space="preserve"> </v>
      </c>
      <c r="S435" s="1137"/>
      <c r="T435" s="1138"/>
      <c r="U435" s="1136" t="str">
        <f t="shared" si="84"/>
        <v xml:space="preserve"> </v>
      </c>
      <c r="V435" s="1137"/>
      <c r="W435" s="1138"/>
    </row>
    <row r="436" spans="1:23" ht="12.75" hidden="1" customHeight="1">
      <c r="B436" s="383">
        <v>2</v>
      </c>
      <c r="C436" s="975"/>
      <c r="D436" s="976"/>
      <c r="E436" s="976"/>
      <c r="F436" s="976"/>
      <c r="G436" s="976"/>
      <c r="H436" s="384"/>
      <c r="I436" s="956" t="str">
        <f t="shared" ref="I436:I439" si="87">+IF(I$13="No Bid","No Bid"," ")</f>
        <v xml:space="preserve"> </v>
      </c>
      <c r="J436" s="957"/>
      <c r="K436" s="958"/>
      <c r="L436" s="1136" t="str">
        <f t="shared" si="85"/>
        <v xml:space="preserve"> </v>
      </c>
      <c r="M436" s="1137"/>
      <c r="N436" s="1138"/>
      <c r="O436" s="1136" t="str">
        <f t="shared" si="85"/>
        <v xml:space="preserve"> </v>
      </c>
      <c r="P436" s="1137"/>
      <c r="Q436" s="1138"/>
      <c r="R436" s="1136" t="str">
        <f t="shared" si="85"/>
        <v xml:space="preserve"> </v>
      </c>
      <c r="S436" s="1137"/>
      <c r="T436" s="1138"/>
      <c r="U436" s="1136" t="str">
        <f t="shared" si="85"/>
        <v xml:space="preserve"> </v>
      </c>
      <c r="V436" s="1137"/>
      <c r="W436" s="1138"/>
    </row>
    <row r="437" spans="1:23" ht="12.75" hidden="1" customHeight="1">
      <c r="B437" s="383">
        <v>3</v>
      </c>
      <c r="C437" s="975"/>
      <c r="D437" s="976"/>
      <c r="E437" s="976"/>
      <c r="F437" s="976"/>
      <c r="G437" s="976"/>
      <c r="H437" s="384"/>
      <c r="I437" s="956" t="str">
        <f t="shared" si="87"/>
        <v xml:space="preserve"> </v>
      </c>
      <c r="J437" s="957"/>
      <c r="K437" s="958"/>
      <c r="L437" s="1136" t="str">
        <f t="shared" si="85"/>
        <v xml:space="preserve"> </v>
      </c>
      <c r="M437" s="1137"/>
      <c r="N437" s="1138"/>
      <c r="O437" s="1136" t="str">
        <f t="shared" si="85"/>
        <v xml:space="preserve"> </v>
      </c>
      <c r="P437" s="1137"/>
      <c r="Q437" s="1138"/>
      <c r="R437" s="1136" t="str">
        <f t="shared" si="85"/>
        <v xml:space="preserve"> </v>
      </c>
      <c r="S437" s="1137"/>
      <c r="T437" s="1138"/>
      <c r="U437" s="1136" t="str">
        <f t="shared" si="85"/>
        <v xml:space="preserve"> </v>
      </c>
      <c r="V437" s="1137"/>
      <c r="W437" s="1138"/>
    </row>
    <row r="438" spans="1:23" ht="12.75" hidden="1" customHeight="1">
      <c r="B438" s="383">
        <v>4</v>
      </c>
      <c r="C438" s="975"/>
      <c r="D438" s="976"/>
      <c r="E438" s="976"/>
      <c r="F438" s="976"/>
      <c r="G438" s="976"/>
      <c r="H438" s="384"/>
      <c r="I438" s="956" t="str">
        <f t="shared" si="87"/>
        <v xml:space="preserve"> </v>
      </c>
      <c r="J438" s="957"/>
      <c r="K438" s="958"/>
      <c r="L438" s="1136" t="str">
        <f t="shared" si="85"/>
        <v xml:space="preserve"> </v>
      </c>
      <c r="M438" s="1137"/>
      <c r="N438" s="1138"/>
      <c r="O438" s="1136" t="str">
        <f t="shared" si="85"/>
        <v xml:space="preserve"> </v>
      </c>
      <c r="P438" s="1137"/>
      <c r="Q438" s="1138"/>
      <c r="R438" s="1136" t="str">
        <f t="shared" si="85"/>
        <v xml:space="preserve"> </v>
      </c>
      <c r="S438" s="1137"/>
      <c r="T438" s="1138"/>
      <c r="U438" s="1136" t="str">
        <f t="shared" si="85"/>
        <v xml:space="preserve"> </v>
      </c>
      <c r="V438" s="1137"/>
      <c r="W438" s="1138"/>
    </row>
    <row r="439" spans="1:23" ht="13.5" hidden="1" customHeight="1" thickBot="1">
      <c r="B439" s="383">
        <v>5</v>
      </c>
      <c r="C439" s="397"/>
      <c r="D439" s="398"/>
      <c r="E439" s="398"/>
      <c r="F439" s="398"/>
      <c r="G439" s="398"/>
      <c r="H439" s="399"/>
      <c r="I439" s="956" t="str">
        <f t="shared" si="87"/>
        <v xml:space="preserve"> </v>
      </c>
      <c r="J439" s="957"/>
      <c r="K439" s="958"/>
      <c r="L439" s="1136" t="str">
        <f t="shared" si="85"/>
        <v xml:space="preserve"> </v>
      </c>
      <c r="M439" s="1137"/>
      <c r="N439" s="1138"/>
      <c r="O439" s="1136" t="str">
        <f t="shared" si="85"/>
        <v xml:space="preserve"> </v>
      </c>
      <c r="P439" s="1137"/>
      <c r="Q439" s="1138"/>
      <c r="R439" s="1136" t="str">
        <f t="shared" si="85"/>
        <v xml:space="preserve"> </v>
      </c>
      <c r="S439" s="1137"/>
      <c r="T439" s="1138"/>
      <c r="U439" s="1136" t="str">
        <f t="shared" si="85"/>
        <v xml:space="preserve"> </v>
      </c>
      <c r="V439" s="1137"/>
      <c r="W439" s="1138"/>
    </row>
    <row r="440" spans="1:23" ht="16.5" customHeight="1" thickTop="1">
      <c r="B440" s="400"/>
      <c r="C440" s="401"/>
      <c r="D440" s="401"/>
      <c r="E440" s="401"/>
      <c r="F440" s="401"/>
      <c r="G440" s="401"/>
      <c r="H440" s="402" t="s">
        <v>789</v>
      </c>
      <c r="I440" s="953" t="s">
        <v>634</v>
      </c>
      <c r="J440" s="954"/>
      <c r="K440" s="955"/>
      <c r="L440" s="1166" t="s">
        <v>634</v>
      </c>
      <c r="M440" s="1167"/>
      <c r="N440" s="1168"/>
      <c r="O440" s="1166" t="s">
        <v>634</v>
      </c>
      <c r="P440" s="1167"/>
      <c r="Q440" s="1168"/>
      <c r="R440" s="1166" t="s">
        <v>634</v>
      </c>
      <c r="S440" s="1167"/>
      <c r="T440" s="1168"/>
      <c r="U440" s="1166" t="s">
        <v>634</v>
      </c>
      <c r="V440" s="1167"/>
      <c r="W440" s="1168"/>
    </row>
    <row r="441" spans="1:23" ht="16.5" customHeight="1">
      <c r="B441" s="403">
        <v>1</v>
      </c>
      <c r="C441" s="404"/>
      <c r="D441" s="405"/>
      <c r="E441" s="405"/>
      <c r="F441" s="405"/>
      <c r="G441" s="405"/>
      <c r="H441" s="406"/>
      <c r="I441" s="950" t="s">
        <v>790</v>
      </c>
      <c r="J441" s="407" t="s">
        <v>791</v>
      </c>
      <c r="K441" s="408" t="s">
        <v>792</v>
      </c>
      <c r="L441" s="950" t="s">
        <v>790</v>
      </c>
      <c r="M441" s="407" t="s">
        <v>791</v>
      </c>
      <c r="N441" s="408" t="s">
        <v>792</v>
      </c>
      <c r="O441" s="950" t="s">
        <v>790</v>
      </c>
      <c r="P441" s="407" t="s">
        <v>791</v>
      </c>
      <c r="Q441" s="408" t="s">
        <v>792</v>
      </c>
      <c r="R441" s="950" t="s">
        <v>790</v>
      </c>
      <c r="S441" s="407" t="s">
        <v>791</v>
      </c>
      <c r="T441" s="408" t="s">
        <v>792</v>
      </c>
      <c r="U441" s="950" t="s">
        <v>790</v>
      </c>
      <c r="V441" s="407" t="s">
        <v>791</v>
      </c>
      <c r="W441" s="408" t="s">
        <v>792</v>
      </c>
    </row>
    <row r="442" spans="1:23" ht="16.5" customHeight="1" thickBot="1">
      <c r="B442" s="409"/>
      <c r="C442" s="410"/>
      <c r="D442" s="411"/>
      <c r="E442" s="411"/>
      <c r="F442" s="411"/>
      <c r="G442" s="411"/>
      <c r="H442" s="412" t="s">
        <v>793</v>
      </c>
      <c r="I442" s="413">
        <f>SUMIF(J21:J165,"PLUG",K21:K165)</f>
        <v>0</v>
      </c>
      <c r="J442" s="414" t="str">
        <f>IFERROR(I442/K442,"")</f>
        <v/>
      </c>
      <c r="K442" s="415">
        <f>+K166</f>
        <v>0</v>
      </c>
      <c r="L442" s="413">
        <f>SUMIF(M21:M165,"PLUG",N21:N165)</f>
        <v>344559.95</v>
      </c>
      <c r="M442" s="414">
        <f>IFERROR(L442/N442,"")</f>
        <v>0.38471051272207235</v>
      </c>
      <c r="N442" s="415">
        <f>+N166</f>
        <v>895634.35000000009</v>
      </c>
      <c r="O442" s="413">
        <f>SUMIF(P21:P165,"PLUG",Q21:Q165)</f>
        <v>120622.32</v>
      </c>
      <c r="P442" s="414">
        <f>IFERROR(O442/Q442,"")</f>
        <v>0.15092219671227661</v>
      </c>
      <c r="Q442" s="415">
        <f>+Q166</f>
        <v>799235.12000000011</v>
      </c>
      <c r="R442" s="413">
        <f>SUMIF(S21:S165,"PLUG",T21:T165)</f>
        <v>327160.03000000003</v>
      </c>
      <c r="S442" s="414">
        <f>IFERROR(R442/T442,"")</f>
        <v>0.33964713747975317</v>
      </c>
      <c r="T442" s="415">
        <f>+T166</f>
        <v>963235.05749993993</v>
      </c>
      <c r="U442" s="413">
        <f>SUMIF(V21:V165,"PLUG",W21:W165)</f>
        <v>0</v>
      </c>
      <c r="V442" s="414" t="str">
        <f>IFERROR(U442/W442,"")</f>
        <v/>
      </c>
      <c r="W442" s="415">
        <f>+W166</f>
        <v>0</v>
      </c>
    </row>
    <row r="443" spans="1:23" ht="16.5" customHeight="1" thickTop="1">
      <c r="B443" s="400"/>
      <c r="C443" s="401"/>
      <c r="D443" s="401"/>
      <c r="E443" s="401"/>
      <c r="F443" s="401"/>
      <c r="G443" s="401"/>
      <c r="H443" s="402" t="s">
        <v>794</v>
      </c>
      <c r="I443" s="953" t="s">
        <v>634</v>
      </c>
      <c r="J443" s="954"/>
      <c r="K443" s="955"/>
      <c r="L443" s="1166" t="s">
        <v>634</v>
      </c>
      <c r="M443" s="1167"/>
      <c r="N443" s="1168"/>
      <c r="O443" s="1166" t="s">
        <v>634</v>
      </c>
      <c r="P443" s="1167"/>
      <c r="Q443" s="1168"/>
      <c r="R443" s="1166" t="s">
        <v>634</v>
      </c>
      <c r="S443" s="1167"/>
      <c r="T443" s="1168"/>
      <c r="U443" s="1166" t="s">
        <v>634</v>
      </c>
      <c r="V443" s="1167"/>
      <c r="W443" s="1168"/>
    </row>
    <row r="444" spans="1:23" ht="16.5" customHeight="1">
      <c r="B444" s="416">
        <v>1</v>
      </c>
      <c r="C444" s="417"/>
      <c r="D444" s="418"/>
      <c r="E444" s="418"/>
      <c r="F444" s="418"/>
      <c r="G444" s="418"/>
      <c r="H444" s="406" t="s">
        <v>795</v>
      </c>
      <c r="I444" s="419"/>
      <c r="J444" s="420"/>
      <c r="K444" s="421" t="str">
        <f>IF(K$166=0, "", IFERROR(K$166-MIN(L$166:$T$166),""))</f>
        <v/>
      </c>
      <c r="L444" s="419"/>
      <c r="M444" s="420"/>
      <c r="N444" s="421">
        <f>IF(N$166=0, "", IFERROR(N$166-MIN($L$166:$T$166),""))</f>
        <v>96399.229999999981</v>
      </c>
      <c r="O444" s="419"/>
      <c r="P444" s="420"/>
      <c r="Q444" s="421">
        <f>IF(Q$166=0, "", IFERROR(Q$166-MIN($L$166:$T$166),""))</f>
        <v>0</v>
      </c>
      <c r="R444" s="419"/>
      <c r="S444" s="420"/>
      <c r="T444" s="421">
        <f>IF(T$166=0, "", IFERROR(T$166-MIN($L$166:$T$166),""))</f>
        <v>163999.93749993981</v>
      </c>
      <c r="U444" s="419"/>
      <c r="V444" s="420"/>
      <c r="W444" s="421" t="str">
        <f>IF(W$166=0, "", IFERROR(W$166-MIN($L$166:$T$166),""))</f>
        <v/>
      </c>
    </row>
    <row r="445" spans="1:23" ht="16.5" customHeight="1" thickBot="1">
      <c r="B445" s="422">
        <v>2</v>
      </c>
      <c r="C445" s="423"/>
      <c r="D445" s="424"/>
      <c r="E445" s="424"/>
      <c r="F445" s="424"/>
      <c r="G445" s="424"/>
      <c r="H445" s="412" t="s">
        <v>796</v>
      </c>
      <c r="I445" s="425"/>
      <c r="J445" s="424"/>
      <c r="K445" s="426" t="str">
        <f>IF(K444="","",IFERROR(K$166/MIN($L$166:$T$166)-1,""))</f>
        <v/>
      </c>
      <c r="L445" s="425"/>
      <c r="M445" s="424"/>
      <c r="N445" s="426">
        <f>IF(N444="","",IFERROR(N$166/MIN($L$166:$T$166)-1,""))</f>
        <v>0.12061435688661937</v>
      </c>
      <c r="O445" s="425"/>
      <c r="P445" s="424"/>
      <c r="Q445" s="426">
        <f>IF(Q444="","",IFERROR(Q$166/MIN($L$166:$T$166)-1,""))</f>
        <v>0</v>
      </c>
      <c r="R445" s="425"/>
      <c r="S445" s="424"/>
      <c r="T445" s="426">
        <f>IF(T444="","",IFERROR(T$166/MIN($L$166:$T$166)-1,""))</f>
        <v>0.20519610987557679</v>
      </c>
      <c r="U445" s="425"/>
      <c r="V445" s="424"/>
      <c r="W445" s="426" t="str">
        <f>IF(W444="","",IFERROR(W$166/MIN($L$166:$T$166)-1,""))</f>
        <v/>
      </c>
    </row>
    <row r="446" spans="1:23" ht="16.5" customHeight="1" thickTop="1">
      <c r="B446" s="400"/>
      <c r="C446" s="401"/>
      <c r="D446" s="401"/>
      <c r="E446" s="401"/>
      <c r="F446" s="401"/>
      <c r="G446" s="401"/>
      <c r="H446" s="402" t="s">
        <v>797</v>
      </c>
      <c r="I446" s="953" t="s">
        <v>634</v>
      </c>
      <c r="J446" s="954"/>
      <c r="K446" s="955"/>
      <c r="L446" s="1166" t="s">
        <v>634</v>
      </c>
      <c r="M446" s="1167"/>
      <c r="N446" s="1168"/>
      <c r="O446" s="1166" t="s">
        <v>634</v>
      </c>
      <c r="P446" s="1167"/>
      <c r="Q446" s="1168"/>
      <c r="R446" s="1166" t="s">
        <v>634</v>
      </c>
      <c r="S446" s="1167"/>
      <c r="T446" s="1168"/>
      <c r="U446" s="1166" t="s">
        <v>634</v>
      </c>
      <c r="V446" s="1167"/>
      <c r="W446" s="1168"/>
    </row>
    <row r="447" spans="1:23" ht="16.5" customHeight="1">
      <c r="A447" s="175" t="s">
        <v>798</v>
      </c>
      <c r="B447" s="250">
        <v>1</v>
      </c>
      <c r="C447" s="427"/>
      <c r="D447" s="428"/>
      <c r="E447" s="428"/>
      <c r="F447" s="428"/>
      <c r="G447" s="428"/>
      <c r="H447" s="429" t="s">
        <v>799</v>
      </c>
      <c r="I447" s="950"/>
      <c r="J447" s="951"/>
      <c r="K447" s="952"/>
      <c r="L447" s="1169"/>
      <c r="M447" s="1170"/>
      <c r="N447" s="1171"/>
      <c r="O447" s="1169"/>
      <c r="P447" s="1170"/>
      <c r="Q447" s="1171"/>
      <c r="R447" s="1169"/>
      <c r="S447" s="1170"/>
      <c r="T447" s="1171"/>
      <c r="U447" s="1169"/>
      <c r="V447" s="1170"/>
      <c r="W447" s="1171"/>
    </row>
    <row r="448" spans="1:23" ht="16.5" customHeight="1">
      <c r="B448" s="966">
        <v>2</v>
      </c>
      <c r="C448" s="430"/>
      <c r="D448" s="431"/>
      <c r="E448" s="431"/>
      <c r="F448" s="431"/>
      <c r="G448" s="431"/>
      <c r="H448" s="432" t="s">
        <v>800</v>
      </c>
      <c r="I448" s="944"/>
      <c r="J448" s="945"/>
      <c r="K448" s="946"/>
      <c r="L448" s="1158"/>
      <c r="M448" s="1159"/>
      <c r="N448" s="1172"/>
      <c r="O448" s="1158"/>
      <c r="P448" s="1159"/>
      <c r="Q448" s="1172"/>
      <c r="R448" s="1158"/>
      <c r="S448" s="1159"/>
      <c r="T448" s="1172"/>
      <c r="U448" s="1158"/>
      <c r="V448" s="1159"/>
      <c r="W448" s="1172"/>
    </row>
    <row r="449" spans="2:23" ht="16.5" customHeight="1">
      <c r="B449" s="250">
        <v>3</v>
      </c>
      <c r="C449" s="427"/>
      <c r="D449" s="428"/>
      <c r="E449" s="428"/>
      <c r="F449" s="428"/>
      <c r="G449" s="428"/>
      <c r="H449" s="429" t="s">
        <v>801</v>
      </c>
      <c r="I449" s="950"/>
      <c r="J449" s="951"/>
      <c r="K449" s="952"/>
      <c r="L449" s="1169" t="s">
        <v>802</v>
      </c>
      <c r="M449" s="1170"/>
      <c r="N449" s="1171"/>
      <c r="O449" s="1169" t="s">
        <v>803</v>
      </c>
      <c r="P449" s="1170"/>
      <c r="Q449" s="1171"/>
      <c r="R449" s="1169" t="s">
        <v>803</v>
      </c>
      <c r="S449" s="1170"/>
      <c r="T449" s="1171"/>
      <c r="U449" s="1169"/>
      <c r="V449" s="1170"/>
      <c r="W449" s="1171"/>
    </row>
    <row r="450" spans="2:23" ht="16.5" customHeight="1">
      <c r="B450" s="966">
        <v>4</v>
      </c>
      <c r="C450" s="430"/>
      <c r="D450" s="431"/>
      <c r="E450" s="431"/>
      <c r="F450" s="431"/>
      <c r="G450" s="431"/>
      <c r="H450" s="432" t="s">
        <v>800</v>
      </c>
      <c r="I450" s="944"/>
      <c r="J450" s="945"/>
      <c r="K450" s="946"/>
      <c r="L450" s="1158"/>
      <c r="M450" s="1159"/>
      <c r="N450" s="1172"/>
      <c r="O450" s="1158"/>
      <c r="P450" s="1159"/>
      <c r="Q450" s="1172"/>
      <c r="R450" s="1158"/>
      <c r="S450" s="1159"/>
      <c r="T450" s="1172"/>
      <c r="U450" s="1158"/>
      <c r="V450" s="1159"/>
      <c r="W450" s="1172"/>
    </row>
    <row r="451" spans="2:23" ht="16.5" customHeight="1">
      <c r="B451" s="250">
        <v>5</v>
      </c>
      <c r="C451" s="427"/>
      <c r="D451" s="428"/>
      <c r="E451" s="428"/>
      <c r="F451" s="428"/>
      <c r="G451" s="428"/>
      <c r="H451" s="429" t="s">
        <v>804</v>
      </c>
      <c r="I451" s="1169"/>
      <c r="J451" s="1170"/>
      <c r="K451" s="1171"/>
      <c r="L451" s="1169"/>
      <c r="M451" s="1170"/>
      <c r="N451" s="1171"/>
      <c r="O451" s="1169"/>
      <c r="P451" s="1170"/>
      <c r="Q451" s="1171"/>
      <c r="R451" s="1169" t="s">
        <v>803</v>
      </c>
      <c r="S451" s="1170"/>
      <c r="T451" s="1171"/>
      <c r="U451" s="1169"/>
      <c r="V451" s="1170"/>
      <c r="W451" s="1171"/>
    </row>
    <row r="452" spans="2:23" ht="16.5" customHeight="1">
      <c r="B452" s="966">
        <v>6</v>
      </c>
      <c r="C452" s="430"/>
      <c r="D452" s="431"/>
      <c r="E452" s="431"/>
      <c r="F452" s="431"/>
      <c r="G452" s="431"/>
      <c r="H452" s="432" t="s">
        <v>805</v>
      </c>
      <c r="I452" s="944"/>
      <c r="J452" s="945"/>
      <c r="K452" s="946"/>
      <c r="L452" s="1158"/>
      <c r="M452" s="1159"/>
      <c r="N452" s="1172"/>
      <c r="O452" s="1158"/>
      <c r="P452" s="1159"/>
      <c r="Q452" s="1172"/>
      <c r="R452" s="1158"/>
      <c r="S452" s="1159"/>
      <c r="T452" s="1172"/>
      <c r="U452" s="1158"/>
      <c r="V452" s="1159"/>
      <c r="W452" s="1172"/>
    </row>
    <row r="453" spans="2:23" ht="16.5" customHeight="1">
      <c r="B453" s="250">
        <v>7</v>
      </c>
      <c r="C453" s="427"/>
      <c r="D453" s="428"/>
      <c r="E453" s="428"/>
      <c r="F453" s="428"/>
      <c r="G453" s="428"/>
      <c r="H453" s="429" t="s">
        <v>806</v>
      </c>
      <c r="I453" s="1169"/>
      <c r="J453" s="1170"/>
      <c r="K453" s="1171"/>
      <c r="L453" s="1169"/>
      <c r="M453" s="1170"/>
      <c r="N453" s="1171"/>
      <c r="O453" s="1169" t="s">
        <v>803</v>
      </c>
      <c r="P453" s="1170"/>
      <c r="Q453" s="1171"/>
      <c r="R453" s="1169"/>
      <c r="S453" s="1170"/>
      <c r="T453" s="1171"/>
      <c r="U453" s="1169"/>
      <c r="V453" s="1170"/>
      <c r="W453" s="1171"/>
    </row>
    <row r="454" spans="2:23" ht="16.5" customHeight="1">
      <c r="B454" s="966">
        <v>8</v>
      </c>
      <c r="C454" s="430"/>
      <c r="D454" s="431"/>
      <c r="E454" s="431"/>
      <c r="F454" s="431"/>
      <c r="G454" s="431"/>
      <c r="H454" s="432" t="s">
        <v>807</v>
      </c>
      <c r="I454" s="944"/>
      <c r="J454" s="945"/>
      <c r="K454" s="946"/>
      <c r="L454" s="1158"/>
      <c r="M454" s="1159"/>
      <c r="N454" s="1172"/>
      <c r="O454" s="1158"/>
      <c r="P454" s="1159"/>
      <c r="Q454" s="1172"/>
      <c r="R454" s="1158"/>
      <c r="S454" s="1159"/>
      <c r="T454" s="1172"/>
      <c r="U454" s="1158"/>
      <c r="V454" s="1159"/>
      <c r="W454" s="1172"/>
    </row>
    <row r="455" spans="2:23" ht="47.25" customHeight="1" thickBot="1">
      <c r="B455" s="433">
        <v>9</v>
      </c>
      <c r="C455" s="1174" t="s">
        <v>808</v>
      </c>
      <c r="D455" s="1175"/>
      <c r="E455" s="1175"/>
      <c r="F455" s="1175"/>
      <c r="G455" s="1175"/>
      <c r="H455" s="1176"/>
      <c r="I455" s="947"/>
      <c r="J455" s="948"/>
      <c r="K455" s="949"/>
      <c r="L455" s="1177" t="s">
        <v>809</v>
      </c>
      <c r="M455" s="1178"/>
      <c r="N455" s="1179"/>
      <c r="O455" s="1177" t="s">
        <v>810</v>
      </c>
      <c r="P455" s="1178"/>
      <c r="Q455" s="1179"/>
      <c r="R455" s="1177" t="s">
        <v>811</v>
      </c>
      <c r="S455" s="1178"/>
      <c r="T455" s="1179"/>
      <c r="U455" s="1177"/>
      <c r="V455" s="1178"/>
      <c r="W455" s="1179"/>
    </row>
    <row r="456" spans="2:23" ht="12.75" customHeight="1" thickTop="1">
      <c r="B456" s="434"/>
      <c r="C456" s="435"/>
      <c r="D456" s="435"/>
      <c r="E456" s="435"/>
      <c r="F456" s="435"/>
      <c r="G456" s="435"/>
      <c r="H456" s="436"/>
      <c r="I456" s="437"/>
      <c r="J456" s="437"/>
      <c r="K456" s="438"/>
      <c r="L456" s="437"/>
      <c r="M456" s="437"/>
      <c r="N456" s="438"/>
      <c r="O456" s="437"/>
      <c r="P456" s="437"/>
      <c r="Q456" s="438"/>
      <c r="R456" s="437"/>
      <c r="S456" s="437"/>
      <c r="T456" s="438"/>
      <c r="U456" s="437"/>
      <c r="V456" s="437"/>
      <c r="W456" s="438"/>
    </row>
    <row r="457" spans="2:23" ht="12.75" customHeight="1">
      <c r="B457" s="434"/>
      <c r="C457" s="435"/>
      <c r="D457" s="435"/>
      <c r="E457" s="435"/>
      <c r="F457" s="435"/>
      <c r="G457" s="435"/>
      <c r="H457" s="439" t="s">
        <v>812</v>
      </c>
      <c r="I457" s="437"/>
      <c r="J457" s="437"/>
      <c r="K457" s="438"/>
      <c r="L457" s="437"/>
      <c r="M457" s="437"/>
      <c r="N457" s="438"/>
      <c r="O457" s="437"/>
      <c r="P457" s="437"/>
      <c r="Q457" s="438"/>
      <c r="R457" s="437"/>
      <c r="S457" s="437"/>
      <c r="T457" s="438"/>
      <c r="U457" s="437"/>
      <c r="V457" s="437"/>
      <c r="W457" s="438"/>
    </row>
    <row r="458" spans="2:23">
      <c r="G458" s="175"/>
      <c r="H458" s="440" t="s">
        <v>813</v>
      </c>
      <c r="I458" s="441"/>
      <c r="J458" s="442" t="s">
        <v>814</v>
      </c>
      <c r="K458" s="443">
        <v>0</v>
      </c>
      <c r="L458" s="441"/>
      <c r="M458" s="442" t="s">
        <v>814</v>
      </c>
      <c r="N458" s="443">
        <v>0</v>
      </c>
      <c r="O458" s="441"/>
      <c r="P458" s="442" t="s">
        <v>814</v>
      </c>
      <c r="Q458" s="443">
        <v>0</v>
      </c>
      <c r="R458" s="441"/>
      <c r="S458" s="442" t="s">
        <v>814</v>
      </c>
      <c r="T458" s="443">
        <v>0</v>
      </c>
      <c r="U458" s="441"/>
      <c r="V458" s="442" t="s">
        <v>814</v>
      </c>
      <c r="W458" s="443">
        <v>0</v>
      </c>
    </row>
    <row r="459" spans="2:23">
      <c r="H459" s="440"/>
      <c r="I459" s="444"/>
      <c r="J459" s="445" t="s">
        <v>815</v>
      </c>
      <c r="K459" s="446">
        <v>0</v>
      </c>
      <c r="L459" s="444"/>
      <c r="M459" s="445" t="s">
        <v>815</v>
      </c>
      <c r="N459" s="446">
        <v>0</v>
      </c>
      <c r="O459" s="444"/>
      <c r="P459" s="445" t="s">
        <v>815</v>
      </c>
      <c r="Q459" s="446">
        <v>0</v>
      </c>
      <c r="R459" s="444"/>
      <c r="S459" s="445" t="s">
        <v>815</v>
      </c>
      <c r="T459" s="446">
        <v>0</v>
      </c>
      <c r="U459" s="444"/>
      <c r="V459" s="445" t="s">
        <v>815</v>
      </c>
      <c r="W459" s="446">
        <v>0</v>
      </c>
    </row>
    <row r="460" spans="2:23">
      <c r="H460" s="440"/>
      <c r="I460" s="447"/>
      <c r="J460" s="448" t="s">
        <v>816</v>
      </c>
      <c r="K460" s="449" t="str">
        <f>IFERROR(+K459/K458, "")</f>
        <v/>
      </c>
      <c r="L460" s="447"/>
      <c r="M460" s="448" t="s">
        <v>816</v>
      </c>
      <c r="N460" s="449" t="str">
        <f>IFERROR(+N459/N458, "")</f>
        <v/>
      </c>
      <c r="O460" s="447"/>
      <c r="P460" s="448" t="s">
        <v>816</v>
      </c>
      <c r="Q460" s="449" t="str">
        <f>IFERROR(+Q459/Q458, "")</f>
        <v/>
      </c>
      <c r="R460" s="447"/>
      <c r="S460" s="448" t="s">
        <v>816</v>
      </c>
      <c r="T460" s="449" t="str">
        <f>IFERROR(+T459/T458, "")</f>
        <v/>
      </c>
      <c r="U460" s="447"/>
      <c r="V460" s="448" t="s">
        <v>816</v>
      </c>
      <c r="W460" s="449" t="str">
        <f>IFERROR(+W459/W458, "")</f>
        <v/>
      </c>
    </row>
    <row r="461" spans="2:23">
      <c r="H461" s="440"/>
      <c r="I461" s="450"/>
      <c r="J461" s="451" t="s">
        <v>817</v>
      </c>
      <c r="K461" s="452">
        <v>0</v>
      </c>
      <c r="L461" s="450"/>
      <c r="M461" s="451" t="s">
        <v>817</v>
      </c>
      <c r="N461" s="452">
        <v>0</v>
      </c>
      <c r="O461" s="450"/>
      <c r="P461" s="451" t="s">
        <v>817</v>
      </c>
      <c r="Q461" s="452">
        <v>0</v>
      </c>
      <c r="R461" s="450"/>
      <c r="S461" s="451" t="s">
        <v>817</v>
      </c>
      <c r="T461" s="452">
        <v>0</v>
      </c>
      <c r="U461" s="450"/>
      <c r="V461" s="451" t="s">
        <v>817</v>
      </c>
      <c r="W461" s="452">
        <v>0</v>
      </c>
    </row>
    <row r="462" spans="2:23">
      <c r="I462" s="453"/>
      <c r="J462" s="454" t="s">
        <v>818</v>
      </c>
      <c r="K462" s="455">
        <f>+K461*K458</f>
        <v>0</v>
      </c>
      <c r="L462" s="453"/>
      <c r="M462" s="454" t="s">
        <v>818</v>
      </c>
      <c r="N462" s="455">
        <f>+N461*N458</f>
        <v>0</v>
      </c>
      <c r="O462" s="453"/>
      <c r="P462" s="454" t="s">
        <v>818</v>
      </c>
      <c r="Q462" s="455">
        <f>+Q461*Q458</f>
        <v>0</v>
      </c>
      <c r="R462" s="453"/>
      <c r="S462" s="454" t="s">
        <v>818</v>
      </c>
      <c r="T462" s="455">
        <f>+T461*T458</f>
        <v>0</v>
      </c>
      <c r="U462" s="453"/>
      <c r="V462" s="454" t="s">
        <v>818</v>
      </c>
      <c r="W462" s="455">
        <f>+W461*W458</f>
        <v>0</v>
      </c>
    </row>
    <row r="607" spans="2:14">
      <c r="B607" s="456" t="s">
        <v>819</v>
      </c>
    </row>
    <row r="608" spans="2:14" ht="55.5" customHeight="1">
      <c r="B608" s="1173" t="s">
        <v>820</v>
      </c>
      <c r="C608" s="1173"/>
      <c r="D608" s="1173"/>
      <c r="E608" s="1173"/>
      <c r="F608" s="1173"/>
      <c r="G608" s="1173"/>
      <c r="H608" s="1173"/>
      <c r="I608" s="1173"/>
      <c r="J608" s="1173"/>
      <c r="K608" s="1173"/>
      <c r="L608" s="457"/>
      <c r="M608" s="457"/>
      <c r="N608" s="457"/>
    </row>
    <row r="609" spans="2:14" ht="24.95" customHeight="1">
      <c r="B609" s="458"/>
      <c r="C609" s="459"/>
      <c r="D609" s="460"/>
      <c r="E609" s="461"/>
      <c r="F609" s="461"/>
      <c r="G609" s="462"/>
      <c r="H609" s="462"/>
      <c r="I609" s="463"/>
      <c r="J609" s="464"/>
      <c r="K609" s="465"/>
      <c r="M609" s="457"/>
      <c r="N609" s="457"/>
    </row>
    <row r="610" spans="2:14">
      <c r="B610" s="466" t="s">
        <v>821</v>
      </c>
      <c r="C610" s="467"/>
      <c r="E610" s="468"/>
      <c r="F610" s="468"/>
      <c r="I610" s="469" t="s">
        <v>822</v>
      </c>
      <c r="M610" s="457"/>
      <c r="N610" s="457"/>
    </row>
    <row r="611" spans="2:14" ht="24.95" customHeight="1">
      <c r="B611" s="458"/>
      <c r="C611" s="470"/>
      <c r="D611" s="471"/>
      <c r="E611" s="472"/>
      <c r="F611" s="472"/>
      <c r="G611" s="462"/>
      <c r="H611" s="462"/>
      <c r="I611" s="473"/>
      <c r="J611" s="464"/>
      <c r="K611" s="465"/>
      <c r="M611" s="457"/>
      <c r="N611" s="457"/>
    </row>
    <row r="612" spans="2:14">
      <c r="B612" s="466" t="s">
        <v>823</v>
      </c>
      <c r="C612" s="474"/>
      <c r="E612" s="468"/>
      <c r="F612" s="468"/>
      <c r="I612" s="469" t="s">
        <v>824</v>
      </c>
      <c r="M612" s="457"/>
      <c r="N612" s="457"/>
    </row>
    <row r="613" spans="2:14" ht="24.95" customHeight="1">
      <c r="B613" s="458"/>
      <c r="C613" s="470"/>
      <c r="D613" s="471"/>
      <c r="E613" s="472"/>
      <c r="F613" s="472"/>
      <c r="G613" s="462"/>
      <c r="H613" s="462"/>
      <c r="I613" s="475"/>
      <c r="J613" s="464"/>
      <c r="K613" s="465"/>
      <c r="M613" s="457"/>
      <c r="N613" s="457"/>
    </row>
    <row r="614" spans="2:14">
      <c r="B614" s="466" t="s">
        <v>825</v>
      </c>
      <c r="C614" s="476"/>
      <c r="E614" s="468"/>
      <c r="F614" s="468"/>
      <c r="I614" s="469" t="s">
        <v>826</v>
      </c>
      <c r="M614" s="457"/>
      <c r="N614" s="457"/>
    </row>
    <row r="615" spans="2:14">
      <c r="M615" s="457"/>
      <c r="N615" s="457"/>
    </row>
  </sheetData>
  <sheetProtection formatRows="0"/>
  <mergeCells count="1171">
    <mergeCell ref="B608:K608"/>
    <mergeCell ref="L454:N454"/>
    <mergeCell ref="O454:Q454"/>
    <mergeCell ref="R454:T454"/>
    <mergeCell ref="U454:W454"/>
    <mergeCell ref="C455:H455"/>
    <mergeCell ref="L455:N455"/>
    <mergeCell ref="O455:Q455"/>
    <mergeCell ref="R455:T455"/>
    <mergeCell ref="U455:W455"/>
    <mergeCell ref="L452:N452"/>
    <mergeCell ref="O452:Q452"/>
    <mergeCell ref="R452:T452"/>
    <mergeCell ref="U452:W452"/>
    <mergeCell ref="I453:K453"/>
    <mergeCell ref="L453:N453"/>
    <mergeCell ref="O453:Q453"/>
    <mergeCell ref="R453:T453"/>
    <mergeCell ref="U453:W453"/>
    <mergeCell ref="L450:N450"/>
    <mergeCell ref="O450:Q450"/>
    <mergeCell ref="R450:T450"/>
    <mergeCell ref="U450:W450"/>
    <mergeCell ref="I451:K451"/>
    <mergeCell ref="L451:N451"/>
    <mergeCell ref="O451:Q451"/>
    <mergeCell ref="R451:T451"/>
    <mergeCell ref="U451:W451"/>
    <mergeCell ref="L448:N448"/>
    <mergeCell ref="O448:Q448"/>
    <mergeCell ref="R448:T448"/>
    <mergeCell ref="U448:W448"/>
    <mergeCell ref="L449:N449"/>
    <mergeCell ref="O449:Q449"/>
    <mergeCell ref="R449:T449"/>
    <mergeCell ref="U449:W449"/>
    <mergeCell ref="L446:N446"/>
    <mergeCell ref="O446:Q446"/>
    <mergeCell ref="R446:T446"/>
    <mergeCell ref="U446:W446"/>
    <mergeCell ref="L447:N447"/>
    <mergeCell ref="O447:Q447"/>
    <mergeCell ref="R447:T447"/>
    <mergeCell ref="U447:W447"/>
    <mergeCell ref="L440:N440"/>
    <mergeCell ref="O440:Q440"/>
    <mergeCell ref="R440:T440"/>
    <mergeCell ref="U440:W440"/>
    <mergeCell ref="L443:N443"/>
    <mergeCell ref="O443:Q443"/>
    <mergeCell ref="R443:T443"/>
    <mergeCell ref="U443:W443"/>
    <mergeCell ref="L438:N438"/>
    <mergeCell ref="O438:Q438"/>
    <mergeCell ref="R438:T438"/>
    <mergeCell ref="U438:W438"/>
    <mergeCell ref="L439:N439"/>
    <mergeCell ref="O439:Q439"/>
    <mergeCell ref="R439:T439"/>
    <mergeCell ref="U439:W439"/>
    <mergeCell ref="L436:N436"/>
    <mergeCell ref="O436:Q436"/>
    <mergeCell ref="R436:T436"/>
    <mergeCell ref="U436:W436"/>
    <mergeCell ref="L437:N437"/>
    <mergeCell ref="O437:Q437"/>
    <mergeCell ref="R437:T437"/>
    <mergeCell ref="U437:W437"/>
    <mergeCell ref="I434:K434"/>
    <mergeCell ref="L434:N434"/>
    <mergeCell ref="O434:Q434"/>
    <mergeCell ref="R434:T434"/>
    <mergeCell ref="U434:W434"/>
    <mergeCell ref="L435:N435"/>
    <mergeCell ref="O435:Q435"/>
    <mergeCell ref="R435:T435"/>
    <mergeCell ref="U435:W435"/>
    <mergeCell ref="L432:N432"/>
    <mergeCell ref="O432:Q432"/>
    <mergeCell ref="R432:T432"/>
    <mergeCell ref="U432:W432"/>
    <mergeCell ref="L433:N433"/>
    <mergeCell ref="O433:Q433"/>
    <mergeCell ref="R433:T433"/>
    <mergeCell ref="U433:W433"/>
    <mergeCell ref="L430:N430"/>
    <mergeCell ref="O430:Q430"/>
    <mergeCell ref="R430:T430"/>
    <mergeCell ref="U430:W430"/>
    <mergeCell ref="L431:N431"/>
    <mergeCell ref="O431:Q431"/>
    <mergeCell ref="R431:T431"/>
    <mergeCell ref="U431:W431"/>
    <mergeCell ref="L428:N428"/>
    <mergeCell ref="O428:Q428"/>
    <mergeCell ref="R428:T428"/>
    <mergeCell ref="U428:W428"/>
    <mergeCell ref="L429:N429"/>
    <mergeCell ref="O429:Q429"/>
    <mergeCell ref="R429:T429"/>
    <mergeCell ref="U429:W429"/>
    <mergeCell ref="L426:N426"/>
    <mergeCell ref="O426:Q426"/>
    <mergeCell ref="R426:T426"/>
    <mergeCell ref="U426:W426"/>
    <mergeCell ref="L427:N427"/>
    <mergeCell ref="O427:Q427"/>
    <mergeCell ref="R427:T427"/>
    <mergeCell ref="U427:W427"/>
    <mergeCell ref="L424:N424"/>
    <mergeCell ref="O424:Q424"/>
    <mergeCell ref="R424:T424"/>
    <mergeCell ref="U424:W424"/>
    <mergeCell ref="L425:N425"/>
    <mergeCell ref="O425:Q425"/>
    <mergeCell ref="R425:T425"/>
    <mergeCell ref="U425:W425"/>
    <mergeCell ref="L422:N422"/>
    <mergeCell ref="O422:Q422"/>
    <mergeCell ref="R422:T422"/>
    <mergeCell ref="U422:W422"/>
    <mergeCell ref="L423:N423"/>
    <mergeCell ref="O423:Q423"/>
    <mergeCell ref="R423:T423"/>
    <mergeCell ref="U423:W423"/>
    <mergeCell ref="L420:N420"/>
    <mergeCell ref="O420:Q420"/>
    <mergeCell ref="R420:T420"/>
    <mergeCell ref="U420:W420"/>
    <mergeCell ref="L421:N421"/>
    <mergeCell ref="O421:Q421"/>
    <mergeCell ref="R421:T421"/>
    <mergeCell ref="U421:W421"/>
    <mergeCell ref="L418:N418"/>
    <mergeCell ref="O418:Q418"/>
    <mergeCell ref="R418:T418"/>
    <mergeCell ref="U418:W418"/>
    <mergeCell ref="L419:N419"/>
    <mergeCell ref="O419:Q419"/>
    <mergeCell ref="R419:T419"/>
    <mergeCell ref="U419:W419"/>
    <mergeCell ref="L416:N416"/>
    <mergeCell ref="O416:Q416"/>
    <mergeCell ref="R416:T416"/>
    <mergeCell ref="U416:W416"/>
    <mergeCell ref="L417:N417"/>
    <mergeCell ref="O417:Q417"/>
    <mergeCell ref="R417:T417"/>
    <mergeCell ref="U417:W417"/>
    <mergeCell ref="L414:N414"/>
    <mergeCell ref="O414:Q414"/>
    <mergeCell ref="R414:T414"/>
    <mergeCell ref="U414:W414"/>
    <mergeCell ref="L415:N415"/>
    <mergeCell ref="O415:Q415"/>
    <mergeCell ref="R415:T415"/>
    <mergeCell ref="U415:W415"/>
    <mergeCell ref="L412:N412"/>
    <mergeCell ref="O412:Q412"/>
    <mergeCell ref="R412:T412"/>
    <mergeCell ref="U412:W412"/>
    <mergeCell ref="L413:N413"/>
    <mergeCell ref="O413:Q413"/>
    <mergeCell ref="R413:T413"/>
    <mergeCell ref="U413:W413"/>
    <mergeCell ref="L410:N410"/>
    <mergeCell ref="O410:Q410"/>
    <mergeCell ref="R410:T410"/>
    <mergeCell ref="U410:W410"/>
    <mergeCell ref="L411:N411"/>
    <mergeCell ref="O411:Q411"/>
    <mergeCell ref="R411:T411"/>
    <mergeCell ref="U411:W411"/>
    <mergeCell ref="L408:N408"/>
    <mergeCell ref="O408:Q408"/>
    <mergeCell ref="R408:T408"/>
    <mergeCell ref="U408:W408"/>
    <mergeCell ref="L409:N409"/>
    <mergeCell ref="O409:Q409"/>
    <mergeCell ref="R409:T409"/>
    <mergeCell ref="U409:W409"/>
    <mergeCell ref="L406:N406"/>
    <mergeCell ref="O406:Q406"/>
    <mergeCell ref="R406:T406"/>
    <mergeCell ref="U406:W406"/>
    <mergeCell ref="L407:N407"/>
    <mergeCell ref="O407:Q407"/>
    <mergeCell ref="R407:T407"/>
    <mergeCell ref="U407:W407"/>
    <mergeCell ref="L404:N404"/>
    <mergeCell ref="O404:Q404"/>
    <mergeCell ref="R404:T404"/>
    <mergeCell ref="U404:W404"/>
    <mergeCell ref="L405:N405"/>
    <mergeCell ref="O405:Q405"/>
    <mergeCell ref="R405:T405"/>
    <mergeCell ref="U405:W405"/>
    <mergeCell ref="L402:N402"/>
    <mergeCell ref="O402:Q402"/>
    <mergeCell ref="R402:T402"/>
    <mergeCell ref="U402:W402"/>
    <mergeCell ref="L403:N403"/>
    <mergeCell ref="O403:Q403"/>
    <mergeCell ref="R403:T403"/>
    <mergeCell ref="U403:W403"/>
    <mergeCell ref="L400:N400"/>
    <mergeCell ref="O400:Q400"/>
    <mergeCell ref="R400:T400"/>
    <mergeCell ref="U400:W400"/>
    <mergeCell ref="L401:N401"/>
    <mergeCell ref="O401:Q401"/>
    <mergeCell ref="R401:T401"/>
    <mergeCell ref="U401:W401"/>
    <mergeCell ref="L398:N398"/>
    <mergeCell ref="O398:Q398"/>
    <mergeCell ref="R398:T398"/>
    <mergeCell ref="U398:W398"/>
    <mergeCell ref="L399:N399"/>
    <mergeCell ref="O399:Q399"/>
    <mergeCell ref="R399:T399"/>
    <mergeCell ref="U399:W399"/>
    <mergeCell ref="L396:N396"/>
    <mergeCell ref="O396:Q396"/>
    <mergeCell ref="R396:T396"/>
    <mergeCell ref="U396:W396"/>
    <mergeCell ref="L397:N397"/>
    <mergeCell ref="O397:Q397"/>
    <mergeCell ref="R397:T397"/>
    <mergeCell ref="U397:W397"/>
    <mergeCell ref="L394:N394"/>
    <mergeCell ref="O394:Q394"/>
    <mergeCell ref="R394:T394"/>
    <mergeCell ref="U394:W394"/>
    <mergeCell ref="L395:N395"/>
    <mergeCell ref="O395:Q395"/>
    <mergeCell ref="R395:T395"/>
    <mergeCell ref="U395:W395"/>
    <mergeCell ref="L392:N392"/>
    <mergeCell ref="O392:Q392"/>
    <mergeCell ref="R392:T392"/>
    <mergeCell ref="U392:W392"/>
    <mergeCell ref="L393:N393"/>
    <mergeCell ref="O393:Q393"/>
    <mergeCell ref="R393:T393"/>
    <mergeCell ref="U393:W393"/>
    <mergeCell ref="L390:N390"/>
    <mergeCell ref="O390:Q390"/>
    <mergeCell ref="R390:T390"/>
    <mergeCell ref="U390:W390"/>
    <mergeCell ref="L391:N391"/>
    <mergeCell ref="O391:Q391"/>
    <mergeCell ref="R391:T391"/>
    <mergeCell ref="U391:W391"/>
    <mergeCell ref="L388:N388"/>
    <mergeCell ref="O388:Q388"/>
    <mergeCell ref="R388:T388"/>
    <mergeCell ref="U388:W388"/>
    <mergeCell ref="L389:N389"/>
    <mergeCell ref="O389:Q389"/>
    <mergeCell ref="R389:T389"/>
    <mergeCell ref="U389:W389"/>
    <mergeCell ref="L386:N386"/>
    <mergeCell ref="O386:Q386"/>
    <mergeCell ref="R386:T386"/>
    <mergeCell ref="U386:W386"/>
    <mergeCell ref="L387:N387"/>
    <mergeCell ref="O387:Q387"/>
    <mergeCell ref="R387:T387"/>
    <mergeCell ref="U387:W387"/>
    <mergeCell ref="L384:N384"/>
    <mergeCell ref="O384:Q384"/>
    <mergeCell ref="R384:T384"/>
    <mergeCell ref="U384:W384"/>
    <mergeCell ref="L385:N385"/>
    <mergeCell ref="O385:Q385"/>
    <mergeCell ref="R385:T385"/>
    <mergeCell ref="U385:W385"/>
    <mergeCell ref="L382:N382"/>
    <mergeCell ref="O382:Q382"/>
    <mergeCell ref="R382:T382"/>
    <mergeCell ref="U382:W382"/>
    <mergeCell ref="L383:N383"/>
    <mergeCell ref="O383:Q383"/>
    <mergeCell ref="R383:T383"/>
    <mergeCell ref="U383:W383"/>
    <mergeCell ref="L380:N380"/>
    <mergeCell ref="O380:Q380"/>
    <mergeCell ref="R380:T380"/>
    <mergeCell ref="U380:W380"/>
    <mergeCell ref="L381:N381"/>
    <mergeCell ref="O381:Q381"/>
    <mergeCell ref="R381:T381"/>
    <mergeCell ref="U381:W381"/>
    <mergeCell ref="L378:N378"/>
    <mergeCell ref="O378:Q378"/>
    <mergeCell ref="R378:T378"/>
    <mergeCell ref="U378:W378"/>
    <mergeCell ref="L379:N379"/>
    <mergeCell ref="O379:Q379"/>
    <mergeCell ref="R379:T379"/>
    <mergeCell ref="U379:W379"/>
    <mergeCell ref="L376:N376"/>
    <mergeCell ref="O376:Q376"/>
    <mergeCell ref="R376:T376"/>
    <mergeCell ref="U376:W376"/>
    <mergeCell ref="L377:N377"/>
    <mergeCell ref="O377:Q377"/>
    <mergeCell ref="R377:T377"/>
    <mergeCell ref="U377:W377"/>
    <mergeCell ref="L374:N374"/>
    <mergeCell ref="O374:Q374"/>
    <mergeCell ref="R374:T374"/>
    <mergeCell ref="U374:W374"/>
    <mergeCell ref="L375:N375"/>
    <mergeCell ref="O375:Q375"/>
    <mergeCell ref="R375:T375"/>
    <mergeCell ref="U375:W375"/>
    <mergeCell ref="L372:N372"/>
    <mergeCell ref="O372:Q372"/>
    <mergeCell ref="R372:T372"/>
    <mergeCell ref="U372:W372"/>
    <mergeCell ref="L373:N373"/>
    <mergeCell ref="O373:Q373"/>
    <mergeCell ref="R373:T373"/>
    <mergeCell ref="U373:W373"/>
    <mergeCell ref="L370:N370"/>
    <mergeCell ref="O370:Q370"/>
    <mergeCell ref="R370:T370"/>
    <mergeCell ref="U370:W370"/>
    <mergeCell ref="L371:N371"/>
    <mergeCell ref="O371:Q371"/>
    <mergeCell ref="R371:T371"/>
    <mergeCell ref="U371:W371"/>
    <mergeCell ref="L368:N368"/>
    <mergeCell ref="O368:Q368"/>
    <mergeCell ref="R368:T368"/>
    <mergeCell ref="U368:W368"/>
    <mergeCell ref="L369:N369"/>
    <mergeCell ref="O369:Q369"/>
    <mergeCell ref="R369:T369"/>
    <mergeCell ref="U369:W369"/>
    <mergeCell ref="L366:N366"/>
    <mergeCell ref="O366:Q366"/>
    <mergeCell ref="R366:T366"/>
    <mergeCell ref="U366:W366"/>
    <mergeCell ref="L367:N367"/>
    <mergeCell ref="O367:Q367"/>
    <mergeCell ref="R367:T367"/>
    <mergeCell ref="U367:W367"/>
    <mergeCell ref="L364:N364"/>
    <mergeCell ref="O364:Q364"/>
    <mergeCell ref="R364:T364"/>
    <mergeCell ref="U364:W364"/>
    <mergeCell ref="L365:N365"/>
    <mergeCell ref="O365:Q365"/>
    <mergeCell ref="R365:T365"/>
    <mergeCell ref="U365:W365"/>
    <mergeCell ref="L362:N362"/>
    <mergeCell ref="O362:Q362"/>
    <mergeCell ref="R362:T362"/>
    <mergeCell ref="U362:W362"/>
    <mergeCell ref="L363:N363"/>
    <mergeCell ref="O363:Q363"/>
    <mergeCell ref="R363:T363"/>
    <mergeCell ref="U363:W363"/>
    <mergeCell ref="L360:N360"/>
    <mergeCell ref="O360:Q360"/>
    <mergeCell ref="R360:T360"/>
    <mergeCell ref="U360:W360"/>
    <mergeCell ref="L361:N361"/>
    <mergeCell ref="O361:Q361"/>
    <mergeCell ref="R361:T361"/>
    <mergeCell ref="U361:W361"/>
    <mergeCell ref="L358:N358"/>
    <mergeCell ref="O358:Q358"/>
    <mergeCell ref="R358:T358"/>
    <mergeCell ref="U358:W358"/>
    <mergeCell ref="L359:N359"/>
    <mergeCell ref="O359:Q359"/>
    <mergeCell ref="R359:T359"/>
    <mergeCell ref="U359:W359"/>
    <mergeCell ref="L356:N356"/>
    <mergeCell ref="O356:Q356"/>
    <mergeCell ref="R356:T356"/>
    <mergeCell ref="U356:W356"/>
    <mergeCell ref="L357:N357"/>
    <mergeCell ref="O357:Q357"/>
    <mergeCell ref="R357:T357"/>
    <mergeCell ref="U357:W357"/>
    <mergeCell ref="L354:N354"/>
    <mergeCell ref="O354:Q354"/>
    <mergeCell ref="R354:T354"/>
    <mergeCell ref="U354:W354"/>
    <mergeCell ref="L355:N355"/>
    <mergeCell ref="O355:Q355"/>
    <mergeCell ref="R355:T355"/>
    <mergeCell ref="U355:W355"/>
    <mergeCell ref="L352:N352"/>
    <mergeCell ref="O352:Q352"/>
    <mergeCell ref="R352:T352"/>
    <mergeCell ref="U352:W352"/>
    <mergeCell ref="L353:N353"/>
    <mergeCell ref="O353:Q353"/>
    <mergeCell ref="R353:T353"/>
    <mergeCell ref="U353:W353"/>
    <mergeCell ref="L350:N350"/>
    <mergeCell ref="O350:Q350"/>
    <mergeCell ref="R350:T350"/>
    <mergeCell ref="U350:W350"/>
    <mergeCell ref="L351:N351"/>
    <mergeCell ref="O351:Q351"/>
    <mergeCell ref="R351:T351"/>
    <mergeCell ref="U351:W351"/>
    <mergeCell ref="L348:N348"/>
    <mergeCell ref="O348:Q348"/>
    <mergeCell ref="R348:T348"/>
    <mergeCell ref="U348:W348"/>
    <mergeCell ref="L349:N349"/>
    <mergeCell ref="O349:Q349"/>
    <mergeCell ref="R349:T349"/>
    <mergeCell ref="U349:W349"/>
    <mergeCell ref="L346:N346"/>
    <mergeCell ref="O346:Q346"/>
    <mergeCell ref="R346:T346"/>
    <mergeCell ref="U346:W346"/>
    <mergeCell ref="L347:N347"/>
    <mergeCell ref="O347:Q347"/>
    <mergeCell ref="R347:T347"/>
    <mergeCell ref="U347:W347"/>
    <mergeCell ref="L344:N344"/>
    <mergeCell ref="O344:Q344"/>
    <mergeCell ref="R344:T344"/>
    <mergeCell ref="U344:W344"/>
    <mergeCell ref="L345:N345"/>
    <mergeCell ref="O345:Q345"/>
    <mergeCell ref="R345:T345"/>
    <mergeCell ref="U345:W345"/>
    <mergeCell ref="L342:N342"/>
    <mergeCell ref="O342:Q342"/>
    <mergeCell ref="R342:T342"/>
    <mergeCell ref="U342:W342"/>
    <mergeCell ref="L343:N343"/>
    <mergeCell ref="O343:Q343"/>
    <mergeCell ref="R343:T343"/>
    <mergeCell ref="U343:W343"/>
    <mergeCell ref="L340:N340"/>
    <mergeCell ref="O340:Q340"/>
    <mergeCell ref="R340:T340"/>
    <mergeCell ref="U340:W340"/>
    <mergeCell ref="L341:N341"/>
    <mergeCell ref="O341:Q341"/>
    <mergeCell ref="R341:T341"/>
    <mergeCell ref="U341:W341"/>
    <mergeCell ref="L338:N338"/>
    <mergeCell ref="O338:Q338"/>
    <mergeCell ref="R338:T338"/>
    <mergeCell ref="U338:W338"/>
    <mergeCell ref="L339:N339"/>
    <mergeCell ref="O339:Q339"/>
    <mergeCell ref="R339:T339"/>
    <mergeCell ref="U339:W339"/>
    <mergeCell ref="L336:N336"/>
    <mergeCell ref="O336:Q336"/>
    <mergeCell ref="R336:T336"/>
    <mergeCell ref="U336:W336"/>
    <mergeCell ref="L337:N337"/>
    <mergeCell ref="O337:Q337"/>
    <mergeCell ref="R337:T337"/>
    <mergeCell ref="U337:W337"/>
    <mergeCell ref="L334:N334"/>
    <mergeCell ref="O334:Q334"/>
    <mergeCell ref="R334:T334"/>
    <mergeCell ref="U334:W334"/>
    <mergeCell ref="L335:N335"/>
    <mergeCell ref="O335:Q335"/>
    <mergeCell ref="R335:T335"/>
    <mergeCell ref="U335:W335"/>
    <mergeCell ref="L332:N332"/>
    <mergeCell ref="O332:Q332"/>
    <mergeCell ref="R332:T332"/>
    <mergeCell ref="U332:W332"/>
    <mergeCell ref="L333:N333"/>
    <mergeCell ref="O333:Q333"/>
    <mergeCell ref="R333:T333"/>
    <mergeCell ref="U333:W333"/>
    <mergeCell ref="L330:N330"/>
    <mergeCell ref="O330:Q330"/>
    <mergeCell ref="R330:T330"/>
    <mergeCell ref="U330:W330"/>
    <mergeCell ref="L331:N331"/>
    <mergeCell ref="O331:Q331"/>
    <mergeCell ref="R331:T331"/>
    <mergeCell ref="U331:W331"/>
    <mergeCell ref="L328:N328"/>
    <mergeCell ref="O328:Q328"/>
    <mergeCell ref="R328:T328"/>
    <mergeCell ref="U328:W328"/>
    <mergeCell ref="L329:N329"/>
    <mergeCell ref="O329:Q329"/>
    <mergeCell ref="R329:T329"/>
    <mergeCell ref="U329:W329"/>
    <mergeCell ref="L326:N326"/>
    <mergeCell ref="O326:Q326"/>
    <mergeCell ref="R326:T326"/>
    <mergeCell ref="U326:W326"/>
    <mergeCell ref="L327:N327"/>
    <mergeCell ref="O327:Q327"/>
    <mergeCell ref="R327:T327"/>
    <mergeCell ref="U327:W327"/>
    <mergeCell ref="L324:N324"/>
    <mergeCell ref="O324:Q324"/>
    <mergeCell ref="R324:T324"/>
    <mergeCell ref="U324:W324"/>
    <mergeCell ref="L325:N325"/>
    <mergeCell ref="O325:Q325"/>
    <mergeCell ref="R325:T325"/>
    <mergeCell ref="U325:W325"/>
    <mergeCell ref="L322:N322"/>
    <mergeCell ref="O322:Q322"/>
    <mergeCell ref="R322:T322"/>
    <mergeCell ref="U322:W322"/>
    <mergeCell ref="L323:N323"/>
    <mergeCell ref="O323:Q323"/>
    <mergeCell ref="R323:T323"/>
    <mergeCell ref="U323:W323"/>
    <mergeCell ref="L320:N320"/>
    <mergeCell ref="O320:Q320"/>
    <mergeCell ref="R320:T320"/>
    <mergeCell ref="U320:W320"/>
    <mergeCell ref="L321:N321"/>
    <mergeCell ref="O321:Q321"/>
    <mergeCell ref="R321:T321"/>
    <mergeCell ref="U321:W321"/>
    <mergeCell ref="L318:N318"/>
    <mergeCell ref="O318:Q318"/>
    <mergeCell ref="R318:T318"/>
    <mergeCell ref="U318:W318"/>
    <mergeCell ref="L319:N319"/>
    <mergeCell ref="O319:Q319"/>
    <mergeCell ref="R319:T319"/>
    <mergeCell ref="U319:W319"/>
    <mergeCell ref="L316:N316"/>
    <mergeCell ref="O316:Q316"/>
    <mergeCell ref="R316:T316"/>
    <mergeCell ref="U316:W316"/>
    <mergeCell ref="L317:N317"/>
    <mergeCell ref="O317:Q317"/>
    <mergeCell ref="R317:T317"/>
    <mergeCell ref="U317:W317"/>
    <mergeCell ref="L314:N314"/>
    <mergeCell ref="O314:Q314"/>
    <mergeCell ref="R314:T314"/>
    <mergeCell ref="U314:W314"/>
    <mergeCell ref="L315:N315"/>
    <mergeCell ref="O315:Q315"/>
    <mergeCell ref="R315:T315"/>
    <mergeCell ref="U315:W315"/>
    <mergeCell ref="L312:N312"/>
    <mergeCell ref="O312:Q312"/>
    <mergeCell ref="R312:T312"/>
    <mergeCell ref="U312:W312"/>
    <mergeCell ref="L313:N313"/>
    <mergeCell ref="O313:Q313"/>
    <mergeCell ref="R313:T313"/>
    <mergeCell ref="U313:W313"/>
    <mergeCell ref="L310:N310"/>
    <mergeCell ref="O310:Q310"/>
    <mergeCell ref="R310:T310"/>
    <mergeCell ref="U310:W310"/>
    <mergeCell ref="L311:N311"/>
    <mergeCell ref="O311:Q311"/>
    <mergeCell ref="R311:T311"/>
    <mergeCell ref="U311:W311"/>
    <mergeCell ref="L308:N308"/>
    <mergeCell ref="O308:Q308"/>
    <mergeCell ref="R308:T308"/>
    <mergeCell ref="U308:W308"/>
    <mergeCell ref="L309:N309"/>
    <mergeCell ref="O309:Q309"/>
    <mergeCell ref="R309:T309"/>
    <mergeCell ref="U309:W309"/>
    <mergeCell ref="L306:N306"/>
    <mergeCell ref="O306:Q306"/>
    <mergeCell ref="R306:T306"/>
    <mergeCell ref="U306:W306"/>
    <mergeCell ref="L307:N307"/>
    <mergeCell ref="O307:Q307"/>
    <mergeCell ref="R307:T307"/>
    <mergeCell ref="U307:W307"/>
    <mergeCell ref="L304:N304"/>
    <mergeCell ref="O304:Q304"/>
    <mergeCell ref="R304:T304"/>
    <mergeCell ref="U304:W304"/>
    <mergeCell ref="L305:N305"/>
    <mergeCell ref="O305:Q305"/>
    <mergeCell ref="R305:T305"/>
    <mergeCell ref="U305:W305"/>
    <mergeCell ref="L302:N302"/>
    <mergeCell ref="O302:Q302"/>
    <mergeCell ref="R302:T302"/>
    <mergeCell ref="U302:W302"/>
    <mergeCell ref="L303:N303"/>
    <mergeCell ref="O303:Q303"/>
    <mergeCell ref="R303:T303"/>
    <mergeCell ref="U303:W303"/>
    <mergeCell ref="L300:N300"/>
    <mergeCell ref="O300:Q300"/>
    <mergeCell ref="R300:T300"/>
    <mergeCell ref="U300:W300"/>
    <mergeCell ref="L301:N301"/>
    <mergeCell ref="O301:Q301"/>
    <mergeCell ref="R301:T301"/>
    <mergeCell ref="U301:W301"/>
    <mergeCell ref="L298:N298"/>
    <mergeCell ref="O298:Q298"/>
    <mergeCell ref="R298:T298"/>
    <mergeCell ref="U298:W298"/>
    <mergeCell ref="L299:N299"/>
    <mergeCell ref="O299:Q299"/>
    <mergeCell ref="R299:T299"/>
    <mergeCell ref="U299:W299"/>
    <mergeCell ref="L296:N296"/>
    <mergeCell ref="O296:Q296"/>
    <mergeCell ref="R296:T296"/>
    <mergeCell ref="U296:W296"/>
    <mergeCell ref="L297:N297"/>
    <mergeCell ref="O297:Q297"/>
    <mergeCell ref="R297:T297"/>
    <mergeCell ref="U297:W297"/>
    <mergeCell ref="L294:N294"/>
    <mergeCell ref="O294:Q294"/>
    <mergeCell ref="R294:T294"/>
    <mergeCell ref="U294:W294"/>
    <mergeCell ref="L295:N295"/>
    <mergeCell ref="O295:Q295"/>
    <mergeCell ref="R295:T295"/>
    <mergeCell ref="U295:W295"/>
    <mergeCell ref="L292:N292"/>
    <mergeCell ref="O292:Q292"/>
    <mergeCell ref="R292:T292"/>
    <mergeCell ref="U292:W292"/>
    <mergeCell ref="L293:N293"/>
    <mergeCell ref="O293:Q293"/>
    <mergeCell ref="R293:T293"/>
    <mergeCell ref="U293:W293"/>
    <mergeCell ref="L290:N290"/>
    <mergeCell ref="O290:Q290"/>
    <mergeCell ref="R290:T290"/>
    <mergeCell ref="U290:W290"/>
    <mergeCell ref="L291:N291"/>
    <mergeCell ref="O291:Q291"/>
    <mergeCell ref="R291:T291"/>
    <mergeCell ref="U291:W291"/>
    <mergeCell ref="L288:N288"/>
    <mergeCell ref="O288:Q288"/>
    <mergeCell ref="R288:T288"/>
    <mergeCell ref="U288:W288"/>
    <mergeCell ref="L289:N289"/>
    <mergeCell ref="O289:Q289"/>
    <mergeCell ref="R289:T289"/>
    <mergeCell ref="U289:W289"/>
    <mergeCell ref="L286:N286"/>
    <mergeCell ref="O286:Q286"/>
    <mergeCell ref="R286:T286"/>
    <mergeCell ref="U286:W286"/>
    <mergeCell ref="L287:N287"/>
    <mergeCell ref="O287:Q287"/>
    <mergeCell ref="R287:T287"/>
    <mergeCell ref="U287:W287"/>
    <mergeCell ref="L284:N284"/>
    <mergeCell ref="O284:Q284"/>
    <mergeCell ref="R284:T284"/>
    <mergeCell ref="U284:W284"/>
    <mergeCell ref="L285:N285"/>
    <mergeCell ref="O285:Q285"/>
    <mergeCell ref="R285:T285"/>
    <mergeCell ref="U285:W285"/>
    <mergeCell ref="L282:N282"/>
    <mergeCell ref="O282:Q282"/>
    <mergeCell ref="R282:T282"/>
    <mergeCell ref="U282:W282"/>
    <mergeCell ref="L283:N283"/>
    <mergeCell ref="O283:Q283"/>
    <mergeCell ref="R283:T283"/>
    <mergeCell ref="U283:W283"/>
    <mergeCell ref="L280:N280"/>
    <mergeCell ref="O280:Q280"/>
    <mergeCell ref="R280:T280"/>
    <mergeCell ref="U280:W280"/>
    <mergeCell ref="L281:N281"/>
    <mergeCell ref="O281:Q281"/>
    <mergeCell ref="R281:T281"/>
    <mergeCell ref="U281:W281"/>
    <mergeCell ref="L278:N278"/>
    <mergeCell ref="O278:Q278"/>
    <mergeCell ref="R278:T278"/>
    <mergeCell ref="U278:W278"/>
    <mergeCell ref="L279:N279"/>
    <mergeCell ref="O279:Q279"/>
    <mergeCell ref="R279:T279"/>
    <mergeCell ref="U279:W279"/>
    <mergeCell ref="L276:N276"/>
    <mergeCell ref="O276:Q276"/>
    <mergeCell ref="R276:T276"/>
    <mergeCell ref="U276:W276"/>
    <mergeCell ref="L277:N277"/>
    <mergeCell ref="O277:Q277"/>
    <mergeCell ref="R277:T277"/>
    <mergeCell ref="U277:W277"/>
    <mergeCell ref="L274:N274"/>
    <mergeCell ref="O274:Q274"/>
    <mergeCell ref="R274:T274"/>
    <mergeCell ref="U274:W274"/>
    <mergeCell ref="L275:N275"/>
    <mergeCell ref="O275:Q275"/>
    <mergeCell ref="R275:T275"/>
    <mergeCell ref="U275:W275"/>
    <mergeCell ref="L272:N272"/>
    <mergeCell ref="O272:Q272"/>
    <mergeCell ref="R272:T272"/>
    <mergeCell ref="U272:W272"/>
    <mergeCell ref="L273:N273"/>
    <mergeCell ref="O273:Q273"/>
    <mergeCell ref="R273:T273"/>
    <mergeCell ref="U273:W273"/>
    <mergeCell ref="L270:N270"/>
    <mergeCell ref="O270:Q270"/>
    <mergeCell ref="R270:T270"/>
    <mergeCell ref="U270:W270"/>
    <mergeCell ref="L271:N271"/>
    <mergeCell ref="O271:Q271"/>
    <mergeCell ref="R271:T271"/>
    <mergeCell ref="U271:W271"/>
    <mergeCell ref="L268:N268"/>
    <mergeCell ref="O268:Q268"/>
    <mergeCell ref="R268:T268"/>
    <mergeCell ref="U268:W268"/>
    <mergeCell ref="L269:N269"/>
    <mergeCell ref="O269:Q269"/>
    <mergeCell ref="R269:T269"/>
    <mergeCell ref="U269:W269"/>
    <mergeCell ref="L266:N266"/>
    <mergeCell ref="O266:Q266"/>
    <mergeCell ref="R266:T266"/>
    <mergeCell ref="U266:W266"/>
    <mergeCell ref="L267:N267"/>
    <mergeCell ref="O267:Q267"/>
    <mergeCell ref="R267:T267"/>
    <mergeCell ref="U267:W267"/>
    <mergeCell ref="L264:N264"/>
    <mergeCell ref="O264:Q264"/>
    <mergeCell ref="R264:T264"/>
    <mergeCell ref="U264:W264"/>
    <mergeCell ref="L265:N265"/>
    <mergeCell ref="O265:Q265"/>
    <mergeCell ref="R265:T265"/>
    <mergeCell ref="U265:W265"/>
    <mergeCell ref="L262:N262"/>
    <mergeCell ref="O262:Q262"/>
    <mergeCell ref="R262:T262"/>
    <mergeCell ref="U262:W262"/>
    <mergeCell ref="L263:N263"/>
    <mergeCell ref="O263:Q263"/>
    <mergeCell ref="R263:T263"/>
    <mergeCell ref="U263:W263"/>
    <mergeCell ref="L260:N260"/>
    <mergeCell ref="O260:Q260"/>
    <mergeCell ref="R260:T260"/>
    <mergeCell ref="U260:W260"/>
    <mergeCell ref="L261:N261"/>
    <mergeCell ref="O261:Q261"/>
    <mergeCell ref="R261:T261"/>
    <mergeCell ref="U261:W261"/>
    <mergeCell ref="L258:N258"/>
    <mergeCell ref="O258:Q258"/>
    <mergeCell ref="R258:T258"/>
    <mergeCell ref="U258:W258"/>
    <mergeCell ref="L259:N259"/>
    <mergeCell ref="O259:Q259"/>
    <mergeCell ref="R259:T259"/>
    <mergeCell ref="U259:W259"/>
    <mergeCell ref="L256:N256"/>
    <mergeCell ref="O256:Q256"/>
    <mergeCell ref="R256:T256"/>
    <mergeCell ref="U256:W256"/>
    <mergeCell ref="L257:N257"/>
    <mergeCell ref="O257:Q257"/>
    <mergeCell ref="R257:T257"/>
    <mergeCell ref="U257:W257"/>
    <mergeCell ref="L254:N254"/>
    <mergeCell ref="O254:Q254"/>
    <mergeCell ref="R254:T254"/>
    <mergeCell ref="U254:W254"/>
    <mergeCell ref="L255:N255"/>
    <mergeCell ref="O255:Q255"/>
    <mergeCell ref="R255:T255"/>
    <mergeCell ref="U255:W255"/>
    <mergeCell ref="L252:N252"/>
    <mergeCell ref="O252:Q252"/>
    <mergeCell ref="R252:T252"/>
    <mergeCell ref="U252:W252"/>
    <mergeCell ref="L253:N253"/>
    <mergeCell ref="O253:Q253"/>
    <mergeCell ref="R253:T253"/>
    <mergeCell ref="U253:W253"/>
    <mergeCell ref="L250:N250"/>
    <mergeCell ref="O250:Q250"/>
    <mergeCell ref="R250:T250"/>
    <mergeCell ref="U250:W250"/>
    <mergeCell ref="L251:N251"/>
    <mergeCell ref="O251:Q251"/>
    <mergeCell ref="R251:T251"/>
    <mergeCell ref="U251:W251"/>
    <mergeCell ref="L248:N248"/>
    <mergeCell ref="O248:Q248"/>
    <mergeCell ref="R248:T248"/>
    <mergeCell ref="U248:W248"/>
    <mergeCell ref="L249:N249"/>
    <mergeCell ref="O249:Q249"/>
    <mergeCell ref="R249:T249"/>
    <mergeCell ref="U249:W249"/>
    <mergeCell ref="L246:N246"/>
    <mergeCell ref="O246:Q246"/>
    <mergeCell ref="R246:T246"/>
    <mergeCell ref="U246:W246"/>
    <mergeCell ref="L247:N247"/>
    <mergeCell ref="O247:Q247"/>
    <mergeCell ref="R247:T247"/>
    <mergeCell ref="U247:W247"/>
    <mergeCell ref="L244:N244"/>
    <mergeCell ref="O244:Q244"/>
    <mergeCell ref="R244:T244"/>
    <mergeCell ref="U244:W244"/>
    <mergeCell ref="L245:N245"/>
    <mergeCell ref="O245:Q245"/>
    <mergeCell ref="R245:T245"/>
    <mergeCell ref="U245:W245"/>
    <mergeCell ref="L242:N242"/>
    <mergeCell ref="O242:Q242"/>
    <mergeCell ref="R242:T242"/>
    <mergeCell ref="U242:W242"/>
    <mergeCell ref="L243:N243"/>
    <mergeCell ref="O243:Q243"/>
    <mergeCell ref="R243:T243"/>
    <mergeCell ref="U243:W243"/>
    <mergeCell ref="L240:N240"/>
    <mergeCell ref="O240:Q240"/>
    <mergeCell ref="R240:T240"/>
    <mergeCell ref="U240:W240"/>
    <mergeCell ref="L241:N241"/>
    <mergeCell ref="O241:Q241"/>
    <mergeCell ref="R241:T241"/>
    <mergeCell ref="U241:W241"/>
    <mergeCell ref="L238:N238"/>
    <mergeCell ref="O238:Q238"/>
    <mergeCell ref="R238:T238"/>
    <mergeCell ref="U238:W238"/>
    <mergeCell ref="L239:N239"/>
    <mergeCell ref="O239:Q239"/>
    <mergeCell ref="R239:T239"/>
    <mergeCell ref="U239:W239"/>
    <mergeCell ref="L236:N236"/>
    <mergeCell ref="O236:Q236"/>
    <mergeCell ref="R236:T236"/>
    <mergeCell ref="U236:W236"/>
    <mergeCell ref="L237:N237"/>
    <mergeCell ref="O237:Q237"/>
    <mergeCell ref="R237:T237"/>
    <mergeCell ref="U237:W237"/>
    <mergeCell ref="L234:N234"/>
    <mergeCell ref="O234:Q234"/>
    <mergeCell ref="R234:T234"/>
    <mergeCell ref="U234:W234"/>
    <mergeCell ref="L235:N235"/>
    <mergeCell ref="O235:Q235"/>
    <mergeCell ref="R235:T235"/>
    <mergeCell ref="U235:W235"/>
    <mergeCell ref="L232:M232"/>
    <mergeCell ref="O232:P232"/>
    <mergeCell ref="R232:S232"/>
    <mergeCell ref="U232:V232"/>
    <mergeCell ref="I233:K233"/>
    <mergeCell ref="L233:N233"/>
    <mergeCell ref="O233:Q233"/>
    <mergeCell ref="R233:T233"/>
    <mergeCell ref="U233:W233"/>
    <mergeCell ref="L230:M230"/>
    <mergeCell ref="O230:P230"/>
    <mergeCell ref="R230:S230"/>
    <mergeCell ref="U230:V230"/>
    <mergeCell ref="L231:M231"/>
    <mergeCell ref="O231:P231"/>
    <mergeCell ref="R231:S231"/>
    <mergeCell ref="U231:V231"/>
    <mergeCell ref="L228:M228"/>
    <mergeCell ref="O228:P228"/>
    <mergeCell ref="R228:S228"/>
    <mergeCell ref="U228:V228"/>
    <mergeCell ref="L229:M229"/>
    <mergeCell ref="O229:P229"/>
    <mergeCell ref="R229:S229"/>
    <mergeCell ref="U229:V229"/>
    <mergeCell ref="L226:M226"/>
    <mergeCell ref="O226:P226"/>
    <mergeCell ref="R226:S226"/>
    <mergeCell ref="U226:V226"/>
    <mergeCell ref="L227:M227"/>
    <mergeCell ref="O227:P227"/>
    <mergeCell ref="R227:S227"/>
    <mergeCell ref="U227:V227"/>
    <mergeCell ref="L224:M224"/>
    <mergeCell ref="O224:P224"/>
    <mergeCell ref="R224:S224"/>
    <mergeCell ref="U224:V224"/>
    <mergeCell ref="L225:M225"/>
    <mergeCell ref="O225:P225"/>
    <mergeCell ref="R225:S225"/>
    <mergeCell ref="U225:V225"/>
    <mergeCell ref="L222:M222"/>
    <mergeCell ref="O222:P222"/>
    <mergeCell ref="R222:S222"/>
    <mergeCell ref="U222:V222"/>
    <mergeCell ref="L223:M223"/>
    <mergeCell ref="O223:P223"/>
    <mergeCell ref="R223:S223"/>
    <mergeCell ref="U223:V223"/>
    <mergeCell ref="L220:N220"/>
    <mergeCell ref="O220:Q220"/>
    <mergeCell ref="R220:T220"/>
    <mergeCell ref="U220:W220"/>
    <mergeCell ref="L221:N221"/>
    <mergeCell ref="O221:Q221"/>
    <mergeCell ref="R221:T221"/>
    <mergeCell ref="U221:W221"/>
    <mergeCell ref="L218:N218"/>
    <mergeCell ref="O218:P218"/>
    <mergeCell ref="R218:T218"/>
    <mergeCell ref="U218:W218"/>
    <mergeCell ref="L219:N219"/>
    <mergeCell ref="O219:Q219"/>
    <mergeCell ref="R219:T219"/>
    <mergeCell ref="U219:W219"/>
    <mergeCell ref="L214:N214"/>
    <mergeCell ref="O214:Q214"/>
    <mergeCell ref="R214:T214"/>
    <mergeCell ref="U214:W214"/>
    <mergeCell ref="O216:P216"/>
    <mergeCell ref="O217:P217"/>
    <mergeCell ref="L212:N212"/>
    <mergeCell ref="O212:Q212"/>
    <mergeCell ref="R212:T212"/>
    <mergeCell ref="U212:W212"/>
    <mergeCell ref="L213:N213"/>
    <mergeCell ref="O213:Q213"/>
    <mergeCell ref="R213:T213"/>
    <mergeCell ref="U213:W213"/>
    <mergeCell ref="L210:N210"/>
    <mergeCell ref="O210:Q210"/>
    <mergeCell ref="R210:T210"/>
    <mergeCell ref="U210:W210"/>
    <mergeCell ref="L211:N211"/>
    <mergeCell ref="O211:Q211"/>
    <mergeCell ref="R211:T211"/>
    <mergeCell ref="U211:W211"/>
    <mergeCell ref="L208:N208"/>
    <mergeCell ref="O208:Q208"/>
    <mergeCell ref="R208:T208"/>
    <mergeCell ref="U208:W208"/>
    <mergeCell ref="L209:N209"/>
    <mergeCell ref="O209:Q209"/>
    <mergeCell ref="R209:T209"/>
    <mergeCell ref="U209:W209"/>
    <mergeCell ref="L206:N206"/>
    <mergeCell ref="O206:Q206"/>
    <mergeCell ref="R206:T206"/>
    <mergeCell ref="U206:W206"/>
    <mergeCell ref="L207:N207"/>
    <mergeCell ref="O207:Q207"/>
    <mergeCell ref="R207:T207"/>
    <mergeCell ref="U207:W207"/>
    <mergeCell ref="L204:N204"/>
    <mergeCell ref="O204:Q204"/>
    <mergeCell ref="R204:T204"/>
    <mergeCell ref="U204:W204"/>
    <mergeCell ref="L205:N205"/>
    <mergeCell ref="O205:Q205"/>
    <mergeCell ref="R205:T205"/>
    <mergeCell ref="U205:W205"/>
    <mergeCell ref="L202:N202"/>
    <mergeCell ref="O202:Q202"/>
    <mergeCell ref="R202:T202"/>
    <mergeCell ref="U202:W202"/>
    <mergeCell ref="L203:N203"/>
    <mergeCell ref="O203:Q203"/>
    <mergeCell ref="R203:T203"/>
    <mergeCell ref="U203:W203"/>
    <mergeCell ref="L200:N200"/>
    <mergeCell ref="O200:Q200"/>
    <mergeCell ref="R200:T200"/>
    <mergeCell ref="U200:W200"/>
    <mergeCell ref="L201:N201"/>
    <mergeCell ref="O201:Q201"/>
    <mergeCell ref="R201:T201"/>
    <mergeCell ref="U201:W201"/>
    <mergeCell ref="L198:N198"/>
    <mergeCell ref="O198:Q198"/>
    <mergeCell ref="R198:T198"/>
    <mergeCell ref="U198:W198"/>
    <mergeCell ref="L199:N199"/>
    <mergeCell ref="O199:Q199"/>
    <mergeCell ref="R199:T199"/>
    <mergeCell ref="U199:W199"/>
    <mergeCell ref="L196:N196"/>
    <mergeCell ref="O196:Q196"/>
    <mergeCell ref="R196:T196"/>
    <mergeCell ref="U196:W196"/>
    <mergeCell ref="L197:N197"/>
    <mergeCell ref="O197:Q197"/>
    <mergeCell ref="R197:T197"/>
    <mergeCell ref="U197:W197"/>
    <mergeCell ref="L194:N194"/>
    <mergeCell ref="O194:Q194"/>
    <mergeCell ref="R194:T194"/>
    <mergeCell ref="U194:W194"/>
    <mergeCell ref="L195:N195"/>
    <mergeCell ref="O195:Q195"/>
    <mergeCell ref="R195:T195"/>
    <mergeCell ref="U195:W195"/>
    <mergeCell ref="E192:H192"/>
    <mergeCell ref="L192:N192"/>
    <mergeCell ref="O192:Q192"/>
    <mergeCell ref="R192:T192"/>
    <mergeCell ref="U192:W192"/>
    <mergeCell ref="L193:N193"/>
    <mergeCell ref="O193:Q193"/>
    <mergeCell ref="R193:T193"/>
    <mergeCell ref="U193:W193"/>
    <mergeCell ref="L190:N190"/>
    <mergeCell ref="O190:Q190"/>
    <mergeCell ref="R190:T190"/>
    <mergeCell ref="U190:W190"/>
    <mergeCell ref="L191:N191"/>
    <mergeCell ref="O191:Q191"/>
    <mergeCell ref="R191:T191"/>
    <mergeCell ref="U191:W191"/>
    <mergeCell ref="L188:N188"/>
    <mergeCell ref="O188:Q188"/>
    <mergeCell ref="R188:T188"/>
    <mergeCell ref="U188:W188"/>
    <mergeCell ref="L189:N189"/>
    <mergeCell ref="O189:Q189"/>
    <mergeCell ref="R189:T189"/>
    <mergeCell ref="U189:W189"/>
    <mergeCell ref="L186:N186"/>
    <mergeCell ref="O186:Q186"/>
    <mergeCell ref="R186:T186"/>
    <mergeCell ref="U186:W186"/>
    <mergeCell ref="L187:N187"/>
    <mergeCell ref="O187:Q187"/>
    <mergeCell ref="R187:T187"/>
    <mergeCell ref="U187:W187"/>
    <mergeCell ref="L184:N184"/>
    <mergeCell ref="O184:Q184"/>
    <mergeCell ref="R184:T184"/>
    <mergeCell ref="U184:W184"/>
    <mergeCell ref="L185:N185"/>
    <mergeCell ref="O185:Q185"/>
    <mergeCell ref="R185:T185"/>
    <mergeCell ref="U185:W185"/>
    <mergeCell ref="C46:F46"/>
    <mergeCell ref="I183:K183"/>
    <mergeCell ref="L183:N183"/>
    <mergeCell ref="O183:Q183"/>
    <mergeCell ref="R183:T183"/>
    <mergeCell ref="U183:W183"/>
    <mergeCell ref="C40:F40"/>
    <mergeCell ref="C41:F41"/>
    <mergeCell ref="C42:F42"/>
    <mergeCell ref="C43:F43"/>
    <mergeCell ref="C44:F44"/>
    <mergeCell ref="C45:F45"/>
    <mergeCell ref="C34:F34"/>
    <mergeCell ref="C35:F35"/>
    <mergeCell ref="C36:F36"/>
    <mergeCell ref="C37:F37"/>
    <mergeCell ref="C38:F38"/>
    <mergeCell ref="C39:F39"/>
    <mergeCell ref="C28:F28"/>
    <mergeCell ref="C29:F29"/>
    <mergeCell ref="C30:F30"/>
    <mergeCell ref="C31:F31"/>
    <mergeCell ref="C32:F32"/>
    <mergeCell ref="C33:F33"/>
    <mergeCell ref="C22:F22"/>
    <mergeCell ref="C23:F23"/>
    <mergeCell ref="C24:F24"/>
    <mergeCell ref="C25:F25"/>
    <mergeCell ref="C26:F26"/>
    <mergeCell ref="C27:F27"/>
    <mergeCell ref="I17:K17"/>
    <mergeCell ref="L17:N17"/>
    <mergeCell ref="O17:Q17"/>
    <mergeCell ref="R17:T17"/>
    <mergeCell ref="U17:W17"/>
    <mergeCell ref="C21:F21"/>
    <mergeCell ref="I15:K15"/>
    <mergeCell ref="L15:N15"/>
    <mergeCell ref="O15:Q15"/>
    <mergeCell ref="R15:T15"/>
    <mergeCell ref="U15:W15"/>
    <mergeCell ref="I16:K16"/>
    <mergeCell ref="L16:N16"/>
    <mergeCell ref="O16:Q16"/>
    <mergeCell ref="R16:T16"/>
    <mergeCell ref="U16:W16"/>
    <mergeCell ref="I13:K13"/>
    <mergeCell ref="L13:N13"/>
    <mergeCell ref="O13:Q13"/>
    <mergeCell ref="R13:T13"/>
    <mergeCell ref="U13:W13"/>
    <mergeCell ref="I14:K14"/>
    <mergeCell ref="L14:N14"/>
    <mergeCell ref="O14:Q14"/>
    <mergeCell ref="R14:T14"/>
    <mergeCell ref="U14:W14"/>
    <mergeCell ref="I11:K11"/>
    <mergeCell ref="L11:N11"/>
    <mergeCell ref="O11:Q11"/>
    <mergeCell ref="R11:T11"/>
    <mergeCell ref="U11:W11"/>
    <mergeCell ref="I12:K12"/>
    <mergeCell ref="L12:N12"/>
    <mergeCell ref="O12:Q12"/>
    <mergeCell ref="R12:T12"/>
    <mergeCell ref="U12:W12"/>
    <mergeCell ref="I9:K9"/>
    <mergeCell ref="L9:N9"/>
    <mergeCell ref="O9:Q9"/>
    <mergeCell ref="R9:T9"/>
    <mergeCell ref="U9:W9"/>
    <mergeCell ref="I10:K10"/>
    <mergeCell ref="L10:N10"/>
    <mergeCell ref="O10:Q10"/>
    <mergeCell ref="R10:T10"/>
    <mergeCell ref="U10:W10"/>
    <mergeCell ref="I7:K7"/>
    <mergeCell ref="L7:N7"/>
    <mergeCell ref="O7:Q7"/>
    <mergeCell ref="R7:T7"/>
    <mergeCell ref="U7:W7"/>
    <mergeCell ref="I8:K8"/>
    <mergeCell ref="L8:N8"/>
    <mergeCell ref="O8:Q8"/>
    <mergeCell ref="R8:T8"/>
    <mergeCell ref="U8:W8"/>
    <mergeCell ref="I5:K5"/>
    <mergeCell ref="I6:K6"/>
    <mergeCell ref="L6:N6"/>
    <mergeCell ref="O6:Q6"/>
    <mergeCell ref="R6:T6"/>
    <mergeCell ref="U6:W6"/>
    <mergeCell ref="I3:K3"/>
    <mergeCell ref="L3:N3"/>
    <mergeCell ref="O3:Q3"/>
    <mergeCell ref="R3:T3"/>
    <mergeCell ref="U3:W3"/>
    <mergeCell ref="I4:K4"/>
    <mergeCell ref="L4:N4"/>
    <mergeCell ref="O4:Q4"/>
    <mergeCell ref="R4:T4"/>
    <mergeCell ref="U4:W4"/>
  </mergeCells>
  <conditionalFormatting sqref="U7:W7">
    <cfRule type="expression" dxfId="880" priority="174">
      <formula>U$449="NO"</formula>
    </cfRule>
    <cfRule type="expression" dxfId="879" priority="175">
      <formula>U$447="NO"</formula>
    </cfRule>
    <cfRule type="expression" dxfId="878" priority="176">
      <formula>IF(U$451="YES", IF(U$453="YES",1,0),0)</formula>
    </cfRule>
    <cfRule type="expression" dxfId="877" priority="177">
      <formula>U$451="YES"</formula>
    </cfRule>
    <cfRule type="expression" dxfId="876" priority="178">
      <formula>U$453="YES"</formula>
    </cfRule>
  </conditionalFormatting>
  <conditionalFormatting sqref="U18 I21:I24 I26:I39">
    <cfRule type="expression" dxfId="875" priority="172">
      <formula>J18="EXCL"</formula>
    </cfRule>
    <cfRule type="expression" dxfId="874" priority="173">
      <formula>J18="PLUG"</formula>
    </cfRule>
  </conditionalFormatting>
  <conditionalFormatting sqref="I176">
    <cfRule type="expression" dxfId="873" priority="138">
      <formula>J176="EXCL"</formula>
    </cfRule>
    <cfRule type="expression" dxfId="872" priority="139">
      <formula>J176="PLUG"</formula>
    </cfRule>
  </conditionalFormatting>
  <conditionalFormatting sqref="R18">
    <cfRule type="expression" dxfId="871" priority="165">
      <formula>S18="EXCL"</formula>
    </cfRule>
    <cfRule type="expression" dxfId="870" priority="166">
      <formula>S18="PLUG"</formula>
    </cfRule>
  </conditionalFormatting>
  <conditionalFormatting sqref="I169">
    <cfRule type="expression" dxfId="869" priority="136">
      <formula>J169="EXCL"</formula>
    </cfRule>
    <cfRule type="expression" dxfId="868" priority="137">
      <formula>J169="PLUG"</formula>
    </cfRule>
  </conditionalFormatting>
  <conditionalFormatting sqref="I66:I83">
    <cfRule type="expression" dxfId="867" priority="132">
      <formula>J66="EXCL"</formula>
    </cfRule>
    <cfRule type="expression" dxfId="866" priority="133">
      <formula>J66="PLUG"</formula>
    </cfRule>
  </conditionalFormatting>
  <conditionalFormatting sqref="I84:I101">
    <cfRule type="expression" dxfId="865" priority="130">
      <formula>J84="EXCL"</formula>
    </cfRule>
    <cfRule type="expression" dxfId="864" priority="131">
      <formula>J84="PLUG"</formula>
    </cfRule>
  </conditionalFormatting>
  <conditionalFormatting sqref="I102:I105 I107:I119">
    <cfRule type="expression" dxfId="863" priority="128">
      <formula>J102="EXCL"</formula>
    </cfRule>
    <cfRule type="expression" dxfId="862" priority="129">
      <formula>J102="PLUG"</formula>
    </cfRule>
  </conditionalFormatting>
  <conditionalFormatting sqref="I151:I152">
    <cfRule type="expression" dxfId="861" priority="126">
      <formula>J151="EXCL"</formula>
    </cfRule>
    <cfRule type="expression" dxfId="860" priority="127">
      <formula>J151="PLUG"</formula>
    </cfRule>
  </conditionalFormatting>
  <conditionalFormatting sqref="I166">
    <cfRule type="expression" dxfId="859" priority="124">
      <formula>J166="EXCL"</formula>
    </cfRule>
    <cfRule type="expression" dxfId="858" priority="125">
      <formula>J166="PLUG"</formula>
    </cfRule>
  </conditionalFormatting>
  <conditionalFormatting sqref="I18">
    <cfRule type="expression" dxfId="857" priority="122">
      <formula>J18="EXCL"</formula>
    </cfRule>
    <cfRule type="expression" dxfId="856" priority="123">
      <formula>J18="PLUG"</formula>
    </cfRule>
  </conditionalFormatting>
  <conditionalFormatting sqref="I106">
    <cfRule type="expression" dxfId="855" priority="120">
      <formula>J106="EXCL"</formula>
    </cfRule>
    <cfRule type="expression" dxfId="854" priority="121">
      <formula>J106="PLUG"</formula>
    </cfRule>
  </conditionalFormatting>
  <conditionalFormatting sqref="I40:I65">
    <cfRule type="expression" dxfId="853" priority="134">
      <formula>J40="EXCL"</formula>
    </cfRule>
    <cfRule type="expression" dxfId="852" priority="135">
      <formula>J40="PLUG"</formula>
    </cfRule>
  </conditionalFormatting>
  <conditionalFormatting sqref="L7:N8">
    <cfRule type="expression" dxfId="851" priority="153">
      <formula>L$449="NO"</formula>
    </cfRule>
    <cfRule type="expression" dxfId="850" priority="154">
      <formula>L$447="NO"</formula>
    </cfRule>
    <cfRule type="expression" dxfId="849" priority="155">
      <formula>IF(L$451="YES", IF(L$453="YES",1,0),0)</formula>
    </cfRule>
    <cfRule type="expression" dxfId="848" priority="156">
      <formula>L$451="YES"</formula>
    </cfRule>
    <cfRule type="expression" dxfId="847" priority="157">
      <formula>L$453="YES"</formula>
    </cfRule>
  </conditionalFormatting>
  <conditionalFormatting sqref="L18">
    <cfRule type="expression" dxfId="846" priority="151">
      <formula>M18="EXCL"</formula>
    </cfRule>
    <cfRule type="expression" dxfId="845" priority="152">
      <formula>M18="PLUG"</formula>
    </cfRule>
  </conditionalFormatting>
  <conditionalFormatting sqref="I7:I8">
    <cfRule type="expression" dxfId="844" priority="146">
      <formula>I$449="NO"</formula>
    </cfRule>
    <cfRule type="expression" dxfId="843" priority="147">
      <formula>I$447="NO"</formula>
    </cfRule>
    <cfRule type="expression" dxfId="842" priority="148">
      <formula>IF(I$451="YES", IF(I$453="YES",1,0),0)</formula>
    </cfRule>
    <cfRule type="expression" dxfId="841" priority="149">
      <formula>I$451="YES"</formula>
    </cfRule>
    <cfRule type="expression" dxfId="840" priority="150">
      <formula>I$453="YES"</formula>
    </cfRule>
  </conditionalFormatting>
  <conditionalFormatting sqref="I177:I182 I120:I150 I153:I165 I167">
    <cfRule type="expression" dxfId="839" priority="144">
      <formula>J120="EXCL"</formula>
    </cfRule>
    <cfRule type="expression" dxfId="838" priority="145">
      <formula>J120="PLUG"</formula>
    </cfRule>
  </conditionalFormatting>
  <conditionalFormatting sqref="I168">
    <cfRule type="expression" dxfId="837" priority="142">
      <formula>J168="EXCL"</formula>
    </cfRule>
    <cfRule type="expression" dxfId="836" priority="143">
      <formula>J168="PLUG"</formula>
    </cfRule>
  </conditionalFormatting>
  <conditionalFormatting sqref="I170:I175">
    <cfRule type="expression" dxfId="835" priority="140">
      <formula>J170="EXCL"</formula>
    </cfRule>
    <cfRule type="expression" dxfId="834" priority="141">
      <formula>J170="PLUG"</formula>
    </cfRule>
  </conditionalFormatting>
  <conditionalFormatting sqref="K223:K232">
    <cfRule type="expression" dxfId="833" priority="119">
      <formula>SUM(K223:K232)&gt;100%</formula>
    </cfRule>
  </conditionalFormatting>
  <conditionalFormatting sqref="R7:T8">
    <cfRule type="expression" dxfId="832" priority="167">
      <formula>R$449="NO"</formula>
    </cfRule>
    <cfRule type="expression" dxfId="831" priority="168">
      <formula>R$447="NO"</formula>
    </cfRule>
    <cfRule type="expression" dxfId="830" priority="169">
      <formula>IF(R$451="YES", IF(R$453="YES",1,0),0)</formula>
    </cfRule>
    <cfRule type="expression" dxfId="829" priority="170">
      <formula>R$451="YES"</formula>
    </cfRule>
    <cfRule type="expression" dxfId="828" priority="171">
      <formula>R$453="YES"</formula>
    </cfRule>
  </conditionalFormatting>
  <conditionalFormatting sqref="O18">
    <cfRule type="expression" dxfId="827" priority="158">
      <formula>P18="EXCL"</formula>
    </cfRule>
    <cfRule type="expression" dxfId="826" priority="159">
      <formula>P18="PLUG"</formula>
    </cfRule>
  </conditionalFormatting>
  <conditionalFormatting sqref="O7:Q8">
    <cfRule type="expression" dxfId="825" priority="160">
      <formula>O$449="NO"</formula>
    </cfRule>
    <cfRule type="expression" dxfId="824" priority="161">
      <formula>O$447="NO"</formula>
    </cfRule>
    <cfRule type="expression" dxfId="823" priority="162">
      <formula>IF(O$451="YES", IF(O$453="YES",1,0),0)</formula>
    </cfRule>
    <cfRule type="expression" dxfId="822" priority="163">
      <formula>O$451="YES"</formula>
    </cfRule>
    <cfRule type="expression" dxfId="821" priority="164">
      <formula>O$453="YES"</formula>
    </cfRule>
  </conditionalFormatting>
  <conditionalFormatting sqref="L176">
    <cfRule type="expression" dxfId="820" priority="111">
      <formula>M176="EXCL"</formula>
    </cfRule>
    <cfRule type="expression" dxfId="819" priority="112">
      <formula>M176="PLUG"</formula>
    </cfRule>
  </conditionalFormatting>
  <conditionalFormatting sqref="L84:L101">
    <cfRule type="expression" dxfId="818" priority="103">
      <formula>M84="EXCL"</formula>
    </cfRule>
    <cfRule type="expression" dxfId="817" priority="104">
      <formula>M84="PLUG"</formula>
    </cfRule>
  </conditionalFormatting>
  <conditionalFormatting sqref="L102:L105 L107:L119">
    <cfRule type="expression" dxfId="816" priority="101">
      <formula>M102="EXCL"</formula>
    </cfRule>
    <cfRule type="expression" dxfId="815" priority="102">
      <formula>M102="PLUG"</formula>
    </cfRule>
  </conditionalFormatting>
  <conditionalFormatting sqref="L166">
    <cfRule type="expression" dxfId="814" priority="97">
      <formula>M166="EXCL"</formula>
    </cfRule>
    <cfRule type="expression" dxfId="813" priority="98">
      <formula>M166="PLUG"</formula>
    </cfRule>
  </conditionalFormatting>
  <conditionalFormatting sqref="L106">
    <cfRule type="expression" dxfId="812" priority="95">
      <formula>M106="EXCL"</formula>
    </cfRule>
    <cfRule type="expression" dxfId="811" priority="96">
      <formula>M106="PLUG"</formula>
    </cfRule>
  </conditionalFormatting>
  <conditionalFormatting sqref="L169">
    <cfRule type="expression" dxfId="810" priority="109">
      <formula>M169="EXCL"</formula>
    </cfRule>
    <cfRule type="expression" dxfId="809" priority="110">
      <formula>M169="PLUG"</formula>
    </cfRule>
  </conditionalFormatting>
  <conditionalFormatting sqref="L40:L45 L55:L65">
    <cfRule type="expression" dxfId="808" priority="107">
      <formula>M40="EXCL"</formula>
    </cfRule>
    <cfRule type="expression" dxfId="807" priority="108">
      <formula>M40="PLUG"</formula>
    </cfRule>
  </conditionalFormatting>
  <conditionalFormatting sqref="L66:L83">
    <cfRule type="expression" dxfId="806" priority="105">
      <formula>M66="EXCL"</formula>
    </cfRule>
    <cfRule type="expression" dxfId="805" priority="106">
      <formula>M66="PLUG"</formula>
    </cfRule>
  </conditionalFormatting>
  <conditionalFormatting sqref="L151:L152">
    <cfRule type="expression" dxfId="804" priority="99">
      <formula>M151="EXCL"</formula>
    </cfRule>
    <cfRule type="expression" dxfId="803" priority="100">
      <formula>M151="PLUG"</formula>
    </cfRule>
  </conditionalFormatting>
  <conditionalFormatting sqref="L177:L182 L120:L150 L153:L165 L167 L21:L39">
    <cfRule type="expression" dxfId="802" priority="117">
      <formula>M21="EXCL"</formula>
    </cfRule>
    <cfRule type="expression" dxfId="801" priority="118">
      <formula>M21="PLUG"</formula>
    </cfRule>
  </conditionalFormatting>
  <conditionalFormatting sqref="L168">
    <cfRule type="expression" dxfId="800" priority="115">
      <formula>M168="EXCL"</formula>
    </cfRule>
    <cfRule type="expression" dxfId="799" priority="116">
      <formula>M168="PLUG"</formula>
    </cfRule>
  </conditionalFormatting>
  <conditionalFormatting sqref="L170:L175">
    <cfRule type="expression" dxfId="798" priority="113">
      <formula>M170="EXCL"</formula>
    </cfRule>
    <cfRule type="expression" dxfId="797" priority="114">
      <formula>M170="PLUG"</formula>
    </cfRule>
  </conditionalFormatting>
  <conditionalFormatting sqref="O176">
    <cfRule type="expression" dxfId="796" priority="87">
      <formula>P176="EXCL"</formula>
    </cfRule>
    <cfRule type="expression" dxfId="795" priority="88">
      <formula>P176="PLUG"</formula>
    </cfRule>
  </conditionalFormatting>
  <conditionalFormatting sqref="O84:O101">
    <cfRule type="expression" dxfId="794" priority="79">
      <formula>P84="EXCL"</formula>
    </cfRule>
    <cfRule type="expression" dxfId="793" priority="80">
      <formula>P84="PLUG"</formula>
    </cfRule>
  </conditionalFormatting>
  <conditionalFormatting sqref="O102:O105 O107:O119">
    <cfRule type="expression" dxfId="792" priority="77">
      <formula>P102="EXCL"</formula>
    </cfRule>
    <cfRule type="expression" dxfId="791" priority="78">
      <formula>P102="PLUG"</formula>
    </cfRule>
  </conditionalFormatting>
  <conditionalFormatting sqref="O166">
    <cfRule type="expression" dxfId="790" priority="73">
      <formula>P166="EXCL"</formula>
    </cfRule>
    <cfRule type="expression" dxfId="789" priority="74">
      <formula>P166="PLUG"</formula>
    </cfRule>
  </conditionalFormatting>
  <conditionalFormatting sqref="O106">
    <cfRule type="expression" dxfId="788" priority="71">
      <formula>P106="EXCL"</formula>
    </cfRule>
    <cfRule type="expression" dxfId="787" priority="72">
      <formula>P106="PLUG"</formula>
    </cfRule>
  </conditionalFormatting>
  <conditionalFormatting sqref="O169">
    <cfRule type="expression" dxfId="786" priority="85">
      <formula>P169="EXCL"</formula>
    </cfRule>
    <cfRule type="expression" dxfId="785" priority="86">
      <formula>P169="PLUG"</formula>
    </cfRule>
  </conditionalFormatting>
  <conditionalFormatting sqref="O40:O45 O55:O65">
    <cfRule type="expression" dxfId="784" priority="83">
      <formula>P40="EXCL"</formula>
    </cfRule>
    <cfRule type="expression" dxfId="783" priority="84">
      <formula>P40="PLUG"</formula>
    </cfRule>
  </conditionalFormatting>
  <conditionalFormatting sqref="O66:O83">
    <cfRule type="expression" dxfId="782" priority="81">
      <formula>P66="EXCL"</formula>
    </cfRule>
    <cfRule type="expression" dxfId="781" priority="82">
      <formula>P66="PLUG"</formula>
    </cfRule>
  </conditionalFormatting>
  <conditionalFormatting sqref="O151:O152">
    <cfRule type="expression" dxfId="780" priority="75">
      <formula>P151="EXCL"</formula>
    </cfRule>
    <cfRule type="expression" dxfId="779" priority="76">
      <formula>P151="PLUG"</formula>
    </cfRule>
  </conditionalFormatting>
  <conditionalFormatting sqref="O177:O182 O120:O150 O153:O165 O167 O21 O23:O39">
    <cfRule type="expression" dxfId="778" priority="93">
      <formula>P21="EXCL"</formula>
    </cfRule>
    <cfRule type="expression" dxfId="777" priority="94">
      <formula>P21="PLUG"</formula>
    </cfRule>
  </conditionalFormatting>
  <conditionalFormatting sqref="O168">
    <cfRule type="expression" dxfId="776" priority="91">
      <formula>P168="EXCL"</formula>
    </cfRule>
    <cfRule type="expression" dxfId="775" priority="92">
      <formula>P168="PLUG"</formula>
    </cfRule>
  </conditionalFormatting>
  <conditionalFormatting sqref="O170:O175">
    <cfRule type="expression" dxfId="774" priority="89">
      <formula>P170="EXCL"</formula>
    </cfRule>
    <cfRule type="expression" dxfId="773" priority="90">
      <formula>P170="PLUG"</formula>
    </cfRule>
  </conditionalFormatting>
  <conditionalFormatting sqref="R176">
    <cfRule type="expression" dxfId="772" priority="63">
      <formula>S176="EXCL"</formula>
    </cfRule>
    <cfRule type="expression" dxfId="771" priority="64">
      <formula>S176="PLUG"</formula>
    </cfRule>
  </conditionalFormatting>
  <conditionalFormatting sqref="R84:R101">
    <cfRule type="expression" dxfId="770" priority="55">
      <formula>S84="EXCL"</formula>
    </cfRule>
    <cfRule type="expression" dxfId="769" priority="56">
      <formula>S84="PLUG"</formula>
    </cfRule>
  </conditionalFormatting>
  <conditionalFormatting sqref="R102:R105 R107:R119">
    <cfRule type="expression" dxfId="768" priority="53">
      <formula>S102="EXCL"</formula>
    </cfRule>
    <cfRule type="expression" dxfId="767" priority="54">
      <formula>S102="PLUG"</formula>
    </cfRule>
  </conditionalFormatting>
  <conditionalFormatting sqref="R166">
    <cfRule type="expression" dxfId="766" priority="49">
      <formula>S166="EXCL"</formula>
    </cfRule>
    <cfRule type="expression" dxfId="765" priority="50">
      <formula>S166="PLUG"</formula>
    </cfRule>
  </conditionalFormatting>
  <conditionalFormatting sqref="R106">
    <cfRule type="expression" dxfId="764" priority="47">
      <formula>S106="EXCL"</formula>
    </cfRule>
    <cfRule type="expression" dxfId="763" priority="48">
      <formula>S106="PLUG"</formula>
    </cfRule>
  </conditionalFormatting>
  <conditionalFormatting sqref="R169">
    <cfRule type="expression" dxfId="762" priority="61">
      <formula>S169="EXCL"</formula>
    </cfRule>
    <cfRule type="expression" dxfId="761" priority="62">
      <formula>S169="PLUG"</formula>
    </cfRule>
  </conditionalFormatting>
  <conditionalFormatting sqref="R40:R65">
    <cfRule type="expression" dxfId="760" priority="59">
      <formula>S40="EXCL"</formula>
    </cfRule>
    <cfRule type="expression" dxfId="759" priority="60">
      <formula>S40="PLUG"</formula>
    </cfRule>
  </conditionalFormatting>
  <conditionalFormatting sqref="R66:R83">
    <cfRule type="expression" dxfId="758" priority="57">
      <formula>S66="EXCL"</formula>
    </cfRule>
    <cfRule type="expression" dxfId="757" priority="58">
      <formula>S66="PLUG"</formula>
    </cfRule>
  </conditionalFormatting>
  <conditionalFormatting sqref="R151:R152">
    <cfRule type="expression" dxfId="756" priority="51">
      <formula>S151="EXCL"</formula>
    </cfRule>
    <cfRule type="expression" dxfId="755" priority="52">
      <formula>S151="PLUG"</formula>
    </cfRule>
  </conditionalFormatting>
  <conditionalFormatting sqref="R177:R182 R120:R150 R153:R165 R167 R21:R22 R24:R39">
    <cfRule type="expression" dxfId="754" priority="69">
      <formula>S21="EXCL"</formula>
    </cfRule>
    <cfRule type="expression" dxfId="753" priority="70">
      <formula>S21="PLUG"</formula>
    </cfRule>
  </conditionalFormatting>
  <conditionalFormatting sqref="R168">
    <cfRule type="expression" dxfId="752" priority="67">
      <formula>S168="EXCL"</formula>
    </cfRule>
    <cfRule type="expression" dxfId="751" priority="68">
      <formula>S168="PLUG"</formula>
    </cfRule>
  </conditionalFormatting>
  <conditionalFormatting sqref="R170:R175">
    <cfRule type="expression" dxfId="750" priority="65">
      <formula>S170="EXCL"</formula>
    </cfRule>
    <cfRule type="expression" dxfId="749" priority="66">
      <formula>S170="PLUG"</formula>
    </cfRule>
  </conditionalFormatting>
  <conditionalFormatting sqref="U176">
    <cfRule type="expression" dxfId="748" priority="39">
      <formula>V176="EXCL"</formula>
    </cfRule>
    <cfRule type="expression" dxfId="747" priority="40">
      <formula>V176="PLUG"</formula>
    </cfRule>
  </conditionalFormatting>
  <conditionalFormatting sqref="U84:U101">
    <cfRule type="expression" dxfId="746" priority="31">
      <formula>V84="EXCL"</formula>
    </cfRule>
    <cfRule type="expression" dxfId="745" priority="32">
      <formula>V84="PLUG"</formula>
    </cfRule>
  </conditionalFormatting>
  <conditionalFormatting sqref="U102:U105 U107:U119">
    <cfRule type="expression" dxfId="744" priority="29">
      <formula>V102="EXCL"</formula>
    </cfRule>
    <cfRule type="expression" dxfId="743" priority="30">
      <formula>V102="PLUG"</formula>
    </cfRule>
  </conditionalFormatting>
  <conditionalFormatting sqref="U166">
    <cfRule type="expression" dxfId="742" priority="25">
      <formula>V166="EXCL"</formula>
    </cfRule>
    <cfRule type="expression" dxfId="741" priority="26">
      <formula>V166="PLUG"</formula>
    </cfRule>
  </conditionalFormatting>
  <conditionalFormatting sqref="U106">
    <cfRule type="expression" dxfId="740" priority="23">
      <formula>V106="EXCL"</formula>
    </cfRule>
    <cfRule type="expression" dxfId="739" priority="24">
      <formula>V106="PLUG"</formula>
    </cfRule>
  </conditionalFormatting>
  <conditionalFormatting sqref="U169">
    <cfRule type="expression" dxfId="738" priority="37">
      <formula>V169="EXCL"</formula>
    </cfRule>
    <cfRule type="expression" dxfId="737" priority="38">
      <formula>V169="PLUG"</formula>
    </cfRule>
  </conditionalFormatting>
  <conditionalFormatting sqref="U40:U65">
    <cfRule type="expression" dxfId="736" priority="35">
      <formula>V40="EXCL"</formula>
    </cfRule>
    <cfRule type="expression" dxfId="735" priority="36">
      <formula>V40="PLUG"</formula>
    </cfRule>
  </conditionalFormatting>
  <conditionalFormatting sqref="U66:U83">
    <cfRule type="expression" dxfId="734" priority="33">
      <formula>V66="EXCL"</formula>
    </cfRule>
    <cfRule type="expression" dxfId="733" priority="34">
      <formula>V66="PLUG"</formula>
    </cfRule>
  </conditionalFormatting>
  <conditionalFormatting sqref="U151:U152">
    <cfRule type="expression" dxfId="732" priority="27">
      <formula>V151="EXCL"</formula>
    </cfRule>
    <cfRule type="expression" dxfId="731" priority="28">
      <formula>V151="PLUG"</formula>
    </cfRule>
  </conditionalFormatting>
  <conditionalFormatting sqref="U177:U182 U120:U150 U153:U165 U167 U21:U39">
    <cfRule type="expression" dxfId="730" priority="45">
      <formula>V21="EXCL"</formula>
    </cfRule>
    <cfRule type="expression" dxfId="729" priority="46">
      <formula>V21="PLUG"</formula>
    </cfRule>
  </conditionalFormatting>
  <conditionalFormatting sqref="U168">
    <cfRule type="expression" dxfId="728" priority="43">
      <formula>V168="EXCL"</formula>
    </cfRule>
    <cfRule type="expression" dxfId="727" priority="44">
      <formula>V168="PLUG"</formula>
    </cfRule>
  </conditionalFormatting>
  <conditionalFormatting sqref="U170:U175">
    <cfRule type="expression" dxfId="726" priority="41">
      <formula>V170="EXCL"</formula>
    </cfRule>
    <cfRule type="expression" dxfId="725" priority="42">
      <formula>V170="PLUG"</formula>
    </cfRule>
  </conditionalFormatting>
  <conditionalFormatting sqref="W223:W232">
    <cfRule type="expression" dxfId="724" priority="19">
      <formula>SUM(W223:W232)&gt;100%</formula>
    </cfRule>
  </conditionalFormatting>
  <conditionalFormatting sqref="N223:N232">
    <cfRule type="expression" dxfId="723" priority="22">
      <formula>SUM(N223:N232)&gt;100%</formula>
    </cfRule>
  </conditionalFormatting>
  <conditionalFormatting sqref="Q223:Q232">
    <cfRule type="expression" dxfId="722" priority="21">
      <formula>SUM(Q223:Q232)&gt;100%</formula>
    </cfRule>
  </conditionalFormatting>
  <conditionalFormatting sqref="T223:T232">
    <cfRule type="expression" dxfId="721" priority="20">
      <formula>SUM(T223:T232)&gt;100%</formula>
    </cfRule>
  </conditionalFormatting>
  <conditionalFormatting sqref="J2">
    <cfRule type="cellIs" dxfId="720" priority="18" operator="greaterThan">
      <formula>" "</formula>
    </cfRule>
  </conditionalFormatting>
  <conditionalFormatting sqref="M2">
    <cfRule type="cellIs" dxfId="719" priority="17" operator="greaterThan">
      <formula>" "</formula>
    </cfRule>
  </conditionalFormatting>
  <conditionalFormatting sqref="P2">
    <cfRule type="cellIs" dxfId="718" priority="16" operator="greaterThan">
      <formula>" "</formula>
    </cfRule>
  </conditionalFormatting>
  <conditionalFormatting sqref="S2">
    <cfRule type="cellIs" dxfId="717" priority="15" operator="greaterThan">
      <formula>" "</formula>
    </cfRule>
  </conditionalFormatting>
  <conditionalFormatting sqref="V2">
    <cfRule type="cellIs" dxfId="716" priority="14" operator="greaterThan">
      <formula>" "</formula>
    </cfRule>
  </conditionalFormatting>
  <conditionalFormatting sqref="I25">
    <cfRule type="expression" dxfId="715" priority="179">
      <formula>K1="EXCL"</formula>
    </cfRule>
    <cfRule type="expression" dxfId="714" priority="180">
      <formula>K1="PLUG"</formula>
    </cfRule>
  </conditionalFormatting>
  <conditionalFormatting sqref="U8:W8">
    <cfRule type="expression" dxfId="713" priority="9">
      <formula>U$440="NO"</formula>
    </cfRule>
    <cfRule type="expression" dxfId="712" priority="10">
      <formula>U$438="NO"</formula>
    </cfRule>
    <cfRule type="expression" dxfId="711" priority="11">
      <formula>IF(U$442="YES", IF(U$444="YES",1,0),0)</formula>
    </cfRule>
    <cfRule type="expression" dxfId="710" priority="12">
      <formula>U$442="YES"</formula>
    </cfRule>
    <cfRule type="expression" dxfId="709" priority="13">
      <formula>U$444="YES"</formula>
    </cfRule>
  </conditionalFormatting>
  <conditionalFormatting sqref="O22">
    <cfRule type="expression" dxfId="708" priority="7">
      <formula>P22="EXCL"</formula>
    </cfRule>
    <cfRule type="expression" dxfId="707" priority="8">
      <formula>P22="PLUG"</formula>
    </cfRule>
  </conditionalFormatting>
  <conditionalFormatting sqref="L46:L54">
    <cfRule type="expression" dxfId="706" priority="5">
      <formula>M46="EXCL"</formula>
    </cfRule>
    <cfRule type="expression" dxfId="705" priority="6">
      <formula>M46="PLUG"</formula>
    </cfRule>
  </conditionalFormatting>
  <conditionalFormatting sqref="R23">
    <cfRule type="expression" dxfId="704" priority="3">
      <formula>S23="EXCL"</formula>
    </cfRule>
    <cfRule type="expression" dxfId="703" priority="4">
      <formula>S23="PLUG"</formula>
    </cfRule>
  </conditionalFormatting>
  <conditionalFormatting sqref="O46:O54">
    <cfRule type="expression" dxfId="702" priority="1">
      <formula>P46="EXCL"</formula>
    </cfRule>
    <cfRule type="expression" dxfId="701" priority="2">
      <formula>P46="PLUG"</formula>
    </cfRule>
  </conditionalFormatting>
  <pageMargins left="0.7" right="0.7" top="1.25" bottom="0.75" header="0.75" footer="0.3"/>
  <pageSetup paperSize="17" scale="89" fitToHeight="0" orientation="landscape" r:id="rId1"/>
  <headerFooter differentFirst="1" scaleWithDoc="0">
    <oddFooter>&amp;L&amp;"Calibri,Regular"&amp;10Rev. 9 / 28-Jul-15&amp;C&amp;"Calibri,Regular"&amp;10Page &amp;P of &amp;N&amp;R&amp;"Calibri,Regular"&amp;10Printed: &amp;D &amp;T</oddFooter>
    <firstHeader>&amp;L&amp;10----------------------------------------------------------            ---------------------------------------------------------------
Department Manager Signature / Date                      Sponsor Signature / Date</firstHeader>
    <firstFooter>&amp;L&amp;10Rev. 9 / 28-Jul-15&amp;C&amp;10Page &amp;P of &amp;N&amp;R&amp;10Printed: &amp;D &amp;T</first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I450"/>
  <sheetViews>
    <sheetView topLeftCell="A8" workbookViewId="0">
      <selection activeCell="N21" sqref="N21"/>
    </sheetView>
  </sheetViews>
  <sheetFormatPr defaultRowHeight="13.15"/>
  <cols>
    <col min="4" max="4" width="15.42578125" customWidth="1"/>
    <col min="5" max="5" width="45.28515625" customWidth="1"/>
    <col min="6" max="6" width="9.85546875" bestFit="1" customWidth="1"/>
    <col min="7" max="7" width="12.28515625" customWidth="1"/>
    <col min="8" max="8" width="9.85546875" bestFit="1" customWidth="1"/>
    <col min="11" max="11" width="12.42578125" customWidth="1"/>
    <col min="12" max="12" width="11.85546875" customWidth="1"/>
    <col min="13" max="13" width="12" customWidth="1"/>
    <col min="14" max="14" width="19.42578125" customWidth="1"/>
    <col min="15" max="28" width="0" hidden="1" customWidth="1"/>
    <col min="31" max="31" width="17.28515625" customWidth="1"/>
    <col min="32" max="32" width="13.85546875" customWidth="1"/>
    <col min="33" max="34" width="0" hidden="1" customWidth="1"/>
    <col min="35" max="35" width="12.28515625" bestFit="1" customWidth="1"/>
  </cols>
  <sheetData>
    <row r="1" spans="1:28" ht="27.6">
      <c r="A1" s="481" t="s">
        <v>570</v>
      </c>
      <c r="B1" s="481"/>
      <c r="C1" s="481"/>
      <c r="D1" s="481"/>
      <c r="E1" s="481"/>
      <c r="F1" s="481"/>
      <c r="G1" s="481"/>
      <c r="H1" s="482"/>
      <c r="I1" s="482"/>
      <c r="J1" s="482"/>
      <c r="K1" s="482"/>
      <c r="L1" s="482"/>
      <c r="M1" s="482"/>
      <c r="N1" s="483"/>
      <c r="O1" s="482"/>
      <c r="P1" s="482"/>
      <c r="Q1" s="482"/>
      <c r="R1" s="483"/>
      <c r="S1" s="482"/>
      <c r="T1" s="484"/>
      <c r="U1" s="482"/>
      <c r="V1" s="482"/>
      <c r="W1" s="483"/>
      <c r="X1" s="482"/>
      <c r="Y1" s="484"/>
      <c r="Z1" s="482"/>
      <c r="AA1" s="482"/>
      <c r="AB1" s="483"/>
    </row>
    <row r="2" spans="1:28" ht="14.45" thickBot="1">
      <c r="A2" s="485" t="s">
        <v>571</v>
      </c>
      <c r="B2" s="486"/>
      <c r="C2" s="486"/>
      <c r="D2" s="486"/>
      <c r="E2" s="486"/>
      <c r="F2" s="487"/>
      <c r="G2" s="488" t="s">
        <v>827</v>
      </c>
      <c r="H2" s="1314"/>
      <c r="I2" s="1314"/>
      <c r="J2" s="1314"/>
      <c r="K2" s="1314"/>
      <c r="L2" s="1314"/>
      <c r="M2" s="1314"/>
      <c r="N2" s="1314"/>
      <c r="O2" s="1314"/>
      <c r="P2" s="1314"/>
      <c r="Q2" s="1314"/>
      <c r="R2" s="1314"/>
      <c r="S2" s="1314"/>
      <c r="T2" s="1314"/>
      <c r="U2" s="1314"/>
      <c r="V2" s="1314"/>
      <c r="W2" s="1314"/>
      <c r="X2" s="1314"/>
      <c r="Y2" s="1314"/>
      <c r="Z2" s="1314"/>
      <c r="AA2" s="1314"/>
      <c r="AB2" s="1314"/>
    </row>
    <row r="3" spans="1:28" ht="24" thickTop="1">
      <c r="A3" s="489" t="str">
        <f>+C11&amp;" - "&amp;C10</f>
        <v>SUB - Heat Trace</v>
      </c>
      <c r="B3" s="490"/>
      <c r="C3" s="490"/>
      <c r="D3" s="490"/>
      <c r="E3" s="490"/>
      <c r="F3" s="491"/>
      <c r="G3" s="492" t="s">
        <v>575</v>
      </c>
      <c r="H3" s="1315"/>
      <c r="I3" s="1316"/>
      <c r="J3" s="1316"/>
      <c r="K3" s="1316"/>
      <c r="L3" s="1316"/>
      <c r="M3" s="1316"/>
      <c r="N3" s="1316"/>
      <c r="O3" s="1317">
        <v>41810</v>
      </c>
      <c r="P3" s="1318"/>
      <c r="Q3" s="1318"/>
      <c r="R3" s="1319"/>
      <c r="S3" s="1317">
        <v>41810</v>
      </c>
      <c r="T3" s="1318"/>
      <c r="U3" s="1318"/>
      <c r="V3" s="1318"/>
      <c r="W3" s="1319"/>
      <c r="X3" s="1317">
        <v>41810</v>
      </c>
      <c r="Y3" s="1318"/>
      <c r="Z3" s="1318"/>
      <c r="AA3" s="1318"/>
      <c r="AB3" s="1319"/>
    </row>
    <row r="4" spans="1:28" ht="23.45">
      <c r="A4" s="493"/>
      <c r="B4" s="494"/>
      <c r="C4" s="494"/>
      <c r="D4" s="494"/>
      <c r="E4" s="494"/>
      <c r="F4" s="495"/>
      <c r="G4" s="496"/>
      <c r="H4" s="1324" t="s">
        <v>828</v>
      </c>
      <c r="I4" s="1325"/>
      <c r="J4" s="1325"/>
      <c r="K4" s="1325"/>
      <c r="L4" s="1325"/>
      <c r="M4" s="1325"/>
      <c r="N4" s="1325"/>
      <c r="O4" s="1326">
        <v>41795</v>
      </c>
      <c r="P4" s="1327"/>
      <c r="Q4" s="1327"/>
      <c r="R4" s="1328"/>
      <c r="S4" s="1326">
        <v>41795</v>
      </c>
      <c r="T4" s="1327"/>
      <c r="U4" s="1327"/>
      <c r="V4" s="1327"/>
      <c r="W4" s="1328"/>
      <c r="X4" s="1326">
        <v>41795</v>
      </c>
      <c r="Y4" s="1327"/>
      <c r="Z4" s="1327"/>
      <c r="AA4" s="1327"/>
      <c r="AB4" s="1328"/>
    </row>
    <row r="5" spans="1:28" ht="24" thickBot="1">
      <c r="A5" s="497"/>
      <c r="B5" s="498"/>
      <c r="C5" s="498"/>
      <c r="D5" s="498"/>
      <c r="E5" s="498"/>
      <c r="F5" s="499"/>
      <c r="G5" s="500"/>
      <c r="H5" s="1329"/>
      <c r="I5" s="1330"/>
      <c r="J5" s="1330"/>
      <c r="K5" s="1330"/>
      <c r="L5" s="1330"/>
      <c r="M5" s="1330"/>
      <c r="N5" s="1330"/>
      <c r="O5" s="501"/>
      <c r="P5" s="501"/>
      <c r="Q5" s="501"/>
      <c r="R5" s="502" t="s">
        <v>581</v>
      </c>
      <c r="S5" s="501"/>
      <c r="T5" s="503">
        <f>+S3-S4</f>
        <v>15</v>
      </c>
      <c r="U5" s="501"/>
      <c r="V5" s="501"/>
      <c r="W5" s="502" t="s">
        <v>581</v>
      </c>
      <c r="X5" s="501"/>
      <c r="Y5" s="503">
        <f>+X3-X4</f>
        <v>15</v>
      </c>
      <c r="Z5" s="501"/>
      <c r="AA5" s="501"/>
      <c r="AB5" s="502" t="s">
        <v>581</v>
      </c>
    </row>
    <row r="6" spans="1:28" ht="15" thickTop="1">
      <c r="A6" s="504"/>
      <c r="B6" s="200" t="s">
        <v>582</v>
      </c>
      <c r="C6" s="1331"/>
      <c r="D6" s="1332"/>
      <c r="E6" s="505"/>
      <c r="F6" s="506"/>
      <c r="G6" s="506"/>
      <c r="H6" s="1333" t="s">
        <v>829</v>
      </c>
      <c r="I6" s="1334"/>
      <c r="J6" s="1334"/>
      <c r="K6" s="1334"/>
      <c r="L6" s="1334"/>
      <c r="M6" s="1334"/>
      <c r="N6" s="1334"/>
      <c r="O6" s="1335" t="s">
        <v>584</v>
      </c>
      <c r="P6" s="1334"/>
      <c r="Q6" s="1334"/>
      <c r="R6" s="1336"/>
      <c r="S6" s="1335" t="s">
        <v>585</v>
      </c>
      <c r="T6" s="1334"/>
      <c r="U6" s="1334"/>
      <c r="V6" s="1334"/>
      <c r="W6" s="1336"/>
      <c r="X6" s="1335" t="s">
        <v>586</v>
      </c>
      <c r="Y6" s="1334"/>
      <c r="Z6" s="1334"/>
      <c r="AA6" s="1334"/>
      <c r="AB6" s="1336"/>
    </row>
    <row r="7" spans="1:28" ht="14.45">
      <c r="A7" s="507"/>
      <c r="B7" s="200" t="s">
        <v>588</v>
      </c>
      <c r="C7" s="1299"/>
      <c r="D7" s="1300"/>
      <c r="E7" s="508"/>
      <c r="F7" s="210"/>
      <c r="G7" s="211" t="s">
        <v>589</v>
      </c>
      <c r="H7" s="1320" t="s">
        <v>830</v>
      </c>
      <c r="I7" s="1321"/>
      <c r="J7" s="1321"/>
      <c r="K7" s="1321"/>
      <c r="L7" s="1321"/>
      <c r="M7" s="1321"/>
      <c r="N7" s="1322"/>
      <c r="O7" s="1320"/>
      <c r="P7" s="1321"/>
      <c r="Q7" s="1321"/>
      <c r="R7" s="1322"/>
      <c r="S7" s="1320"/>
      <c r="T7" s="1321"/>
      <c r="U7" s="1321"/>
      <c r="V7" s="1321"/>
      <c r="W7" s="1322"/>
      <c r="X7" s="1320"/>
      <c r="Y7" s="1321"/>
      <c r="Z7" s="1321"/>
      <c r="AA7" s="1321"/>
      <c r="AB7" s="1322"/>
    </row>
    <row r="8" spans="1:28" ht="13.9">
      <c r="A8" s="507"/>
      <c r="B8" s="200" t="s">
        <v>594</v>
      </c>
      <c r="C8" s="1299"/>
      <c r="D8" s="1300"/>
      <c r="E8" s="508"/>
      <c r="F8" s="210"/>
      <c r="G8" s="211" t="s">
        <v>596</v>
      </c>
      <c r="H8" s="1323"/>
      <c r="I8" s="1307"/>
      <c r="J8" s="1307"/>
      <c r="K8" s="1307"/>
      <c r="L8" s="1307"/>
      <c r="M8" s="1307"/>
      <c r="N8" s="1308"/>
      <c r="O8" s="1323"/>
      <c r="P8" s="1307"/>
      <c r="Q8" s="1307"/>
      <c r="R8" s="1308"/>
      <c r="S8" s="1323"/>
      <c r="T8" s="1307"/>
      <c r="U8" s="1307"/>
      <c r="V8" s="1307"/>
      <c r="W8" s="1308"/>
      <c r="X8" s="1323"/>
      <c r="Y8" s="1307"/>
      <c r="Z8" s="1307"/>
      <c r="AA8" s="1307"/>
      <c r="AB8" s="1308"/>
    </row>
    <row r="9" spans="1:28" ht="14.45">
      <c r="A9" s="507"/>
      <c r="B9" s="200" t="s">
        <v>600</v>
      </c>
      <c r="C9" s="1299"/>
      <c r="D9" s="1300"/>
      <c r="E9" s="508"/>
      <c r="F9" s="210"/>
      <c r="G9" s="211" t="s">
        <v>601</v>
      </c>
      <c r="H9" s="1110"/>
      <c r="I9" s="1307"/>
      <c r="J9" s="1307"/>
      <c r="K9" s="1307"/>
      <c r="L9" s="1307"/>
      <c r="M9" s="1307"/>
      <c r="N9" s="1308"/>
      <c r="O9" s="1309"/>
      <c r="P9" s="1307"/>
      <c r="Q9" s="1307"/>
      <c r="R9" s="1308"/>
      <c r="S9" s="1309"/>
      <c r="T9" s="1307"/>
      <c r="U9" s="1307"/>
      <c r="V9" s="1307"/>
      <c r="W9" s="1308"/>
      <c r="X9" s="1309"/>
      <c r="Y9" s="1307"/>
      <c r="Z9" s="1307"/>
      <c r="AA9" s="1307"/>
      <c r="AB9" s="1308"/>
    </row>
    <row r="10" spans="1:28" ht="13.9">
      <c r="A10" s="507"/>
      <c r="B10" s="200" t="s">
        <v>605</v>
      </c>
      <c r="C10" s="1299" t="s">
        <v>831</v>
      </c>
      <c r="D10" s="1300"/>
      <c r="E10" s="508"/>
      <c r="F10" s="210"/>
      <c r="G10" s="211" t="s">
        <v>607</v>
      </c>
      <c r="H10" s="1310"/>
      <c r="I10" s="1311"/>
      <c r="J10" s="1311"/>
      <c r="K10" s="1311"/>
      <c r="L10" s="1311"/>
      <c r="M10" s="1311"/>
      <c r="N10" s="1312"/>
      <c r="O10" s="1310"/>
      <c r="P10" s="1311"/>
      <c r="Q10" s="1311"/>
      <c r="R10" s="1312"/>
      <c r="S10" s="1310"/>
      <c r="T10" s="1311"/>
      <c r="U10" s="1311"/>
      <c r="V10" s="1311"/>
      <c r="W10" s="1312"/>
      <c r="X10" s="1310"/>
      <c r="Y10" s="1311"/>
      <c r="Z10" s="1311"/>
      <c r="AA10" s="1311"/>
      <c r="AB10" s="1312"/>
    </row>
    <row r="11" spans="1:28" ht="13.9">
      <c r="A11" s="507"/>
      <c r="B11" s="200" t="s">
        <v>611</v>
      </c>
      <c r="C11" s="1299" t="s">
        <v>832</v>
      </c>
      <c r="D11" s="1300"/>
      <c r="E11" s="508"/>
      <c r="F11" s="210"/>
      <c r="G11" s="211" t="s">
        <v>612</v>
      </c>
      <c r="H11" s="1304"/>
      <c r="I11" s="1305"/>
      <c r="J11" s="1305"/>
      <c r="K11" s="1305"/>
      <c r="L11" s="1305"/>
      <c r="M11" s="1305"/>
      <c r="N11" s="1306"/>
      <c r="O11" s="1304"/>
      <c r="P11" s="1305"/>
      <c r="Q11" s="1305"/>
      <c r="R11" s="1306"/>
      <c r="S11" s="1304"/>
      <c r="T11" s="1305"/>
      <c r="U11" s="1305"/>
      <c r="V11" s="1305"/>
      <c r="W11" s="1306"/>
      <c r="X11" s="1304"/>
      <c r="Y11" s="1305"/>
      <c r="Z11" s="1305"/>
      <c r="AA11" s="1305"/>
      <c r="AB11" s="1306"/>
    </row>
    <row r="12" spans="1:28" ht="13.9">
      <c r="A12" s="507"/>
      <c r="B12" s="212" t="s">
        <v>613</v>
      </c>
      <c r="C12" s="1299"/>
      <c r="D12" s="1300"/>
      <c r="E12" s="508"/>
      <c r="F12" s="210"/>
      <c r="G12" s="211" t="s">
        <v>614</v>
      </c>
      <c r="H12" s="1304"/>
      <c r="I12" s="1305"/>
      <c r="J12" s="1305"/>
      <c r="K12" s="1305"/>
      <c r="L12" s="1305"/>
      <c r="M12" s="1305"/>
      <c r="N12" s="1306"/>
      <c r="O12" s="1304"/>
      <c r="P12" s="1305"/>
      <c r="Q12" s="1305"/>
      <c r="R12" s="1306"/>
      <c r="S12" s="1304"/>
      <c r="T12" s="1305"/>
      <c r="U12" s="1305"/>
      <c r="V12" s="1305"/>
      <c r="W12" s="1306"/>
      <c r="X12" s="1304"/>
      <c r="Y12" s="1305"/>
      <c r="Z12" s="1305"/>
      <c r="AA12" s="1305"/>
      <c r="AB12" s="1306"/>
    </row>
    <row r="13" spans="1:28" ht="13.9">
      <c r="A13" s="507"/>
      <c r="B13" s="200" t="s">
        <v>615</v>
      </c>
      <c r="C13" s="1299"/>
      <c r="D13" s="1300"/>
      <c r="E13" s="508"/>
      <c r="F13" s="210"/>
      <c r="G13" s="213" t="s">
        <v>617</v>
      </c>
      <c r="H13" s="1301">
        <f>+IF(H$11="No Bid","No Bid",H12-H11)</f>
        <v>0</v>
      </c>
      <c r="I13" s="1302"/>
      <c r="J13" s="1302"/>
      <c r="K13" s="1302"/>
      <c r="L13" s="1302"/>
      <c r="M13" s="1302"/>
      <c r="N13" s="1303"/>
      <c r="O13" s="1301"/>
      <c r="P13" s="1302"/>
      <c r="Q13" s="1302"/>
      <c r="R13" s="1303"/>
      <c r="S13" s="1301"/>
      <c r="T13" s="1302"/>
      <c r="U13" s="1302"/>
      <c r="V13" s="1302"/>
      <c r="W13" s="1303"/>
      <c r="X13" s="1301"/>
      <c r="Y13" s="1302"/>
      <c r="Z13" s="1302"/>
      <c r="AA13" s="1302"/>
      <c r="AB13" s="1303"/>
    </row>
    <row r="14" spans="1:28" ht="13.9">
      <c r="A14" s="507"/>
      <c r="B14" s="200" t="s">
        <v>618</v>
      </c>
      <c r="C14" s="1299"/>
      <c r="D14" s="1300"/>
      <c r="E14" s="508"/>
      <c r="F14" s="210"/>
      <c r="G14" s="211" t="s">
        <v>620</v>
      </c>
      <c r="H14" s="1293"/>
      <c r="I14" s="1294"/>
      <c r="J14" s="1294"/>
      <c r="K14" s="1294"/>
      <c r="L14" s="1294"/>
      <c r="M14" s="1294"/>
      <c r="N14" s="1295"/>
      <c r="O14" s="1293"/>
      <c r="P14" s="1294"/>
      <c r="Q14" s="1294"/>
      <c r="R14" s="1295"/>
      <c r="S14" s="1293"/>
      <c r="T14" s="1294"/>
      <c r="U14" s="1294"/>
      <c r="V14" s="1294"/>
      <c r="W14" s="1295"/>
      <c r="X14" s="1293"/>
      <c r="Y14" s="1294"/>
      <c r="Z14" s="1294"/>
      <c r="AA14" s="1294"/>
      <c r="AB14" s="1295"/>
    </row>
    <row r="15" spans="1:28" ht="13.9">
      <c r="A15" s="507"/>
      <c r="B15" s="200" t="s">
        <v>622</v>
      </c>
      <c r="C15" s="1291"/>
      <c r="D15" s="1292"/>
      <c r="E15" s="508"/>
      <c r="F15" s="210"/>
      <c r="G15" s="211" t="s">
        <v>624</v>
      </c>
      <c r="H15" s="1293"/>
      <c r="I15" s="1294"/>
      <c r="J15" s="1294"/>
      <c r="K15" s="1294"/>
      <c r="L15" s="1294"/>
      <c r="M15" s="1294"/>
      <c r="N15" s="1295"/>
      <c r="O15" s="1293"/>
      <c r="P15" s="1294"/>
      <c r="Q15" s="1294"/>
      <c r="R15" s="1295"/>
      <c r="S15" s="1293"/>
      <c r="T15" s="1294"/>
      <c r="U15" s="1294"/>
      <c r="V15" s="1294"/>
      <c r="W15" s="1295"/>
      <c r="X15" s="1293"/>
      <c r="Y15" s="1294"/>
      <c r="Z15" s="1294"/>
      <c r="AA15" s="1294"/>
      <c r="AB15" s="1295"/>
    </row>
    <row r="16" spans="1:28" ht="14.45">
      <c r="A16" s="507"/>
      <c r="B16" s="212" t="s">
        <v>628</v>
      </c>
      <c r="C16" s="982" t="s">
        <v>102</v>
      </c>
      <c r="D16" s="509"/>
      <c r="E16" s="508"/>
      <c r="F16" s="217"/>
      <c r="G16" s="218" t="s">
        <v>630</v>
      </c>
      <c r="H16" s="1296" t="s">
        <v>833</v>
      </c>
      <c r="I16" s="1297"/>
      <c r="J16" s="1297"/>
      <c r="K16" s="1297"/>
      <c r="L16" s="1297"/>
      <c r="M16" s="1297"/>
      <c r="N16" s="1298"/>
      <c r="O16" s="1296" t="s">
        <v>833</v>
      </c>
      <c r="P16" s="1297"/>
      <c r="Q16" s="1297"/>
      <c r="R16" s="1298"/>
      <c r="S16" s="1296" t="s">
        <v>833</v>
      </c>
      <c r="T16" s="1297"/>
      <c r="U16" s="1297"/>
      <c r="V16" s="1297"/>
      <c r="W16" s="1298"/>
      <c r="X16" s="1296" t="s">
        <v>833</v>
      </c>
      <c r="Y16" s="1297"/>
      <c r="Z16" s="1297"/>
      <c r="AA16" s="1297"/>
      <c r="AB16" s="1298"/>
    </row>
    <row r="17" spans="1:35" ht="15" thickBot="1">
      <c r="A17" s="510"/>
      <c r="B17" s="511" t="s">
        <v>632</v>
      </c>
      <c r="C17" s="512" t="s">
        <v>833</v>
      </c>
      <c r="D17" s="513"/>
      <c r="E17" s="508"/>
      <c r="F17" s="210"/>
      <c r="G17" s="223" t="str">
        <f>CONCATENATE("Exchange Rate (1 : $x",C17,")")</f>
        <v>Exchange Rate (1 : $xUSD - US Dollar)</v>
      </c>
      <c r="H17" s="1285" t="str">
        <f>IF(H16="",1,IF($D$17="","Enter Project Currency In Cell D17",IF(H16=$D$17,1,"Enter Exchange Rate Here")))</f>
        <v>Enter Project Currency In Cell D17</v>
      </c>
      <c r="I17" s="1286"/>
      <c r="J17" s="1286"/>
      <c r="K17" s="1286"/>
      <c r="L17" s="1286"/>
      <c r="M17" s="1286"/>
      <c r="N17" s="1287"/>
      <c r="O17" s="1285" t="str">
        <f t="shared" ref="O17" si="0">IF(O16="",1,IF($D$17="","Enter Project Currency In Cell D17",IF(O16=$D$17,1,"Enter Exchange Rate Here")))</f>
        <v>Enter Project Currency In Cell D17</v>
      </c>
      <c r="P17" s="1286"/>
      <c r="Q17" s="1286"/>
      <c r="R17" s="1287"/>
      <c r="S17" s="1285" t="str">
        <f t="shared" ref="S17" si="1">IF(S16="",1,IF($D$17="","Enter Project Currency In Cell D17",IF(S16=$D$17,1,"Enter Exchange Rate Here")))</f>
        <v>Enter Project Currency In Cell D17</v>
      </c>
      <c r="T17" s="1286"/>
      <c r="U17" s="1286"/>
      <c r="V17" s="1286"/>
      <c r="W17" s="1287"/>
      <c r="X17" s="1285" t="str">
        <f t="shared" ref="X17" si="2">IF(X16="",1,IF($D$17="","Enter Project Currency In Cell D17",IF(X16=$D$17,1,"Enter Exchange Rate Here")))</f>
        <v>Enter Project Currency In Cell D17</v>
      </c>
      <c r="Y17" s="1286"/>
      <c r="Z17" s="1286"/>
      <c r="AA17" s="1286"/>
      <c r="AB17" s="1287"/>
    </row>
    <row r="18" spans="1:35" ht="16.899999999999999" thickTop="1" thickBot="1">
      <c r="A18" s="1282" t="s">
        <v>633</v>
      </c>
      <c r="B18" s="1283"/>
      <c r="C18" s="1283"/>
      <c r="D18" s="1283"/>
      <c r="E18" s="1284"/>
      <c r="F18" s="514" t="str">
        <f>+F160</f>
        <v>-</v>
      </c>
      <c r="G18" s="515" t="str">
        <f>+G160</f>
        <v>-</v>
      </c>
      <c r="H18" s="516" t="s">
        <v>634</v>
      </c>
      <c r="I18" s="516" t="s">
        <v>634</v>
      </c>
      <c r="J18" s="516" t="s">
        <v>634</v>
      </c>
      <c r="K18" s="516"/>
      <c r="L18" s="516" t="s">
        <v>634</v>
      </c>
      <c r="M18" s="516" t="s">
        <v>634</v>
      </c>
      <c r="N18" s="517" t="e">
        <f>N$160</f>
        <v>#VALUE!</v>
      </c>
      <c r="O18" s="516" t="s">
        <v>634</v>
      </c>
      <c r="P18" s="516" t="s">
        <v>634</v>
      </c>
      <c r="Q18" s="516" t="s">
        <v>634</v>
      </c>
      <c r="R18" s="517" t="e">
        <f>R$160</f>
        <v>#VALUE!</v>
      </c>
      <c r="S18" s="516" t="s">
        <v>634</v>
      </c>
      <c r="T18" s="514" t="s">
        <v>634</v>
      </c>
      <c r="U18" s="516" t="s">
        <v>634</v>
      </c>
      <c r="V18" s="516" t="s">
        <v>634</v>
      </c>
      <c r="W18" s="517" t="e">
        <f>W$160</f>
        <v>#VALUE!</v>
      </c>
      <c r="X18" s="516" t="s">
        <v>634</v>
      </c>
      <c r="Y18" s="514" t="s">
        <v>634</v>
      </c>
      <c r="Z18" s="516" t="s">
        <v>634</v>
      </c>
      <c r="AA18" s="516" t="s">
        <v>634</v>
      </c>
      <c r="AB18" s="517" t="e">
        <f>AB$160</f>
        <v>#VALUE!</v>
      </c>
    </row>
    <row r="19" spans="1:35" ht="42.6" thickTop="1" thickBot="1">
      <c r="A19" s="1288" t="s">
        <v>492</v>
      </c>
      <c r="B19" s="1289"/>
      <c r="C19" s="1289"/>
      <c r="D19" s="1289"/>
      <c r="E19" s="1290"/>
      <c r="F19" s="518" t="s">
        <v>635</v>
      </c>
      <c r="G19" s="519" t="s">
        <v>495</v>
      </c>
      <c r="H19" s="520" t="s">
        <v>503</v>
      </c>
      <c r="I19" s="520" t="s">
        <v>834</v>
      </c>
      <c r="J19" s="520" t="s">
        <v>835</v>
      </c>
      <c r="K19" s="520" t="s">
        <v>836</v>
      </c>
      <c r="L19" s="520" t="s">
        <v>837</v>
      </c>
      <c r="M19" s="520" t="s">
        <v>838</v>
      </c>
      <c r="N19" s="521" t="str">
        <f t="shared" ref="N19" si="3">CONCATENATE("Total Price (",$D$17,")")</f>
        <v>Total Price ()</v>
      </c>
      <c r="O19" s="520" t="str">
        <f t="shared" ref="O19" si="4">CONCATENATE("Unit Price (",O16,")")</f>
        <v>Unit Price (USD - US Dollar)</v>
      </c>
      <c r="P19" s="520" t="s">
        <v>836</v>
      </c>
      <c r="Q19" s="520" t="s">
        <v>838</v>
      </c>
      <c r="R19" s="521" t="str">
        <f t="shared" ref="R19" si="5">CONCATENATE("Total Price (",$D$17,")")</f>
        <v>Total Price ()</v>
      </c>
      <c r="S19" s="520" t="str">
        <f t="shared" ref="S19" si="6">CONCATENATE("Unit Price (",S16,")")</f>
        <v>Unit Price (USD - US Dollar)</v>
      </c>
      <c r="T19" s="981" t="s">
        <v>636</v>
      </c>
      <c r="U19" s="520" t="s">
        <v>836</v>
      </c>
      <c r="V19" s="520" t="s">
        <v>838</v>
      </c>
      <c r="W19" s="521" t="str">
        <f t="shared" ref="W19" si="7">CONCATENATE("Total Price (",$D$17,")")</f>
        <v>Total Price ()</v>
      </c>
      <c r="X19" s="520" t="str">
        <f t="shared" ref="X19" si="8">CONCATENATE("Unit Price (",X16,")")</f>
        <v>Unit Price (USD - US Dollar)</v>
      </c>
      <c r="Y19" s="981" t="s">
        <v>636</v>
      </c>
      <c r="Z19" s="520" t="s">
        <v>836</v>
      </c>
      <c r="AA19" s="520" t="s">
        <v>838</v>
      </c>
      <c r="AB19" s="521" t="str">
        <f t="shared" ref="AB19" si="9">CONCATENATE("Total Price (",$D$17,")")</f>
        <v>Total Price ()</v>
      </c>
    </row>
    <row r="20" spans="1:35" ht="16.149999999999999" thickTop="1">
      <c r="A20" s="1271" t="s">
        <v>839</v>
      </c>
      <c r="B20" s="1277"/>
      <c r="C20" s="1277"/>
      <c r="D20" s="1277"/>
      <c r="E20" s="1278"/>
      <c r="F20" s="522" t="s">
        <v>634</v>
      </c>
      <c r="G20" s="523" t="s">
        <v>634</v>
      </c>
      <c r="H20" s="524" t="s">
        <v>634</v>
      </c>
      <c r="I20" s="524" t="s">
        <v>634</v>
      </c>
      <c r="J20" s="524" t="s">
        <v>634</v>
      </c>
      <c r="K20" s="524"/>
      <c r="L20" s="524" t="s">
        <v>634</v>
      </c>
      <c r="M20" s="524" t="s">
        <v>634</v>
      </c>
      <c r="N20" s="525">
        <f>+IF(H$13="No Bid","No Bid",SUM(N21:N122))</f>
        <v>987311.57883841801</v>
      </c>
      <c r="O20" s="524" t="s">
        <v>634</v>
      </c>
      <c r="P20" s="524" t="s">
        <v>634</v>
      </c>
      <c r="Q20" s="524" t="s">
        <v>634</v>
      </c>
      <c r="R20" s="526" t="e">
        <f>+IF(O$13="No Bid","No Bid",SUM(R21:R122))</f>
        <v>#VALUE!</v>
      </c>
      <c r="S20" s="524" t="s">
        <v>634</v>
      </c>
      <c r="T20" s="522" t="s">
        <v>634</v>
      </c>
      <c r="U20" s="524" t="s">
        <v>634</v>
      </c>
      <c r="V20" s="524" t="s">
        <v>634</v>
      </c>
      <c r="W20" s="526" t="e">
        <f>+IF(S$13="No Bid","No Bid",SUM(W21:W122))</f>
        <v>#VALUE!</v>
      </c>
      <c r="X20" s="524" t="s">
        <v>634</v>
      </c>
      <c r="Y20" s="522" t="s">
        <v>634</v>
      </c>
      <c r="Z20" s="524" t="s">
        <v>634</v>
      </c>
      <c r="AA20" s="524" t="s">
        <v>634</v>
      </c>
      <c r="AB20" s="526" t="e">
        <f>+IF(X$13="No Bid","No Bid",SUM(AB21:AB122))</f>
        <v>#VALUE!</v>
      </c>
      <c r="AE20" s="1180" t="s">
        <v>639</v>
      </c>
      <c r="AF20" s="1180"/>
      <c r="AG20" s="1180"/>
      <c r="AH20" s="1180"/>
      <c r="AI20" s="702">
        <f>N21</f>
        <v>126350</v>
      </c>
    </row>
    <row r="21" spans="1:35" ht="13.9">
      <c r="A21" s="527">
        <v>1</v>
      </c>
      <c r="B21" s="528" t="s">
        <v>840</v>
      </c>
      <c r="C21" s="979"/>
      <c r="D21" s="979"/>
      <c r="E21" s="980"/>
      <c r="F21" s="529">
        <f>'Quote Sheet'!H6</f>
        <v>361</v>
      </c>
      <c r="G21" s="530" t="s">
        <v>507</v>
      </c>
      <c r="H21" s="531"/>
      <c r="I21" s="531"/>
      <c r="J21" s="531">
        <v>350</v>
      </c>
      <c r="K21" s="531">
        <f>F21*J21</f>
        <v>126350</v>
      </c>
      <c r="L21" s="532"/>
      <c r="M21" s="531"/>
      <c r="N21" s="533">
        <f>SUM(K21,M21)</f>
        <v>126350</v>
      </c>
      <c r="O21" s="531"/>
      <c r="P21" s="531"/>
      <c r="Q21" s="531"/>
      <c r="R21" s="534"/>
      <c r="S21" s="531"/>
      <c r="T21" s="535"/>
      <c r="U21" s="531"/>
      <c r="V21" s="531"/>
      <c r="W21" s="534"/>
      <c r="X21" s="531"/>
      <c r="Y21" s="535"/>
      <c r="Z21" s="531"/>
      <c r="AA21" s="531"/>
      <c r="AB21" s="534"/>
      <c r="AE21" s="1181" t="s">
        <v>841</v>
      </c>
      <c r="AF21" s="1181"/>
      <c r="AG21" s="1181"/>
      <c r="AH21" s="1181"/>
      <c r="AI21" s="699">
        <f>N32</f>
        <v>65835.775200000004</v>
      </c>
    </row>
    <row r="22" spans="1:35" ht="13.9">
      <c r="A22" s="527">
        <v>2</v>
      </c>
      <c r="B22" s="536" t="s">
        <v>500</v>
      </c>
      <c r="C22" s="537"/>
      <c r="D22" s="537"/>
      <c r="E22" s="538"/>
      <c r="F22" s="539"/>
      <c r="G22" s="540"/>
      <c r="H22" s="541"/>
      <c r="I22" s="541"/>
      <c r="J22" s="541"/>
      <c r="K22" s="541"/>
      <c r="L22" s="541"/>
      <c r="M22" s="541"/>
      <c r="N22" s="533">
        <f t="shared" ref="N22:N31" si="10">SUM(K22,M22)</f>
        <v>0</v>
      </c>
      <c r="O22" s="541"/>
      <c r="P22" s="541"/>
      <c r="Q22" s="541"/>
      <c r="R22" s="543"/>
      <c r="S22" s="541"/>
      <c r="T22" s="544"/>
      <c r="U22" s="541"/>
      <c r="V22" s="541"/>
      <c r="W22" s="543"/>
      <c r="X22" s="541"/>
      <c r="Y22" s="544"/>
      <c r="Z22" s="541"/>
      <c r="AA22" s="541"/>
      <c r="AB22" s="543"/>
      <c r="AE22" s="1181" t="s">
        <v>842</v>
      </c>
      <c r="AF22" s="1181"/>
      <c r="AG22" s="1181"/>
      <c r="AH22" s="1181"/>
      <c r="AI22" s="699">
        <f>SUM(M23:M34)</f>
        <v>15000</v>
      </c>
    </row>
    <row r="23" spans="1:35" ht="13.9">
      <c r="A23" s="527">
        <v>3</v>
      </c>
      <c r="B23" s="545" t="s">
        <v>843</v>
      </c>
      <c r="C23" s="979"/>
      <c r="D23" s="979"/>
      <c r="E23" s="980"/>
      <c r="F23" s="546">
        <f>'Quote Sheet'!H11</f>
        <v>9</v>
      </c>
      <c r="G23" s="530" t="s">
        <v>507</v>
      </c>
      <c r="H23" s="548">
        <v>15</v>
      </c>
      <c r="I23" s="693">
        <f>F23*H23</f>
        <v>135</v>
      </c>
      <c r="J23" s="547">
        <v>58.536889073856997</v>
      </c>
      <c r="K23" s="697">
        <f>I23*J23</f>
        <v>7902.480024970695</v>
      </c>
      <c r="L23" s="532"/>
      <c r="M23" s="532">
        <f>F23*L23</f>
        <v>0</v>
      </c>
      <c r="N23" s="533">
        <f>SUM(K23,M23)</f>
        <v>7902.480024970695</v>
      </c>
      <c r="O23" s="531"/>
      <c r="P23" s="531"/>
      <c r="Q23" s="531"/>
      <c r="R23" s="549">
        <f>Q23+P23</f>
        <v>0</v>
      </c>
      <c r="S23" s="531"/>
      <c r="T23" s="535"/>
      <c r="U23" s="531"/>
      <c r="V23" s="531"/>
      <c r="W23" s="549">
        <f>V23+U23</f>
        <v>0</v>
      </c>
      <c r="X23" s="531"/>
      <c r="Y23" s="535"/>
      <c r="Z23" s="531"/>
      <c r="AA23" s="531"/>
      <c r="AB23" s="549">
        <f>AA23+Z23</f>
        <v>0</v>
      </c>
      <c r="AE23" s="1182" t="s">
        <v>844</v>
      </c>
      <c r="AF23" s="1182"/>
      <c r="AG23" s="1182"/>
      <c r="AH23" s="1182"/>
      <c r="AI23" s="701">
        <f>SUM(K23:K35)</f>
        <v>780125.80363841809</v>
      </c>
    </row>
    <row r="24" spans="1:35" ht="13.9">
      <c r="A24" s="527">
        <v>4</v>
      </c>
      <c r="B24" s="545" t="s">
        <v>845</v>
      </c>
      <c r="C24" s="979"/>
      <c r="D24" s="979"/>
      <c r="E24" s="980"/>
      <c r="F24" s="546">
        <f>F23</f>
        <v>9</v>
      </c>
      <c r="G24" s="530" t="s">
        <v>507</v>
      </c>
      <c r="H24" s="548">
        <v>15</v>
      </c>
      <c r="I24" s="693">
        <f t="shared" ref="I24:I25" si="11">F24*H24</f>
        <v>135</v>
      </c>
      <c r="J24" s="692">
        <f>J23</f>
        <v>58.536889073856997</v>
      </c>
      <c r="K24" s="697">
        <f t="shared" ref="K24:K25" si="12">I24*J24</f>
        <v>7902.480024970695</v>
      </c>
      <c r="L24" s="532"/>
      <c r="M24" s="532">
        <f t="shared" ref="M24:M31" si="13">F24*L24</f>
        <v>0</v>
      </c>
      <c r="N24" s="533">
        <f t="shared" si="10"/>
        <v>7902.480024970695</v>
      </c>
      <c r="O24" s="531"/>
      <c r="P24" s="531"/>
      <c r="Q24" s="531"/>
      <c r="R24" s="549">
        <f t="shared" ref="R24:R25" si="14">Q24+P24</f>
        <v>0</v>
      </c>
      <c r="S24" s="531"/>
      <c r="T24" s="535"/>
      <c r="U24" s="531"/>
      <c r="V24" s="531"/>
      <c r="W24" s="549">
        <f t="shared" ref="W24:W25" si="15">V24+U24</f>
        <v>0</v>
      </c>
      <c r="X24" s="531"/>
      <c r="Y24" s="535"/>
      <c r="Z24" s="531"/>
      <c r="AA24" s="531"/>
      <c r="AB24" s="549">
        <f t="shared" ref="AB24:AB25" si="16">AA24+Z24</f>
        <v>0</v>
      </c>
      <c r="AE24" s="1313" t="s">
        <v>846</v>
      </c>
      <c r="AF24" s="1313"/>
      <c r="AG24" s="1313"/>
      <c r="AH24" s="1313"/>
      <c r="AI24" s="700">
        <f>SUM(AI20:AI23)</f>
        <v>987311.57883841812</v>
      </c>
    </row>
    <row r="25" spans="1:35" ht="13.9">
      <c r="A25" s="527">
        <v>5</v>
      </c>
      <c r="B25" s="545" t="s">
        <v>847</v>
      </c>
      <c r="C25" s="979"/>
      <c r="D25" s="979"/>
      <c r="E25" s="980"/>
      <c r="F25" s="550">
        <f>SUM('Quote Sheet'!H52:H53)</f>
        <v>24599</v>
      </c>
      <c r="G25" s="530" t="s">
        <v>556</v>
      </c>
      <c r="H25" s="548">
        <v>0.3</v>
      </c>
      <c r="I25" s="693">
        <f t="shared" si="11"/>
        <v>7379.7</v>
      </c>
      <c r="J25" s="692">
        <f>J23</f>
        <v>58.536889073856997</v>
      </c>
      <c r="K25" s="697">
        <f t="shared" si="12"/>
        <v>431984.68029834249</v>
      </c>
      <c r="L25" s="532"/>
      <c r="M25" s="532">
        <f t="shared" si="13"/>
        <v>0</v>
      </c>
      <c r="N25" s="533">
        <f t="shared" si="10"/>
        <v>431984.68029834249</v>
      </c>
      <c r="O25" s="531"/>
      <c r="P25" s="531"/>
      <c r="Q25" s="531"/>
      <c r="R25" s="549">
        <f t="shared" si="14"/>
        <v>0</v>
      </c>
      <c r="S25" s="531"/>
      <c r="T25" s="535"/>
      <c r="U25" s="531"/>
      <c r="V25" s="531"/>
      <c r="W25" s="549">
        <f t="shared" si="15"/>
        <v>0</v>
      </c>
      <c r="X25" s="531"/>
      <c r="Y25" s="535"/>
      <c r="Z25" s="531"/>
      <c r="AA25" s="531"/>
      <c r="AB25" s="549">
        <f t="shared" si="16"/>
        <v>0</v>
      </c>
    </row>
    <row r="26" spans="1:35" ht="13.9">
      <c r="A26" s="527">
        <v>6</v>
      </c>
      <c r="B26" s="545" t="s">
        <v>848</v>
      </c>
      <c r="C26" s="979"/>
      <c r="D26" s="979"/>
      <c r="E26" s="980"/>
      <c r="F26" s="550">
        <v>1</v>
      </c>
      <c r="G26" s="530" t="s">
        <v>640</v>
      </c>
      <c r="H26" s="532"/>
      <c r="I26" s="532"/>
      <c r="J26" s="692"/>
      <c r="K26" s="697"/>
      <c r="L26" s="532">
        <v>15000</v>
      </c>
      <c r="M26" s="532">
        <f>F26*L26</f>
        <v>15000</v>
      </c>
      <c r="N26" s="533">
        <f t="shared" si="10"/>
        <v>15000</v>
      </c>
      <c r="O26" s="531"/>
      <c r="P26" s="531"/>
      <c r="Q26" s="531"/>
      <c r="R26" s="549"/>
      <c r="S26" s="531"/>
      <c r="T26" s="535"/>
      <c r="U26" s="531"/>
      <c r="V26" s="531"/>
      <c r="W26" s="549"/>
      <c r="X26" s="531"/>
      <c r="Y26" s="535"/>
      <c r="Z26" s="531"/>
      <c r="AA26" s="531"/>
      <c r="AB26" s="549"/>
    </row>
    <row r="27" spans="1:35" ht="13.9">
      <c r="A27" s="527">
        <v>7</v>
      </c>
      <c r="B27" s="536" t="s">
        <v>559</v>
      </c>
      <c r="C27" s="537"/>
      <c r="D27" s="537"/>
      <c r="E27" s="538"/>
      <c r="F27" s="551"/>
      <c r="G27" s="552"/>
      <c r="H27" s="541"/>
      <c r="I27" s="541"/>
      <c r="J27" s="541"/>
      <c r="K27" s="696"/>
      <c r="L27" s="541"/>
      <c r="M27" s="541"/>
      <c r="N27" s="542"/>
      <c r="O27" s="541"/>
      <c r="P27" s="541"/>
      <c r="Q27" s="541"/>
      <c r="R27" s="543"/>
      <c r="S27" s="541"/>
      <c r="T27" s="544"/>
      <c r="U27" s="541"/>
      <c r="V27" s="541"/>
      <c r="W27" s="543"/>
      <c r="X27" s="541"/>
      <c r="Y27" s="544"/>
      <c r="Z27" s="541"/>
      <c r="AA27" s="541"/>
      <c r="AB27" s="543"/>
    </row>
    <row r="28" spans="1:35" ht="13.9">
      <c r="A28" s="527">
        <v>8</v>
      </c>
      <c r="B28" s="545" t="s">
        <v>849</v>
      </c>
      <c r="C28" s="979"/>
      <c r="D28" s="979"/>
      <c r="E28" s="980"/>
      <c r="F28" s="662">
        <f>'Quote Sheet'!H58</f>
        <v>7220</v>
      </c>
      <c r="G28" s="553" t="s">
        <v>556</v>
      </c>
      <c r="H28" s="554">
        <v>0.44900000000000001</v>
      </c>
      <c r="I28" s="694">
        <f>F28*H28</f>
        <v>3241.78</v>
      </c>
      <c r="J28" s="692">
        <f>J23</f>
        <v>58.536889073856997</v>
      </c>
      <c r="K28" s="695">
        <f t="shared" ref="K28:K30" si="17">I28*J28</f>
        <v>189763.71626184814</v>
      </c>
      <c r="L28" s="532"/>
      <c r="M28" s="532">
        <f t="shared" si="13"/>
        <v>0</v>
      </c>
      <c r="N28" s="533">
        <f t="shared" si="10"/>
        <v>189763.71626184814</v>
      </c>
      <c r="O28" s="531"/>
      <c r="P28" s="531"/>
      <c r="Q28" s="531"/>
      <c r="R28" s="549">
        <v>0</v>
      </c>
      <c r="S28" s="531"/>
      <c r="T28" s="535"/>
      <c r="U28" s="531"/>
      <c r="V28" s="531"/>
      <c r="W28" s="549">
        <v>0</v>
      </c>
      <c r="X28" s="531"/>
      <c r="Y28" s="535"/>
      <c r="Z28" s="531"/>
      <c r="AA28" s="531"/>
      <c r="AB28" s="549">
        <v>0</v>
      </c>
    </row>
    <row r="29" spans="1:35" ht="13.9">
      <c r="A29" s="527">
        <v>9</v>
      </c>
      <c r="B29" s="545" t="s">
        <v>850</v>
      </c>
      <c r="C29" s="979"/>
      <c r="D29" s="979"/>
      <c r="E29" s="980"/>
      <c r="F29" s="662">
        <f>'Quote Sheet'!H59</f>
        <v>36400</v>
      </c>
      <c r="G29" s="553" t="s">
        <v>556</v>
      </c>
      <c r="H29" s="554">
        <v>3.7999999999999999E-2</v>
      </c>
      <c r="I29" s="694">
        <f t="shared" ref="I29:I31" si="18">F29*H29</f>
        <v>1383.2</v>
      </c>
      <c r="J29" s="692">
        <f>J23</f>
        <v>58.536889073856997</v>
      </c>
      <c r="K29" s="695">
        <f t="shared" si="17"/>
        <v>80968.224966958995</v>
      </c>
      <c r="L29" s="532"/>
      <c r="M29" s="532">
        <f t="shared" si="13"/>
        <v>0</v>
      </c>
      <c r="N29" s="533">
        <f t="shared" si="10"/>
        <v>80968.224966958995</v>
      </c>
      <c r="O29" s="531"/>
      <c r="P29" s="531"/>
      <c r="Q29" s="531"/>
      <c r="R29" s="549">
        <v>0</v>
      </c>
      <c r="S29" s="531"/>
      <c r="T29" s="535"/>
      <c r="U29" s="531"/>
      <c r="V29" s="531"/>
      <c r="W29" s="549">
        <v>0</v>
      </c>
      <c r="X29" s="531"/>
      <c r="Y29" s="535"/>
      <c r="Z29" s="531"/>
      <c r="AA29" s="531"/>
      <c r="AB29" s="549">
        <v>0</v>
      </c>
    </row>
    <row r="30" spans="1:35" ht="13.9">
      <c r="A30" s="527">
        <v>10</v>
      </c>
      <c r="B30" s="545" t="s">
        <v>851</v>
      </c>
      <c r="C30" s="979"/>
      <c r="D30" s="979"/>
      <c r="E30" s="980"/>
      <c r="F30" s="662">
        <f>'Quote Sheet'!H60</f>
        <v>3000</v>
      </c>
      <c r="G30" s="553" t="s">
        <v>556</v>
      </c>
      <c r="H30" s="554">
        <v>3.7999999999999999E-2</v>
      </c>
      <c r="I30" s="694">
        <f t="shared" si="18"/>
        <v>114</v>
      </c>
      <c r="J30" s="532">
        <f>J23</f>
        <v>58.536889073856997</v>
      </c>
      <c r="K30" s="695">
        <f t="shared" si="17"/>
        <v>6673.2053544196979</v>
      </c>
      <c r="L30" s="532"/>
      <c r="M30" s="532">
        <f t="shared" si="13"/>
        <v>0</v>
      </c>
      <c r="N30" s="533">
        <f t="shared" si="10"/>
        <v>6673.2053544196979</v>
      </c>
      <c r="O30" s="531"/>
      <c r="P30" s="531"/>
      <c r="Q30" s="531"/>
      <c r="R30" s="549"/>
      <c r="S30" s="531"/>
      <c r="T30" s="535"/>
      <c r="U30" s="531"/>
      <c r="V30" s="531"/>
      <c r="W30" s="549"/>
      <c r="X30" s="531"/>
      <c r="Y30" s="535"/>
      <c r="Z30" s="531"/>
      <c r="AA30" s="531"/>
      <c r="AB30" s="549"/>
    </row>
    <row r="31" spans="1:35" ht="13.9">
      <c r="A31" s="527">
        <v>11</v>
      </c>
      <c r="B31" s="545" t="s">
        <v>852</v>
      </c>
      <c r="C31" s="979"/>
      <c r="D31" s="979"/>
      <c r="E31" s="980"/>
      <c r="F31" s="662">
        <f>'Quote Sheet'!H61</f>
        <v>2346</v>
      </c>
      <c r="G31" s="553" t="s">
        <v>507</v>
      </c>
      <c r="H31" s="554">
        <v>0.4</v>
      </c>
      <c r="I31" s="694">
        <f t="shared" si="18"/>
        <v>938.40000000000009</v>
      </c>
      <c r="J31" s="532">
        <f>J23</f>
        <v>58.536889073856997</v>
      </c>
      <c r="K31" s="695">
        <f>I31*J31</f>
        <v>54931.016706907409</v>
      </c>
      <c r="L31" s="532"/>
      <c r="M31" s="532">
        <f t="shared" si="13"/>
        <v>0</v>
      </c>
      <c r="N31" s="533">
        <f t="shared" si="10"/>
        <v>54931.016706907409</v>
      </c>
      <c r="O31" s="531"/>
      <c r="P31" s="531"/>
      <c r="Q31" s="531"/>
      <c r="R31" s="549">
        <v>0</v>
      </c>
      <c r="S31" s="531"/>
      <c r="T31" s="535"/>
      <c r="U31" s="531"/>
      <c r="V31" s="531"/>
      <c r="W31" s="549">
        <v>0</v>
      </c>
      <c r="X31" s="531"/>
      <c r="Y31" s="535"/>
      <c r="Z31" s="531"/>
      <c r="AA31" s="531"/>
      <c r="AB31" s="549">
        <v>0</v>
      </c>
    </row>
    <row r="32" spans="1:35" ht="13.9">
      <c r="A32" s="527">
        <v>12</v>
      </c>
      <c r="B32" s="545" t="s">
        <v>678</v>
      </c>
      <c r="C32" s="979"/>
      <c r="D32" s="979"/>
      <c r="E32" s="980"/>
      <c r="F32" s="555">
        <f>SUM(I23:I25,I28:I31)</f>
        <v>13327.08</v>
      </c>
      <c r="G32" s="553" t="s">
        <v>679</v>
      </c>
      <c r="H32" s="531"/>
      <c r="I32" s="532"/>
      <c r="J32" s="554">
        <v>4.9400000000000004</v>
      </c>
      <c r="K32" s="531"/>
      <c r="L32" s="531"/>
      <c r="M32" s="532"/>
      <c r="N32" s="556">
        <f>F32*J32</f>
        <v>65835.775200000004</v>
      </c>
      <c r="O32" s="531"/>
      <c r="P32" s="531"/>
      <c r="Q32" s="531"/>
      <c r="R32" s="543"/>
      <c r="S32" s="531"/>
      <c r="T32" s="535"/>
      <c r="U32" s="531"/>
      <c r="V32" s="531"/>
      <c r="W32" s="543"/>
      <c r="X32" s="531"/>
      <c r="Y32" s="535"/>
      <c r="Z32" s="531"/>
      <c r="AA32" s="531"/>
      <c r="AB32" s="543"/>
    </row>
    <row r="33" spans="1:28" ht="13.9">
      <c r="A33" s="527">
        <v>13</v>
      </c>
      <c r="B33" s="545"/>
      <c r="C33" s="979"/>
      <c r="D33" s="979"/>
      <c r="E33" s="980"/>
      <c r="F33" s="557"/>
      <c r="G33" s="553"/>
      <c r="H33" s="531"/>
      <c r="I33" s="531"/>
      <c r="J33" s="531"/>
      <c r="K33" s="531"/>
      <c r="L33" s="531"/>
      <c r="M33" s="531"/>
      <c r="N33" s="556">
        <f t="shared" ref="N33:N96" si="19">F33*I33</f>
        <v>0</v>
      </c>
      <c r="O33" s="531"/>
      <c r="P33" s="531"/>
      <c r="Q33" s="531"/>
      <c r="R33" s="543"/>
      <c r="S33" s="531"/>
      <c r="T33" s="535"/>
      <c r="U33" s="531"/>
      <c r="V33" s="531"/>
      <c r="W33" s="543"/>
      <c r="X33" s="531"/>
      <c r="Y33" s="535"/>
      <c r="Z33" s="531"/>
      <c r="AA33" s="531"/>
      <c r="AB33" s="543"/>
    </row>
    <row r="34" spans="1:28" ht="13.9">
      <c r="A34" s="527">
        <v>14</v>
      </c>
      <c r="B34" s="545"/>
      <c r="C34" s="979"/>
      <c r="D34" s="979"/>
      <c r="E34" s="980"/>
      <c r="F34" s="529"/>
      <c r="G34" s="530"/>
      <c r="H34" s="531"/>
      <c r="I34" s="531"/>
      <c r="J34" s="531"/>
      <c r="K34" s="698"/>
      <c r="L34" s="698"/>
      <c r="M34" s="698"/>
      <c r="N34" s="556">
        <f t="shared" si="19"/>
        <v>0</v>
      </c>
      <c r="O34" s="531"/>
      <c r="P34" s="531"/>
      <c r="Q34" s="531"/>
      <c r="R34" s="543"/>
      <c r="S34" s="531"/>
      <c r="T34" s="535"/>
      <c r="U34" s="531"/>
      <c r="V34" s="531"/>
      <c r="W34" s="543"/>
      <c r="X34" s="531"/>
      <c r="Y34" s="535"/>
      <c r="Z34" s="531"/>
      <c r="AA34" s="531"/>
      <c r="AB34" s="543"/>
    </row>
    <row r="35" spans="1:28" ht="14.45" thickBot="1">
      <c r="A35" s="527">
        <v>15</v>
      </c>
      <c r="B35" s="545"/>
      <c r="C35" s="979"/>
      <c r="D35" s="979"/>
      <c r="E35" s="980"/>
      <c r="F35" s="529"/>
      <c r="G35" s="530"/>
      <c r="H35" s="531"/>
      <c r="I35" s="531"/>
      <c r="J35" s="531"/>
      <c r="K35" s="531"/>
      <c r="L35" s="531"/>
      <c r="M35" s="531"/>
      <c r="N35" s="556">
        <f t="shared" si="19"/>
        <v>0</v>
      </c>
      <c r="O35" s="531"/>
      <c r="P35" s="531"/>
      <c r="Q35" s="531"/>
      <c r="R35" s="543"/>
      <c r="S35" s="531"/>
      <c r="T35" s="535"/>
      <c r="U35" s="531"/>
      <c r="V35" s="531"/>
      <c r="W35" s="543"/>
      <c r="X35" s="531"/>
      <c r="Y35" s="535"/>
      <c r="Z35" s="531"/>
      <c r="AA35" s="531"/>
      <c r="AB35" s="543"/>
    </row>
    <row r="36" spans="1:28" ht="13.9" hidden="1">
      <c r="A36" s="527">
        <v>14</v>
      </c>
      <c r="B36" s="545"/>
      <c r="C36" s="979"/>
      <c r="D36" s="979"/>
      <c r="E36" s="980"/>
      <c r="F36" s="529"/>
      <c r="G36" s="530"/>
      <c r="H36" s="531"/>
      <c r="I36" s="531"/>
      <c r="J36" s="531"/>
      <c r="K36" s="531"/>
      <c r="L36" s="531"/>
      <c r="M36" s="531"/>
      <c r="N36" s="556">
        <f t="shared" si="19"/>
        <v>0</v>
      </c>
      <c r="O36" s="531"/>
      <c r="P36" s="531"/>
      <c r="Q36" s="531"/>
      <c r="R36" s="543"/>
      <c r="S36" s="531"/>
      <c r="T36" s="535"/>
      <c r="U36" s="531"/>
      <c r="V36" s="531"/>
      <c r="W36" s="543"/>
      <c r="X36" s="531"/>
      <c r="Y36" s="535"/>
      <c r="Z36" s="531"/>
      <c r="AA36" s="531"/>
      <c r="AB36" s="543"/>
    </row>
    <row r="37" spans="1:28" ht="13.9" hidden="1">
      <c r="A37" s="527">
        <v>15</v>
      </c>
      <c r="B37" s="545"/>
      <c r="C37" s="979"/>
      <c r="D37" s="979"/>
      <c r="E37" s="980"/>
      <c r="F37" s="529"/>
      <c r="G37" s="530"/>
      <c r="H37" s="558"/>
      <c r="I37" s="558"/>
      <c r="J37" s="558"/>
      <c r="K37" s="558"/>
      <c r="L37" s="558"/>
      <c r="M37" s="558"/>
      <c r="N37" s="556">
        <f t="shared" si="19"/>
        <v>0</v>
      </c>
      <c r="O37" s="558"/>
      <c r="P37" s="558"/>
      <c r="Q37" s="558"/>
      <c r="R37" s="543"/>
      <c r="S37" s="558"/>
      <c r="T37" s="535"/>
      <c r="U37" s="558"/>
      <c r="V37" s="558"/>
      <c r="W37" s="543"/>
      <c r="X37" s="558"/>
      <c r="Y37" s="535"/>
      <c r="Z37" s="558"/>
      <c r="AA37" s="558"/>
      <c r="AB37" s="543"/>
    </row>
    <row r="38" spans="1:28" ht="13.9" hidden="1">
      <c r="A38" s="527">
        <v>16</v>
      </c>
      <c r="B38" s="545"/>
      <c r="C38" s="979"/>
      <c r="D38" s="979"/>
      <c r="E38" s="980"/>
      <c r="F38" s="559"/>
      <c r="G38" s="530"/>
      <c r="H38" s="558"/>
      <c r="I38" s="558"/>
      <c r="J38" s="558"/>
      <c r="K38" s="558"/>
      <c r="L38" s="558"/>
      <c r="M38" s="558"/>
      <c r="N38" s="556">
        <f t="shared" si="19"/>
        <v>0</v>
      </c>
      <c r="O38" s="558"/>
      <c r="P38" s="558"/>
      <c r="Q38" s="558"/>
      <c r="R38" s="543"/>
      <c r="S38" s="558"/>
      <c r="T38" s="535"/>
      <c r="U38" s="558"/>
      <c r="V38" s="558"/>
      <c r="W38" s="543"/>
      <c r="X38" s="558"/>
      <c r="Y38" s="535"/>
      <c r="Z38" s="558"/>
      <c r="AA38" s="558"/>
      <c r="AB38" s="543"/>
    </row>
    <row r="39" spans="1:28" ht="13.9" hidden="1">
      <c r="A39" s="527">
        <v>17</v>
      </c>
      <c r="B39" s="545"/>
      <c r="C39" s="979"/>
      <c r="D39" s="979"/>
      <c r="E39" s="980"/>
      <c r="F39" s="559"/>
      <c r="G39" s="553"/>
      <c r="H39" s="558"/>
      <c r="I39" s="558"/>
      <c r="J39" s="558"/>
      <c r="K39" s="558"/>
      <c r="L39" s="558"/>
      <c r="M39" s="558"/>
      <c r="N39" s="556">
        <f t="shared" si="19"/>
        <v>0</v>
      </c>
      <c r="O39" s="558"/>
      <c r="P39" s="558"/>
      <c r="Q39" s="558"/>
      <c r="R39" s="543"/>
      <c r="S39" s="558"/>
      <c r="T39" s="535"/>
      <c r="U39" s="558"/>
      <c r="V39" s="558"/>
      <c r="W39" s="543"/>
      <c r="X39" s="558"/>
      <c r="Y39" s="535"/>
      <c r="Z39" s="558"/>
      <c r="AA39" s="558"/>
      <c r="AB39" s="543"/>
    </row>
    <row r="40" spans="1:28" ht="13.9" hidden="1">
      <c r="A40" s="527">
        <v>18</v>
      </c>
      <c r="B40" s="545"/>
      <c r="C40" s="979"/>
      <c r="D40" s="979"/>
      <c r="E40" s="980"/>
      <c r="F40" s="559"/>
      <c r="G40" s="553"/>
      <c r="H40" s="558"/>
      <c r="I40" s="558"/>
      <c r="J40" s="558"/>
      <c r="K40" s="558"/>
      <c r="L40" s="558"/>
      <c r="M40" s="558"/>
      <c r="N40" s="556">
        <f t="shared" si="19"/>
        <v>0</v>
      </c>
      <c r="O40" s="558"/>
      <c r="P40" s="558"/>
      <c r="Q40" s="558"/>
      <c r="R40" s="543"/>
      <c r="S40" s="558"/>
      <c r="T40" s="535"/>
      <c r="U40" s="558"/>
      <c r="V40" s="558"/>
      <c r="W40" s="543"/>
      <c r="X40" s="558"/>
      <c r="Y40" s="535"/>
      <c r="Z40" s="558"/>
      <c r="AA40" s="558"/>
      <c r="AB40" s="543"/>
    </row>
    <row r="41" spans="1:28" ht="13.9" hidden="1">
      <c r="A41" s="527">
        <v>19</v>
      </c>
      <c r="B41" s="545"/>
      <c r="C41" s="979"/>
      <c r="D41" s="979"/>
      <c r="E41" s="980"/>
      <c r="F41" s="529"/>
      <c r="G41" s="553"/>
      <c r="H41" s="558"/>
      <c r="I41" s="558"/>
      <c r="J41" s="558"/>
      <c r="K41" s="558"/>
      <c r="L41" s="558"/>
      <c r="M41" s="558"/>
      <c r="N41" s="556">
        <f t="shared" si="19"/>
        <v>0</v>
      </c>
      <c r="O41" s="558"/>
      <c r="P41" s="558"/>
      <c r="Q41" s="558"/>
      <c r="R41" s="543"/>
      <c r="S41" s="558"/>
      <c r="T41" s="535"/>
      <c r="U41" s="558"/>
      <c r="V41" s="558"/>
      <c r="W41" s="543"/>
      <c r="X41" s="558"/>
      <c r="Y41" s="535"/>
      <c r="Z41" s="558"/>
      <c r="AA41" s="558"/>
      <c r="AB41" s="543"/>
    </row>
    <row r="42" spans="1:28" ht="13.9" hidden="1">
      <c r="A42" s="527">
        <v>20</v>
      </c>
      <c r="B42" s="545"/>
      <c r="C42" s="979"/>
      <c r="D42" s="979"/>
      <c r="E42" s="980"/>
      <c r="F42" s="559"/>
      <c r="G42" s="553"/>
      <c r="H42" s="558"/>
      <c r="I42" s="558"/>
      <c r="J42" s="558"/>
      <c r="K42" s="558"/>
      <c r="L42" s="558"/>
      <c r="M42" s="558"/>
      <c r="N42" s="556">
        <f t="shared" si="19"/>
        <v>0</v>
      </c>
      <c r="O42" s="558"/>
      <c r="P42" s="558"/>
      <c r="Q42" s="558"/>
      <c r="R42" s="543"/>
      <c r="S42" s="558"/>
      <c r="T42" s="535"/>
      <c r="U42" s="558"/>
      <c r="V42" s="558"/>
      <c r="W42" s="543"/>
      <c r="X42" s="558"/>
      <c r="Y42" s="535"/>
      <c r="Z42" s="558"/>
      <c r="AA42" s="558"/>
      <c r="AB42" s="543"/>
    </row>
    <row r="43" spans="1:28" ht="13.9" hidden="1">
      <c r="A43" s="527">
        <v>21</v>
      </c>
      <c r="B43" s="545"/>
      <c r="C43" s="979"/>
      <c r="D43" s="979"/>
      <c r="E43" s="980"/>
      <c r="F43" s="559"/>
      <c r="G43" s="553"/>
      <c r="H43" s="558"/>
      <c r="I43" s="558"/>
      <c r="J43" s="558"/>
      <c r="K43" s="558"/>
      <c r="L43" s="558"/>
      <c r="M43" s="558"/>
      <c r="N43" s="556">
        <f t="shared" si="19"/>
        <v>0</v>
      </c>
      <c r="O43" s="558"/>
      <c r="P43" s="558"/>
      <c r="Q43" s="558"/>
      <c r="R43" s="543"/>
      <c r="S43" s="558"/>
      <c r="T43" s="535"/>
      <c r="U43" s="558"/>
      <c r="V43" s="558"/>
      <c r="W43" s="543"/>
      <c r="X43" s="558"/>
      <c r="Y43" s="535"/>
      <c r="Z43" s="558"/>
      <c r="AA43" s="558"/>
      <c r="AB43" s="543"/>
    </row>
    <row r="44" spans="1:28" ht="13.9" hidden="1">
      <c r="A44" s="527">
        <v>22</v>
      </c>
      <c r="B44" s="545"/>
      <c r="C44" s="979"/>
      <c r="D44" s="979"/>
      <c r="E44" s="980"/>
      <c r="F44" s="559"/>
      <c r="G44" s="553"/>
      <c r="H44" s="558"/>
      <c r="I44" s="558"/>
      <c r="J44" s="558"/>
      <c r="K44" s="558"/>
      <c r="L44" s="558"/>
      <c r="M44" s="558"/>
      <c r="N44" s="556">
        <f t="shared" si="19"/>
        <v>0</v>
      </c>
      <c r="O44" s="558"/>
      <c r="P44" s="558"/>
      <c r="Q44" s="558"/>
      <c r="R44" s="543"/>
      <c r="S44" s="558"/>
      <c r="T44" s="535"/>
      <c r="U44" s="558"/>
      <c r="V44" s="558"/>
      <c r="W44" s="543"/>
      <c r="X44" s="558"/>
      <c r="Y44" s="535"/>
      <c r="Z44" s="558"/>
      <c r="AA44" s="558"/>
      <c r="AB44" s="543"/>
    </row>
    <row r="45" spans="1:28" ht="13.9" hidden="1">
      <c r="A45" s="527">
        <v>23</v>
      </c>
      <c r="B45" s="545"/>
      <c r="C45" s="979"/>
      <c r="D45" s="979"/>
      <c r="E45" s="980"/>
      <c r="F45" s="559"/>
      <c r="G45" s="553"/>
      <c r="H45" s="558"/>
      <c r="I45" s="558"/>
      <c r="J45" s="558"/>
      <c r="K45" s="558"/>
      <c r="L45" s="558"/>
      <c r="M45" s="558"/>
      <c r="N45" s="556">
        <f t="shared" si="19"/>
        <v>0</v>
      </c>
      <c r="O45" s="558"/>
      <c r="P45" s="558"/>
      <c r="Q45" s="558"/>
      <c r="R45" s="543"/>
      <c r="S45" s="558"/>
      <c r="T45" s="535"/>
      <c r="U45" s="558"/>
      <c r="V45" s="558"/>
      <c r="W45" s="543"/>
      <c r="X45" s="558"/>
      <c r="Y45" s="535"/>
      <c r="Z45" s="558"/>
      <c r="AA45" s="558"/>
      <c r="AB45" s="543"/>
    </row>
    <row r="46" spans="1:28" ht="13.9" hidden="1">
      <c r="A46" s="527">
        <v>24</v>
      </c>
      <c r="B46" s="545"/>
      <c r="C46" s="979"/>
      <c r="D46" s="979"/>
      <c r="E46" s="980"/>
      <c r="F46" s="559"/>
      <c r="G46" s="553"/>
      <c r="H46" s="558"/>
      <c r="I46" s="558"/>
      <c r="J46" s="558"/>
      <c r="K46" s="558"/>
      <c r="L46" s="558"/>
      <c r="M46" s="558"/>
      <c r="N46" s="556">
        <f t="shared" si="19"/>
        <v>0</v>
      </c>
      <c r="O46" s="558"/>
      <c r="P46" s="558"/>
      <c r="Q46" s="558"/>
      <c r="R46" s="543"/>
      <c r="S46" s="558"/>
      <c r="T46" s="535"/>
      <c r="U46" s="558"/>
      <c r="V46" s="558"/>
      <c r="W46" s="543"/>
      <c r="X46" s="558"/>
      <c r="Y46" s="535"/>
      <c r="Z46" s="558"/>
      <c r="AA46" s="558"/>
      <c r="AB46" s="543"/>
    </row>
    <row r="47" spans="1:28" ht="13.9" hidden="1">
      <c r="A47" s="527">
        <v>25</v>
      </c>
      <c r="B47" s="545"/>
      <c r="C47" s="979"/>
      <c r="D47" s="979"/>
      <c r="E47" s="980"/>
      <c r="F47" s="559"/>
      <c r="G47" s="553"/>
      <c r="H47" s="558"/>
      <c r="I47" s="558"/>
      <c r="J47" s="558"/>
      <c r="K47" s="558"/>
      <c r="L47" s="558"/>
      <c r="M47" s="558"/>
      <c r="N47" s="556">
        <f t="shared" si="19"/>
        <v>0</v>
      </c>
      <c r="O47" s="558"/>
      <c r="P47" s="558"/>
      <c r="Q47" s="558"/>
      <c r="R47" s="543"/>
      <c r="S47" s="558"/>
      <c r="T47" s="535"/>
      <c r="U47" s="558"/>
      <c r="V47" s="558"/>
      <c r="W47" s="543"/>
      <c r="X47" s="558"/>
      <c r="Y47" s="535"/>
      <c r="Z47" s="558"/>
      <c r="AA47" s="558"/>
      <c r="AB47" s="543"/>
    </row>
    <row r="48" spans="1:28" ht="13.9" hidden="1">
      <c r="A48" s="527">
        <v>26</v>
      </c>
      <c r="B48" s="545"/>
      <c r="C48" s="560"/>
      <c r="D48" s="560"/>
      <c r="E48" s="561"/>
      <c r="F48" s="557"/>
      <c r="G48" s="553"/>
      <c r="H48" s="558"/>
      <c r="I48" s="558"/>
      <c r="J48" s="558"/>
      <c r="K48" s="558"/>
      <c r="L48" s="558"/>
      <c r="M48" s="558"/>
      <c r="N48" s="556">
        <f t="shared" si="19"/>
        <v>0</v>
      </c>
      <c r="O48" s="558"/>
      <c r="P48" s="558"/>
      <c r="Q48" s="558"/>
      <c r="R48" s="543"/>
      <c r="S48" s="558"/>
      <c r="T48" s="535"/>
      <c r="U48" s="558"/>
      <c r="V48" s="558"/>
      <c r="W48" s="543"/>
      <c r="X48" s="558"/>
      <c r="Y48" s="535"/>
      <c r="Z48" s="558"/>
      <c r="AA48" s="558"/>
      <c r="AB48" s="543"/>
    </row>
    <row r="49" spans="1:28" ht="13.9" hidden="1">
      <c r="A49" s="527">
        <v>27</v>
      </c>
      <c r="B49" s="528"/>
      <c r="C49" s="560"/>
      <c r="D49" s="560"/>
      <c r="E49" s="561"/>
      <c r="F49" s="557"/>
      <c r="G49" s="553"/>
      <c r="H49" s="558"/>
      <c r="I49" s="558"/>
      <c r="J49" s="558"/>
      <c r="K49" s="558"/>
      <c r="L49" s="558"/>
      <c r="M49" s="558"/>
      <c r="N49" s="556">
        <f t="shared" si="19"/>
        <v>0</v>
      </c>
      <c r="O49" s="558"/>
      <c r="P49" s="558"/>
      <c r="Q49" s="558"/>
      <c r="R49" s="543"/>
      <c r="S49" s="558"/>
      <c r="T49" s="562"/>
      <c r="U49" s="558"/>
      <c r="V49" s="558"/>
      <c r="W49" s="543"/>
      <c r="X49" s="558"/>
      <c r="Y49" s="562"/>
      <c r="Z49" s="558"/>
      <c r="AA49" s="558"/>
      <c r="AB49" s="543"/>
    </row>
    <row r="50" spans="1:28" ht="13.9" hidden="1">
      <c r="A50" s="527">
        <v>28</v>
      </c>
      <c r="B50" s="978"/>
      <c r="C50" s="979"/>
      <c r="D50" s="979"/>
      <c r="E50" s="980"/>
      <c r="F50" s="559"/>
      <c r="G50" s="553"/>
      <c r="H50" s="558"/>
      <c r="I50" s="558"/>
      <c r="J50" s="558"/>
      <c r="K50" s="558"/>
      <c r="L50" s="558"/>
      <c r="M50" s="558"/>
      <c r="N50" s="556">
        <f t="shared" si="19"/>
        <v>0</v>
      </c>
      <c r="O50" s="558"/>
      <c r="P50" s="558"/>
      <c r="Q50" s="558"/>
      <c r="R50" s="543" t="e">
        <f t="shared" ref="R50:R113" si="20">+IF(O$13="No Bid","No Bid",O50*$G50*O$17)</f>
        <v>#VALUE!</v>
      </c>
      <c r="S50" s="558"/>
      <c r="T50" s="562"/>
      <c r="U50" s="558"/>
      <c r="V50" s="558"/>
      <c r="W50" s="543" t="e">
        <f>+IF(S$13="No Bid","No Bid",S50*$G50*S$17)</f>
        <v>#VALUE!</v>
      </c>
      <c r="X50" s="558"/>
      <c r="Y50" s="562"/>
      <c r="Z50" s="558"/>
      <c r="AA50" s="558"/>
      <c r="AB50" s="543" t="e">
        <f>+IF(X$13="No Bid","No Bid",X50*$G50*X$17)</f>
        <v>#VALUE!</v>
      </c>
    </row>
    <row r="51" spans="1:28" ht="13.9" hidden="1">
      <c r="A51" s="527">
        <v>29</v>
      </c>
      <c r="B51" s="978"/>
      <c r="C51" s="979"/>
      <c r="D51" s="979"/>
      <c r="E51" s="980"/>
      <c r="F51" s="559"/>
      <c r="G51" s="553"/>
      <c r="H51" s="558"/>
      <c r="I51" s="558"/>
      <c r="J51" s="558"/>
      <c r="K51" s="558"/>
      <c r="L51" s="558"/>
      <c r="M51" s="558"/>
      <c r="N51" s="556">
        <f t="shared" si="19"/>
        <v>0</v>
      </c>
      <c r="O51" s="558"/>
      <c r="P51" s="558"/>
      <c r="Q51" s="558"/>
      <c r="R51" s="543" t="e">
        <f t="shared" si="20"/>
        <v>#VALUE!</v>
      </c>
      <c r="S51" s="558"/>
      <c r="T51" s="562"/>
      <c r="U51" s="558"/>
      <c r="V51" s="558"/>
      <c r="W51" s="543" t="e">
        <f t="shared" ref="W51:W67" si="21">+IF(S$13="No Bid","No Bid",S51*$G51*S$17)</f>
        <v>#VALUE!</v>
      </c>
      <c r="X51" s="558"/>
      <c r="Y51" s="562"/>
      <c r="Z51" s="558"/>
      <c r="AA51" s="558"/>
      <c r="AB51" s="543" t="e">
        <f t="shared" ref="AB51:AB67" si="22">+IF(X$13="No Bid","No Bid",X51*$G51*X$17)</f>
        <v>#VALUE!</v>
      </c>
    </row>
    <row r="52" spans="1:28" ht="13.9" hidden="1">
      <c r="A52" s="527">
        <v>30</v>
      </c>
      <c r="B52" s="978"/>
      <c r="C52" s="979"/>
      <c r="D52" s="979"/>
      <c r="E52" s="980"/>
      <c r="F52" s="559"/>
      <c r="G52" s="553"/>
      <c r="H52" s="558"/>
      <c r="I52" s="558"/>
      <c r="J52" s="558"/>
      <c r="K52" s="558"/>
      <c r="L52" s="558"/>
      <c r="M52" s="558"/>
      <c r="N52" s="556">
        <f t="shared" si="19"/>
        <v>0</v>
      </c>
      <c r="O52" s="558"/>
      <c r="P52" s="558"/>
      <c r="Q52" s="558"/>
      <c r="R52" s="543" t="e">
        <f t="shared" si="20"/>
        <v>#VALUE!</v>
      </c>
      <c r="S52" s="558"/>
      <c r="T52" s="562"/>
      <c r="U52" s="558"/>
      <c r="V52" s="558"/>
      <c r="W52" s="543" t="e">
        <f t="shared" si="21"/>
        <v>#VALUE!</v>
      </c>
      <c r="X52" s="558"/>
      <c r="Y52" s="562"/>
      <c r="Z52" s="558"/>
      <c r="AA52" s="558"/>
      <c r="AB52" s="543" t="e">
        <f t="shared" si="22"/>
        <v>#VALUE!</v>
      </c>
    </row>
    <row r="53" spans="1:28" ht="13.9" hidden="1">
      <c r="A53" s="527">
        <v>31</v>
      </c>
      <c r="B53" s="978"/>
      <c r="C53" s="979"/>
      <c r="D53" s="979"/>
      <c r="E53" s="980"/>
      <c r="F53" s="559"/>
      <c r="G53" s="553"/>
      <c r="H53" s="558"/>
      <c r="I53" s="558"/>
      <c r="J53" s="558"/>
      <c r="K53" s="558"/>
      <c r="L53" s="558"/>
      <c r="M53" s="558"/>
      <c r="N53" s="556">
        <f t="shared" si="19"/>
        <v>0</v>
      </c>
      <c r="O53" s="558"/>
      <c r="P53" s="558"/>
      <c r="Q53" s="558"/>
      <c r="R53" s="543" t="e">
        <f t="shared" si="20"/>
        <v>#VALUE!</v>
      </c>
      <c r="S53" s="558"/>
      <c r="T53" s="562"/>
      <c r="U53" s="558"/>
      <c r="V53" s="558"/>
      <c r="W53" s="543" t="e">
        <f t="shared" si="21"/>
        <v>#VALUE!</v>
      </c>
      <c r="X53" s="558"/>
      <c r="Y53" s="562"/>
      <c r="Z53" s="558"/>
      <c r="AA53" s="558"/>
      <c r="AB53" s="543" t="e">
        <f t="shared" si="22"/>
        <v>#VALUE!</v>
      </c>
    </row>
    <row r="54" spans="1:28" ht="13.9" hidden="1">
      <c r="A54" s="527">
        <v>32</v>
      </c>
      <c r="B54" s="978"/>
      <c r="C54" s="979"/>
      <c r="D54" s="979"/>
      <c r="E54" s="980"/>
      <c r="F54" s="559"/>
      <c r="G54" s="553"/>
      <c r="H54" s="558"/>
      <c r="I54" s="558"/>
      <c r="J54" s="558"/>
      <c r="K54" s="558"/>
      <c r="L54" s="558"/>
      <c r="M54" s="558"/>
      <c r="N54" s="556">
        <f t="shared" si="19"/>
        <v>0</v>
      </c>
      <c r="O54" s="558"/>
      <c r="P54" s="558"/>
      <c r="Q54" s="558"/>
      <c r="R54" s="543" t="e">
        <f t="shared" si="20"/>
        <v>#VALUE!</v>
      </c>
      <c r="S54" s="558"/>
      <c r="T54" s="562"/>
      <c r="U54" s="558"/>
      <c r="V54" s="558"/>
      <c r="W54" s="543" t="e">
        <f t="shared" si="21"/>
        <v>#VALUE!</v>
      </c>
      <c r="X54" s="558"/>
      <c r="Y54" s="562"/>
      <c r="Z54" s="558"/>
      <c r="AA54" s="558"/>
      <c r="AB54" s="543" t="e">
        <f t="shared" si="22"/>
        <v>#VALUE!</v>
      </c>
    </row>
    <row r="55" spans="1:28" ht="13.9" hidden="1">
      <c r="A55" s="527">
        <v>33</v>
      </c>
      <c r="B55" s="978"/>
      <c r="C55" s="979"/>
      <c r="D55" s="979"/>
      <c r="E55" s="980"/>
      <c r="F55" s="559"/>
      <c r="G55" s="553"/>
      <c r="H55" s="558"/>
      <c r="I55" s="558"/>
      <c r="J55" s="558"/>
      <c r="K55" s="558"/>
      <c r="L55" s="558"/>
      <c r="M55" s="558"/>
      <c r="N55" s="556">
        <f t="shared" si="19"/>
        <v>0</v>
      </c>
      <c r="O55" s="558"/>
      <c r="P55" s="558"/>
      <c r="Q55" s="558"/>
      <c r="R55" s="543" t="e">
        <f t="shared" si="20"/>
        <v>#VALUE!</v>
      </c>
      <c r="S55" s="558"/>
      <c r="T55" s="562"/>
      <c r="U55" s="558"/>
      <c r="V55" s="558"/>
      <c r="W55" s="543" t="e">
        <f t="shared" si="21"/>
        <v>#VALUE!</v>
      </c>
      <c r="X55" s="558"/>
      <c r="Y55" s="562"/>
      <c r="Z55" s="558"/>
      <c r="AA55" s="558"/>
      <c r="AB55" s="543" t="e">
        <f t="shared" si="22"/>
        <v>#VALUE!</v>
      </c>
    </row>
    <row r="56" spans="1:28" ht="13.9" hidden="1">
      <c r="A56" s="527">
        <v>34</v>
      </c>
      <c r="B56" s="978"/>
      <c r="C56" s="979"/>
      <c r="D56" s="979"/>
      <c r="E56" s="980"/>
      <c r="F56" s="559"/>
      <c r="G56" s="553"/>
      <c r="H56" s="558"/>
      <c r="I56" s="558"/>
      <c r="J56" s="558"/>
      <c r="K56" s="558"/>
      <c r="L56" s="558"/>
      <c r="M56" s="558"/>
      <c r="N56" s="556">
        <f t="shared" si="19"/>
        <v>0</v>
      </c>
      <c r="O56" s="558"/>
      <c r="P56" s="558"/>
      <c r="Q56" s="558"/>
      <c r="R56" s="543" t="e">
        <f t="shared" si="20"/>
        <v>#VALUE!</v>
      </c>
      <c r="S56" s="558"/>
      <c r="T56" s="562"/>
      <c r="U56" s="558"/>
      <c r="V56" s="558"/>
      <c r="W56" s="543" t="e">
        <f t="shared" si="21"/>
        <v>#VALUE!</v>
      </c>
      <c r="X56" s="558"/>
      <c r="Y56" s="562"/>
      <c r="Z56" s="558"/>
      <c r="AA56" s="558"/>
      <c r="AB56" s="543" t="e">
        <f t="shared" si="22"/>
        <v>#VALUE!</v>
      </c>
    </row>
    <row r="57" spans="1:28" ht="13.9" hidden="1">
      <c r="A57" s="527">
        <v>35</v>
      </c>
      <c r="B57" s="978"/>
      <c r="C57" s="979"/>
      <c r="D57" s="979"/>
      <c r="E57" s="980"/>
      <c r="F57" s="559"/>
      <c r="G57" s="553"/>
      <c r="H57" s="558"/>
      <c r="I57" s="558"/>
      <c r="J57" s="558"/>
      <c r="K57" s="558"/>
      <c r="L57" s="558"/>
      <c r="M57" s="558"/>
      <c r="N57" s="556">
        <f t="shared" si="19"/>
        <v>0</v>
      </c>
      <c r="O57" s="558"/>
      <c r="P57" s="558"/>
      <c r="Q57" s="558"/>
      <c r="R57" s="543" t="e">
        <f t="shared" si="20"/>
        <v>#VALUE!</v>
      </c>
      <c r="S57" s="558"/>
      <c r="T57" s="562"/>
      <c r="U57" s="558"/>
      <c r="V57" s="558"/>
      <c r="W57" s="543" t="e">
        <f t="shared" si="21"/>
        <v>#VALUE!</v>
      </c>
      <c r="X57" s="558"/>
      <c r="Y57" s="562"/>
      <c r="Z57" s="558"/>
      <c r="AA57" s="558"/>
      <c r="AB57" s="543" t="e">
        <f t="shared" si="22"/>
        <v>#VALUE!</v>
      </c>
    </row>
    <row r="58" spans="1:28" ht="13.9" hidden="1">
      <c r="A58" s="527">
        <v>36</v>
      </c>
      <c r="B58" s="978"/>
      <c r="C58" s="979"/>
      <c r="D58" s="979"/>
      <c r="E58" s="980"/>
      <c r="F58" s="559"/>
      <c r="G58" s="553"/>
      <c r="H58" s="558"/>
      <c r="I58" s="558"/>
      <c r="J58" s="558"/>
      <c r="K58" s="558"/>
      <c r="L58" s="558"/>
      <c r="M58" s="558"/>
      <c r="N58" s="556">
        <f t="shared" si="19"/>
        <v>0</v>
      </c>
      <c r="O58" s="558"/>
      <c r="P58" s="558"/>
      <c r="Q58" s="558"/>
      <c r="R58" s="543" t="e">
        <f t="shared" si="20"/>
        <v>#VALUE!</v>
      </c>
      <c r="S58" s="558"/>
      <c r="T58" s="562"/>
      <c r="U58" s="558"/>
      <c r="V58" s="558"/>
      <c r="W58" s="543" t="e">
        <f t="shared" si="21"/>
        <v>#VALUE!</v>
      </c>
      <c r="X58" s="558"/>
      <c r="Y58" s="562"/>
      <c r="Z58" s="558"/>
      <c r="AA58" s="558"/>
      <c r="AB58" s="543" t="e">
        <f t="shared" si="22"/>
        <v>#VALUE!</v>
      </c>
    </row>
    <row r="59" spans="1:28" ht="13.9" hidden="1">
      <c r="A59" s="527">
        <v>37</v>
      </c>
      <c r="B59" s="978"/>
      <c r="C59" s="979"/>
      <c r="D59" s="979"/>
      <c r="E59" s="980"/>
      <c r="F59" s="559"/>
      <c r="G59" s="553"/>
      <c r="H59" s="558"/>
      <c r="I59" s="558"/>
      <c r="J59" s="558"/>
      <c r="K59" s="558"/>
      <c r="L59" s="558"/>
      <c r="M59" s="558"/>
      <c r="N59" s="556">
        <f t="shared" si="19"/>
        <v>0</v>
      </c>
      <c r="O59" s="558"/>
      <c r="P59" s="558"/>
      <c r="Q59" s="558"/>
      <c r="R59" s="543" t="e">
        <f t="shared" si="20"/>
        <v>#VALUE!</v>
      </c>
      <c r="S59" s="558"/>
      <c r="T59" s="562"/>
      <c r="U59" s="558"/>
      <c r="V59" s="558"/>
      <c r="W59" s="543" t="e">
        <f t="shared" si="21"/>
        <v>#VALUE!</v>
      </c>
      <c r="X59" s="558"/>
      <c r="Y59" s="562"/>
      <c r="Z59" s="558"/>
      <c r="AA59" s="558"/>
      <c r="AB59" s="543" t="e">
        <f t="shared" si="22"/>
        <v>#VALUE!</v>
      </c>
    </row>
    <row r="60" spans="1:28" ht="13.9" hidden="1">
      <c r="A60" s="527">
        <v>38</v>
      </c>
      <c r="B60" s="528"/>
      <c r="C60" s="560"/>
      <c r="D60" s="560"/>
      <c r="E60" s="561"/>
      <c r="F60" s="557"/>
      <c r="G60" s="553"/>
      <c r="H60" s="558"/>
      <c r="I60" s="558"/>
      <c r="J60" s="558"/>
      <c r="K60" s="558"/>
      <c r="L60" s="558"/>
      <c r="M60" s="558"/>
      <c r="N60" s="556">
        <f t="shared" si="19"/>
        <v>0</v>
      </c>
      <c r="O60" s="558"/>
      <c r="P60" s="558"/>
      <c r="Q60" s="558"/>
      <c r="R60" s="543" t="e">
        <f t="shared" si="20"/>
        <v>#VALUE!</v>
      </c>
      <c r="S60" s="558"/>
      <c r="T60" s="535"/>
      <c r="U60" s="558"/>
      <c r="V60" s="558"/>
      <c r="W60" s="543" t="e">
        <f t="shared" si="21"/>
        <v>#VALUE!</v>
      </c>
      <c r="X60" s="558"/>
      <c r="Y60" s="535"/>
      <c r="Z60" s="558"/>
      <c r="AA60" s="558"/>
      <c r="AB60" s="543" t="e">
        <f t="shared" si="22"/>
        <v>#VALUE!</v>
      </c>
    </row>
    <row r="61" spans="1:28" ht="13.9" hidden="1">
      <c r="A61" s="527">
        <v>39</v>
      </c>
      <c r="B61" s="528"/>
      <c r="C61" s="560"/>
      <c r="D61" s="560"/>
      <c r="E61" s="561"/>
      <c r="F61" s="557"/>
      <c r="G61" s="553"/>
      <c r="H61" s="558"/>
      <c r="I61" s="558"/>
      <c r="J61" s="558"/>
      <c r="K61" s="558"/>
      <c r="L61" s="558"/>
      <c r="M61" s="558"/>
      <c r="N61" s="556">
        <f t="shared" si="19"/>
        <v>0</v>
      </c>
      <c r="O61" s="558"/>
      <c r="P61" s="558"/>
      <c r="Q61" s="558"/>
      <c r="R61" s="543" t="e">
        <f t="shared" si="20"/>
        <v>#VALUE!</v>
      </c>
      <c r="S61" s="558"/>
      <c r="T61" s="535"/>
      <c r="U61" s="558"/>
      <c r="V61" s="558"/>
      <c r="W61" s="543" t="e">
        <f t="shared" si="21"/>
        <v>#VALUE!</v>
      </c>
      <c r="X61" s="558"/>
      <c r="Y61" s="535"/>
      <c r="Z61" s="558"/>
      <c r="AA61" s="558"/>
      <c r="AB61" s="543" t="e">
        <f t="shared" si="22"/>
        <v>#VALUE!</v>
      </c>
    </row>
    <row r="62" spans="1:28" ht="13.9" hidden="1">
      <c r="A62" s="527">
        <v>40</v>
      </c>
      <c r="B62" s="528"/>
      <c r="C62" s="560"/>
      <c r="D62" s="560"/>
      <c r="E62" s="561"/>
      <c r="F62" s="557"/>
      <c r="G62" s="553"/>
      <c r="H62" s="558"/>
      <c r="I62" s="558"/>
      <c r="J62" s="558"/>
      <c r="K62" s="558"/>
      <c r="L62" s="558"/>
      <c r="M62" s="558"/>
      <c r="N62" s="556">
        <f t="shared" si="19"/>
        <v>0</v>
      </c>
      <c r="O62" s="558"/>
      <c r="P62" s="558"/>
      <c r="Q62" s="558"/>
      <c r="R62" s="543" t="e">
        <f t="shared" si="20"/>
        <v>#VALUE!</v>
      </c>
      <c r="S62" s="558"/>
      <c r="T62" s="535"/>
      <c r="U62" s="558"/>
      <c r="V62" s="558"/>
      <c r="W62" s="543" t="e">
        <f t="shared" si="21"/>
        <v>#VALUE!</v>
      </c>
      <c r="X62" s="558"/>
      <c r="Y62" s="535"/>
      <c r="Z62" s="558"/>
      <c r="AA62" s="558"/>
      <c r="AB62" s="543" t="e">
        <f t="shared" si="22"/>
        <v>#VALUE!</v>
      </c>
    </row>
    <row r="63" spans="1:28" ht="13.9" hidden="1">
      <c r="A63" s="527">
        <v>41</v>
      </c>
      <c r="B63" s="528"/>
      <c r="C63" s="560"/>
      <c r="D63" s="560"/>
      <c r="E63" s="561"/>
      <c r="F63" s="557"/>
      <c r="G63" s="553"/>
      <c r="H63" s="558"/>
      <c r="I63" s="558"/>
      <c r="J63" s="558"/>
      <c r="K63" s="558"/>
      <c r="L63" s="558"/>
      <c r="M63" s="558"/>
      <c r="N63" s="556">
        <f t="shared" si="19"/>
        <v>0</v>
      </c>
      <c r="O63" s="558"/>
      <c r="P63" s="558"/>
      <c r="Q63" s="558"/>
      <c r="R63" s="543" t="e">
        <f t="shared" si="20"/>
        <v>#VALUE!</v>
      </c>
      <c r="S63" s="558"/>
      <c r="T63" s="535"/>
      <c r="U63" s="558"/>
      <c r="V63" s="558"/>
      <c r="W63" s="543" t="e">
        <f t="shared" si="21"/>
        <v>#VALUE!</v>
      </c>
      <c r="X63" s="558"/>
      <c r="Y63" s="535"/>
      <c r="Z63" s="558"/>
      <c r="AA63" s="558"/>
      <c r="AB63" s="543" t="e">
        <f t="shared" si="22"/>
        <v>#VALUE!</v>
      </c>
    </row>
    <row r="64" spans="1:28" ht="13.9" hidden="1">
      <c r="A64" s="527">
        <v>42</v>
      </c>
      <c r="B64" s="528"/>
      <c r="C64" s="560"/>
      <c r="D64" s="560"/>
      <c r="E64" s="561"/>
      <c r="F64" s="557"/>
      <c r="G64" s="553"/>
      <c r="H64" s="558"/>
      <c r="I64" s="558"/>
      <c r="J64" s="558"/>
      <c r="K64" s="558"/>
      <c r="L64" s="558"/>
      <c r="M64" s="558"/>
      <c r="N64" s="556">
        <f t="shared" si="19"/>
        <v>0</v>
      </c>
      <c r="O64" s="558"/>
      <c r="P64" s="558"/>
      <c r="Q64" s="558"/>
      <c r="R64" s="543" t="e">
        <f t="shared" si="20"/>
        <v>#VALUE!</v>
      </c>
      <c r="S64" s="558"/>
      <c r="T64" s="535"/>
      <c r="U64" s="558"/>
      <c r="V64" s="558"/>
      <c r="W64" s="543" t="e">
        <f t="shared" si="21"/>
        <v>#VALUE!</v>
      </c>
      <c r="X64" s="558"/>
      <c r="Y64" s="535"/>
      <c r="Z64" s="558"/>
      <c r="AA64" s="558"/>
      <c r="AB64" s="543" t="e">
        <f t="shared" si="22"/>
        <v>#VALUE!</v>
      </c>
    </row>
    <row r="65" spans="1:28" ht="13.9" hidden="1">
      <c r="A65" s="527">
        <v>43</v>
      </c>
      <c r="B65" s="528"/>
      <c r="C65" s="560"/>
      <c r="D65" s="560"/>
      <c r="E65" s="561"/>
      <c r="F65" s="557"/>
      <c r="G65" s="553"/>
      <c r="H65" s="558"/>
      <c r="I65" s="558"/>
      <c r="J65" s="558"/>
      <c r="K65" s="558"/>
      <c r="L65" s="558"/>
      <c r="M65" s="558"/>
      <c r="N65" s="556">
        <f t="shared" si="19"/>
        <v>0</v>
      </c>
      <c r="O65" s="558"/>
      <c r="P65" s="558"/>
      <c r="Q65" s="558"/>
      <c r="R65" s="543" t="e">
        <f t="shared" si="20"/>
        <v>#VALUE!</v>
      </c>
      <c r="S65" s="558"/>
      <c r="T65" s="535"/>
      <c r="U65" s="558"/>
      <c r="V65" s="558"/>
      <c r="W65" s="543" t="e">
        <f t="shared" si="21"/>
        <v>#VALUE!</v>
      </c>
      <c r="X65" s="558"/>
      <c r="Y65" s="535"/>
      <c r="Z65" s="558"/>
      <c r="AA65" s="558"/>
      <c r="AB65" s="543" t="e">
        <f t="shared" si="22"/>
        <v>#VALUE!</v>
      </c>
    </row>
    <row r="66" spans="1:28" ht="13.9" hidden="1">
      <c r="A66" s="527">
        <v>44</v>
      </c>
      <c r="B66" s="528"/>
      <c r="C66" s="560"/>
      <c r="D66" s="560"/>
      <c r="E66" s="561"/>
      <c r="F66" s="557"/>
      <c r="G66" s="553"/>
      <c r="H66" s="558"/>
      <c r="I66" s="558"/>
      <c r="J66" s="558"/>
      <c r="K66" s="558"/>
      <c r="L66" s="558"/>
      <c r="M66" s="558"/>
      <c r="N66" s="556">
        <f t="shared" si="19"/>
        <v>0</v>
      </c>
      <c r="O66" s="558"/>
      <c r="P66" s="558"/>
      <c r="Q66" s="558"/>
      <c r="R66" s="543" t="e">
        <f t="shared" si="20"/>
        <v>#VALUE!</v>
      </c>
      <c r="S66" s="558"/>
      <c r="T66" s="535"/>
      <c r="U66" s="558"/>
      <c r="V66" s="558"/>
      <c r="W66" s="543" t="e">
        <f t="shared" si="21"/>
        <v>#VALUE!</v>
      </c>
      <c r="X66" s="558"/>
      <c r="Y66" s="535"/>
      <c r="Z66" s="558"/>
      <c r="AA66" s="558"/>
      <c r="AB66" s="543" t="e">
        <f t="shared" si="22"/>
        <v>#VALUE!</v>
      </c>
    </row>
    <row r="67" spans="1:28" ht="13.9" hidden="1">
      <c r="A67" s="527">
        <v>45</v>
      </c>
      <c r="B67" s="528"/>
      <c r="C67" s="560"/>
      <c r="D67" s="560"/>
      <c r="E67" s="561"/>
      <c r="F67" s="557"/>
      <c r="G67" s="553"/>
      <c r="H67" s="558"/>
      <c r="I67" s="558"/>
      <c r="J67" s="558"/>
      <c r="K67" s="558"/>
      <c r="L67" s="558"/>
      <c r="M67" s="558"/>
      <c r="N67" s="556">
        <f t="shared" si="19"/>
        <v>0</v>
      </c>
      <c r="O67" s="558"/>
      <c r="P67" s="558"/>
      <c r="Q67" s="558"/>
      <c r="R67" s="543" t="e">
        <f t="shared" si="20"/>
        <v>#VALUE!</v>
      </c>
      <c r="S67" s="558"/>
      <c r="T67" s="562"/>
      <c r="U67" s="558"/>
      <c r="V67" s="558"/>
      <c r="W67" s="543" t="e">
        <f t="shared" si="21"/>
        <v>#VALUE!</v>
      </c>
      <c r="X67" s="558"/>
      <c r="Y67" s="562"/>
      <c r="Z67" s="558"/>
      <c r="AA67" s="558"/>
      <c r="AB67" s="543" t="e">
        <f t="shared" si="22"/>
        <v>#VALUE!</v>
      </c>
    </row>
    <row r="68" spans="1:28" ht="13.9" hidden="1">
      <c r="A68" s="527">
        <v>46</v>
      </c>
      <c r="B68" s="978"/>
      <c r="C68" s="979"/>
      <c r="D68" s="979"/>
      <c r="E68" s="980"/>
      <c r="F68" s="559"/>
      <c r="G68" s="553"/>
      <c r="H68" s="558"/>
      <c r="I68" s="558"/>
      <c r="J68" s="558"/>
      <c r="K68" s="558"/>
      <c r="L68" s="558"/>
      <c r="M68" s="558"/>
      <c r="N68" s="556">
        <f t="shared" si="19"/>
        <v>0</v>
      </c>
      <c r="O68" s="558"/>
      <c r="P68" s="558"/>
      <c r="Q68" s="558"/>
      <c r="R68" s="543" t="e">
        <f t="shared" si="20"/>
        <v>#VALUE!</v>
      </c>
      <c r="S68" s="558"/>
      <c r="T68" s="562"/>
      <c r="U68" s="558"/>
      <c r="V68" s="558"/>
      <c r="W68" s="543" t="e">
        <f>+IF(S$13="No Bid","No Bid",S68*$G68*S$17)</f>
        <v>#VALUE!</v>
      </c>
      <c r="X68" s="558"/>
      <c r="Y68" s="562"/>
      <c r="Z68" s="558"/>
      <c r="AA68" s="558"/>
      <c r="AB68" s="543" t="e">
        <f>+IF(X$13="No Bid","No Bid",X68*$G68*X$17)</f>
        <v>#VALUE!</v>
      </c>
    </row>
    <row r="69" spans="1:28" ht="13.9" hidden="1">
      <c r="A69" s="527">
        <v>47</v>
      </c>
      <c r="B69" s="978"/>
      <c r="C69" s="979"/>
      <c r="D69" s="979"/>
      <c r="E69" s="980"/>
      <c r="F69" s="559"/>
      <c r="G69" s="553"/>
      <c r="H69" s="558"/>
      <c r="I69" s="558"/>
      <c r="J69" s="558"/>
      <c r="K69" s="558"/>
      <c r="L69" s="558"/>
      <c r="M69" s="558"/>
      <c r="N69" s="556">
        <f t="shared" si="19"/>
        <v>0</v>
      </c>
      <c r="O69" s="558"/>
      <c r="P69" s="558"/>
      <c r="Q69" s="558"/>
      <c r="R69" s="543" t="e">
        <f t="shared" si="20"/>
        <v>#VALUE!</v>
      </c>
      <c r="S69" s="558"/>
      <c r="T69" s="562"/>
      <c r="U69" s="558"/>
      <c r="V69" s="558"/>
      <c r="W69" s="543" t="e">
        <f t="shared" ref="W69:W85" si="23">+IF(S$13="No Bid","No Bid",S69*$G69*S$17)</f>
        <v>#VALUE!</v>
      </c>
      <c r="X69" s="558"/>
      <c r="Y69" s="562"/>
      <c r="Z69" s="558"/>
      <c r="AA69" s="558"/>
      <c r="AB69" s="543" t="e">
        <f t="shared" ref="AB69:AB85" si="24">+IF(X$13="No Bid","No Bid",X69*$G69*X$17)</f>
        <v>#VALUE!</v>
      </c>
    </row>
    <row r="70" spans="1:28" ht="13.9" hidden="1">
      <c r="A70" s="527">
        <v>48</v>
      </c>
      <c r="B70" s="978"/>
      <c r="C70" s="979"/>
      <c r="D70" s="979"/>
      <c r="E70" s="980"/>
      <c r="F70" s="559"/>
      <c r="G70" s="553"/>
      <c r="H70" s="558"/>
      <c r="I70" s="558"/>
      <c r="J70" s="558"/>
      <c r="K70" s="558"/>
      <c r="L70" s="558"/>
      <c r="M70" s="558"/>
      <c r="N70" s="556">
        <f t="shared" si="19"/>
        <v>0</v>
      </c>
      <c r="O70" s="558"/>
      <c r="P70" s="558"/>
      <c r="Q70" s="558"/>
      <c r="R70" s="543" t="e">
        <f t="shared" si="20"/>
        <v>#VALUE!</v>
      </c>
      <c r="S70" s="558"/>
      <c r="T70" s="562"/>
      <c r="U70" s="558"/>
      <c r="V70" s="558"/>
      <c r="W70" s="543" t="e">
        <f t="shared" si="23"/>
        <v>#VALUE!</v>
      </c>
      <c r="X70" s="558"/>
      <c r="Y70" s="562"/>
      <c r="Z70" s="558"/>
      <c r="AA70" s="558"/>
      <c r="AB70" s="543" t="e">
        <f t="shared" si="24"/>
        <v>#VALUE!</v>
      </c>
    </row>
    <row r="71" spans="1:28" ht="13.9" hidden="1">
      <c r="A71" s="527">
        <v>49</v>
      </c>
      <c r="B71" s="978"/>
      <c r="C71" s="979"/>
      <c r="D71" s="979"/>
      <c r="E71" s="980"/>
      <c r="F71" s="559"/>
      <c r="G71" s="553"/>
      <c r="H71" s="558"/>
      <c r="I71" s="558"/>
      <c r="J71" s="558"/>
      <c r="K71" s="558"/>
      <c r="L71" s="558"/>
      <c r="M71" s="558"/>
      <c r="N71" s="556">
        <f t="shared" si="19"/>
        <v>0</v>
      </c>
      <c r="O71" s="558"/>
      <c r="P71" s="558"/>
      <c r="Q71" s="558"/>
      <c r="R71" s="543" t="e">
        <f t="shared" si="20"/>
        <v>#VALUE!</v>
      </c>
      <c r="S71" s="558"/>
      <c r="T71" s="562"/>
      <c r="U71" s="558"/>
      <c r="V71" s="558"/>
      <c r="W71" s="543" t="e">
        <f t="shared" si="23"/>
        <v>#VALUE!</v>
      </c>
      <c r="X71" s="558"/>
      <c r="Y71" s="562"/>
      <c r="Z71" s="558"/>
      <c r="AA71" s="558"/>
      <c r="AB71" s="543" t="e">
        <f t="shared" si="24"/>
        <v>#VALUE!</v>
      </c>
    </row>
    <row r="72" spans="1:28" ht="13.9" hidden="1">
      <c r="A72" s="527">
        <v>50</v>
      </c>
      <c r="B72" s="978"/>
      <c r="C72" s="979"/>
      <c r="D72" s="979"/>
      <c r="E72" s="980"/>
      <c r="F72" s="559"/>
      <c r="G72" s="553"/>
      <c r="H72" s="558"/>
      <c r="I72" s="558"/>
      <c r="J72" s="558"/>
      <c r="K72" s="558"/>
      <c r="L72" s="558"/>
      <c r="M72" s="558"/>
      <c r="N72" s="556">
        <f t="shared" si="19"/>
        <v>0</v>
      </c>
      <c r="O72" s="558"/>
      <c r="P72" s="558"/>
      <c r="Q72" s="558"/>
      <c r="R72" s="543" t="e">
        <f t="shared" si="20"/>
        <v>#VALUE!</v>
      </c>
      <c r="S72" s="558"/>
      <c r="T72" s="562"/>
      <c r="U72" s="558"/>
      <c r="V72" s="558"/>
      <c r="W72" s="543" t="e">
        <f t="shared" si="23"/>
        <v>#VALUE!</v>
      </c>
      <c r="X72" s="558"/>
      <c r="Y72" s="562"/>
      <c r="Z72" s="558"/>
      <c r="AA72" s="558"/>
      <c r="AB72" s="543" t="e">
        <f t="shared" si="24"/>
        <v>#VALUE!</v>
      </c>
    </row>
    <row r="73" spans="1:28" ht="13.9" hidden="1">
      <c r="A73" s="527">
        <v>51</v>
      </c>
      <c r="B73" s="978"/>
      <c r="C73" s="979"/>
      <c r="D73" s="979"/>
      <c r="E73" s="980"/>
      <c r="F73" s="559"/>
      <c r="G73" s="553"/>
      <c r="H73" s="558"/>
      <c r="I73" s="558"/>
      <c r="J73" s="558"/>
      <c r="K73" s="558"/>
      <c r="L73" s="558"/>
      <c r="M73" s="558"/>
      <c r="N73" s="556">
        <f t="shared" si="19"/>
        <v>0</v>
      </c>
      <c r="O73" s="558"/>
      <c r="P73" s="558"/>
      <c r="Q73" s="558"/>
      <c r="R73" s="543" t="e">
        <f t="shared" si="20"/>
        <v>#VALUE!</v>
      </c>
      <c r="S73" s="558"/>
      <c r="T73" s="562"/>
      <c r="U73" s="558"/>
      <c r="V73" s="558"/>
      <c r="W73" s="543" t="e">
        <f t="shared" si="23"/>
        <v>#VALUE!</v>
      </c>
      <c r="X73" s="558"/>
      <c r="Y73" s="562"/>
      <c r="Z73" s="558"/>
      <c r="AA73" s="558"/>
      <c r="AB73" s="543" t="e">
        <f t="shared" si="24"/>
        <v>#VALUE!</v>
      </c>
    </row>
    <row r="74" spans="1:28" ht="13.9" hidden="1">
      <c r="A74" s="527">
        <v>52</v>
      </c>
      <c r="B74" s="978"/>
      <c r="C74" s="979"/>
      <c r="D74" s="979"/>
      <c r="E74" s="980"/>
      <c r="F74" s="559"/>
      <c r="G74" s="553"/>
      <c r="H74" s="558"/>
      <c r="I74" s="558"/>
      <c r="J74" s="558"/>
      <c r="K74" s="558"/>
      <c r="L74" s="558"/>
      <c r="M74" s="558"/>
      <c r="N74" s="556">
        <f t="shared" si="19"/>
        <v>0</v>
      </c>
      <c r="O74" s="558"/>
      <c r="P74" s="558"/>
      <c r="Q74" s="558"/>
      <c r="R74" s="543" t="e">
        <f t="shared" si="20"/>
        <v>#VALUE!</v>
      </c>
      <c r="S74" s="558"/>
      <c r="T74" s="562"/>
      <c r="U74" s="558"/>
      <c r="V74" s="558"/>
      <c r="W74" s="543" t="e">
        <f t="shared" si="23"/>
        <v>#VALUE!</v>
      </c>
      <c r="X74" s="558"/>
      <c r="Y74" s="562"/>
      <c r="Z74" s="558"/>
      <c r="AA74" s="558"/>
      <c r="AB74" s="543" t="e">
        <f t="shared" si="24"/>
        <v>#VALUE!</v>
      </c>
    </row>
    <row r="75" spans="1:28" ht="13.9" hidden="1">
      <c r="A75" s="527">
        <v>53</v>
      </c>
      <c r="B75" s="978"/>
      <c r="C75" s="979"/>
      <c r="D75" s="979"/>
      <c r="E75" s="980"/>
      <c r="F75" s="559"/>
      <c r="G75" s="553"/>
      <c r="H75" s="558"/>
      <c r="I75" s="558"/>
      <c r="J75" s="558"/>
      <c r="K75" s="558"/>
      <c r="L75" s="558"/>
      <c r="M75" s="558"/>
      <c r="N75" s="556">
        <f t="shared" si="19"/>
        <v>0</v>
      </c>
      <c r="O75" s="558"/>
      <c r="P75" s="558"/>
      <c r="Q75" s="558"/>
      <c r="R75" s="543" t="e">
        <f t="shared" si="20"/>
        <v>#VALUE!</v>
      </c>
      <c r="S75" s="558"/>
      <c r="T75" s="562"/>
      <c r="U75" s="558"/>
      <c r="V75" s="558"/>
      <c r="W75" s="543" t="e">
        <f t="shared" si="23"/>
        <v>#VALUE!</v>
      </c>
      <c r="X75" s="558"/>
      <c r="Y75" s="562"/>
      <c r="Z75" s="558"/>
      <c r="AA75" s="558"/>
      <c r="AB75" s="543" t="e">
        <f t="shared" si="24"/>
        <v>#VALUE!</v>
      </c>
    </row>
    <row r="76" spans="1:28" ht="13.9" hidden="1">
      <c r="A76" s="527">
        <v>54</v>
      </c>
      <c r="B76" s="978"/>
      <c r="C76" s="979"/>
      <c r="D76" s="979"/>
      <c r="E76" s="980"/>
      <c r="F76" s="559"/>
      <c r="G76" s="553"/>
      <c r="H76" s="558"/>
      <c r="I76" s="558"/>
      <c r="J76" s="558"/>
      <c r="K76" s="558"/>
      <c r="L76" s="558"/>
      <c r="M76" s="558"/>
      <c r="N76" s="556">
        <f t="shared" si="19"/>
        <v>0</v>
      </c>
      <c r="O76" s="558"/>
      <c r="P76" s="558"/>
      <c r="Q76" s="558"/>
      <c r="R76" s="543" t="e">
        <f t="shared" si="20"/>
        <v>#VALUE!</v>
      </c>
      <c r="S76" s="558"/>
      <c r="T76" s="562"/>
      <c r="U76" s="558"/>
      <c r="V76" s="558"/>
      <c r="W76" s="543" t="e">
        <f t="shared" si="23"/>
        <v>#VALUE!</v>
      </c>
      <c r="X76" s="558"/>
      <c r="Y76" s="562"/>
      <c r="Z76" s="558"/>
      <c r="AA76" s="558"/>
      <c r="AB76" s="543" t="e">
        <f t="shared" si="24"/>
        <v>#VALUE!</v>
      </c>
    </row>
    <row r="77" spans="1:28" ht="13.9" hidden="1">
      <c r="A77" s="527">
        <v>55</v>
      </c>
      <c r="B77" s="978"/>
      <c r="C77" s="979"/>
      <c r="D77" s="979"/>
      <c r="E77" s="980"/>
      <c r="F77" s="559"/>
      <c r="G77" s="553"/>
      <c r="H77" s="558"/>
      <c r="I77" s="558"/>
      <c r="J77" s="558"/>
      <c r="K77" s="558"/>
      <c r="L77" s="558"/>
      <c r="M77" s="558"/>
      <c r="N77" s="556">
        <f t="shared" si="19"/>
        <v>0</v>
      </c>
      <c r="O77" s="558"/>
      <c r="P77" s="558"/>
      <c r="Q77" s="558"/>
      <c r="R77" s="543" t="e">
        <f t="shared" si="20"/>
        <v>#VALUE!</v>
      </c>
      <c r="S77" s="558"/>
      <c r="T77" s="562"/>
      <c r="U77" s="558"/>
      <c r="V77" s="558"/>
      <c r="W77" s="543" t="e">
        <f t="shared" si="23"/>
        <v>#VALUE!</v>
      </c>
      <c r="X77" s="558"/>
      <c r="Y77" s="562"/>
      <c r="Z77" s="558"/>
      <c r="AA77" s="558"/>
      <c r="AB77" s="543" t="e">
        <f t="shared" si="24"/>
        <v>#VALUE!</v>
      </c>
    </row>
    <row r="78" spans="1:28" ht="13.9" hidden="1">
      <c r="A78" s="527">
        <v>56</v>
      </c>
      <c r="B78" s="528"/>
      <c r="C78" s="560"/>
      <c r="D78" s="560"/>
      <c r="E78" s="561"/>
      <c r="F78" s="557"/>
      <c r="G78" s="553"/>
      <c r="H78" s="558"/>
      <c r="I78" s="558"/>
      <c r="J78" s="558"/>
      <c r="K78" s="558"/>
      <c r="L78" s="558"/>
      <c r="M78" s="558"/>
      <c r="N78" s="556">
        <f t="shared" si="19"/>
        <v>0</v>
      </c>
      <c r="O78" s="558"/>
      <c r="P78" s="558"/>
      <c r="Q78" s="558"/>
      <c r="R78" s="543" t="e">
        <f t="shared" si="20"/>
        <v>#VALUE!</v>
      </c>
      <c r="S78" s="558"/>
      <c r="T78" s="535"/>
      <c r="U78" s="558"/>
      <c r="V78" s="558"/>
      <c r="W78" s="543" t="e">
        <f t="shared" si="23"/>
        <v>#VALUE!</v>
      </c>
      <c r="X78" s="558"/>
      <c r="Y78" s="535"/>
      <c r="Z78" s="558"/>
      <c r="AA78" s="558"/>
      <c r="AB78" s="543" t="e">
        <f t="shared" si="24"/>
        <v>#VALUE!</v>
      </c>
    </row>
    <row r="79" spans="1:28" ht="13.9" hidden="1">
      <c r="A79" s="527">
        <v>57</v>
      </c>
      <c r="B79" s="528"/>
      <c r="C79" s="560"/>
      <c r="D79" s="560"/>
      <c r="E79" s="561"/>
      <c r="F79" s="557"/>
      <c r="G79" s="553"/>
      <c r="H79" s="558"/>
      <c r="I79" s="558"/>
      <c r="J79" s="558"/>
      <c r="K79" s="558"/>
      <c r="L79" s="558"/>
      <c r="M79" s="558"/>
      <c r="N79" s="556">
        <f t="shared" si="19"/>
        <v>0</v>
      </c>
      <c r="O79" s="558"/>
      <c r="P79" s="558"/>
      <c r="Q79" s="558"/>
      <c r="R79" s="543" t="e">
        <f t="shared" si="20"/>
        <v>#VALUE!</v>
      </c>
      <c r="S79" s="558"/>
      <c r="T79" s="535"/>
      <c r="U79" s="558"/>
      <c r="V79" s="558"/>
      <c r="W79" s="543" t="e">
        <f t="shared" si="23"/>
        <v>#VALUE!</v>
      </c>
      <c r="X79" s="558"/>
      <c r="Y79" s="535"/>
      <c r="Z79" s="558"/>
      <c r="AA79" s="558"/>
      <c r="AB79" s="543" t="e">
        <f t="shared" si="24"/>
        <v>#VALUE!</v>
      </c>
    </row>
    <row r="80" spans="1:28" ht="13.9" hidden="1">
      <c r="A80" s="527">
        <v>58</v>
      </c>
      <c r="B80" s="528"/>
      <c r="C80" s="560"/>
      <c r="D80" s="560"/>
      <c r="E80" s="561"/>
      <c r="F80" s="557"/>
      <c r="G80" s="553"/>
      <c r="H80" s="558"/>
      <c r="I80" s="558"/>
      <c r="J80" s="558"/>
      <c r="K80" s="558"/>
      <c r="L80" s="558"/>
      <c r="M80" s="558"/>
      <c r="N80" s="556">
        <f t="shared" si="19"/>
        <v>0</v>
      </c>
      <c r="O80" s="558"/>
      <c r="P80" s="558"/>
      <c r="Q80" s="558"/>
      <c r="R80" s="543" t="e">
        <f t="shared" si="20"/>
        <v>#VALUE!</v>
      </c>
      <c r="S80" s="558"/>
      <c r="T80" s="535"/>
      <c r="U80" s="558"/>
      <c r="V80" s="558"/>
      <c r="W80" s="543" t="e">
        <f t="shared" si="23"/>
        <v>#VALUE!</v>
      </c>
      <c r="X80" s="558"/>
      <c r="Y80" s="535"/>
      <c r="Z80" s="558"/>
      <c r="AA80" s="558"/>
      <c r="AB80" s="543" t="e">
        <f t="shared" si="24"/>
        <v>#VALUE!</v>
      </c>
    </row>
    <row r="81" spans="1:28" ht="13.9" hidden="1">
      <c r="A81" s="527">
        <v>59</v>
      </c>
      <c r="B81" s="528"/>
      <c r="C81" s="560"/>
      <c r="D81" s="560"/>
      <c r="E81" s="561"/>
      <c r="F81" s="557"/>
      <c r="G81" s="553"/>
      <c r="H81" s="558"/>
      <c r="I81" s="558"/>
      <c r="J81" s="558"/>
      <c r="K81" s="558"/>
      <c r="L81" s="558"/>
      <c r="M81" s="558"/>
      <c r="N81" s="556">
        <f t="shared" si="19"/>
        <v>0</v>
      </c>
      <c r="O81" s="558"/>
      <c r="P81" s="558"/>
      <c r="Q81" s="558"/>
      <c r="R81" s="543" t="e">
        <f t="shared" si="20"/>
        <v>#VALUE!</v>
      </c>
      <c r="S81" s="558"/>
      <c r="T81" s="535"/>
      <c r="U81" s="558"/>
      <c r="V81" s="558"/>
      <c r="W81" s="543" t="e">
        <f t="shared" si="23"/>
        <v>#VALUE!</v>
      </c>
      <c r="X81" s="558"/>
      <c r="Y81" s="535"/>
      <c r="Z81" s="558"/>
      <c r="AA81" s="558"/>
      <c r="AB81" s="543" t="e">
        <f t="shared" si="24"/>
        <v>#VALUE!</v>
      </c>
    </row>
    <row r="82" spans="1:28" ht="13.9" hidden="1">
      <c r="A82" s="527">
        <v>60</v>
      </c>
      <c r="B82" s="528"/>
      <c r="C82" s="560"/>
      <c r="D82" s="560"/>
      <c r="E82" s="561"/>
      <c r="F82" s="557"/>
      <c r="G82" s="553"/>
      <c r="H82" s="558"/>
      <c r="I82" s="558"/>
      <c r="J82" s="558"/>
      <c r="K82" s="558"/>
      <c r="L82" s="558"/>
      <c r="M82" s="558"/>
      <c r="N82" s="556">
        <f t="shared" si="19"/>
        <v>0</v>
      </c>
      <c r="O82" s="558"/>
      <c r="P82" s="558"/>
      <c r="Q82" s="558"/>
      <c r="R82" s="543" t="e">
        <f t="shared" si="20"/>
        <v>#VALUE!</v>
      </c>
      <c r="S82" s="558"/>
      <c r="T82" s="535"/>
      <c r="U82" s="558"/>
      <c r="V82" s="558"/>
      <c r="W82" s="543" t="e">
        <f t="shared" si="23"/>
        <v>#VALUE!</v>
      </c>
      <c r="X82" s="558"/>
      <c r="Y82" s="535"/>
      <c r="Z82" s="558"/>
      <c r="AA82" s="558"/>
      <c r="AB82" s="543" t="e">
        <f t="shared" si="24"/>
        <v>#VALUE!</v>
      </c>
    </row>
    <row r="83" spans="1:28" ht="13.9" hidden="1">
      <c r="A83" s="527">
        <v>61</v>
      </c>
      <c r="B83" s="528"/>
      <c r="C83" s="560"/>
      <c r="D83" s="560"/>
      <c r="E83" s="561"/>
      <c r="F83" s="557"/>
      <c r="G83" s="553"/>
      <c r="H83" s="558"/>
      <c r="I83" s="558"/>
      <c r="J83" s="558"/>
      <c r="K83" s="558"/>
      <c r="L83" s="558"/>
      <c r="M83" s="558"/>
      <c r="N83" s="556">
        <f t="shared" si="19"/>
        <v>0</v>
      </c>
      <c r="O83" s="558"/>
      <c r="P83" s="558"/>
      <c r="Q83" s="558"/>
      <c r="R83" s="543" t="e">
        <f t="shared" si="20"/>
        <v>#VALUE!</v>
      </c>
      <c r="S83" s="558"/>
      <c r="T83" s="535"/>
      <c r="U83" s="558"/>
      <c r="V83" s="558"/>
      <c r="W83" s="543" t="e">
        <f t="shared" si="23"/>
        <v>#VALUE!</v>
      </c>
      <c r="X83" s="558"/>
      <c r="Y83" s="535"/>
      <c r="Z83" s="558"/>
      <c r="AA83" s="558"/>
      <c r="AB83" s="543" t="e">
        <f t="shared" si="24"/>
        <v>#VALUE!</v>
      </c>
    </row>
    <row r="84" spans="1:28" ht="13.9" hidden="1">
      <c r="A84" s="527">
        <v>62</v>
      </c>
      <c r="B84" s="528"/>
      <c r="C84" s="560"/>
      <c r="D84" s="560"/>
      <c r="E84" s="561"/>
      <c r="F84" s="557"/>
      <c r="G84" s="553"/>
      <c r="H84" s="558"/>
      <c r="I84" s="558"/>
      <c r="J84" s="558"/>
      <c r="K84" s="558"/>
      <c r="L84" s="558"/>
      <c r="M84" s="558"/>
      <c r="N84" s="556">
        <f t="shared" si="19"/>
        <v>0</v>
      </c>
      <c r="O84" s="558"/>
      <c r="P84" s="558"/>
      <c r="Q84" s="558"/>
      <c r="R84" s="543" t="e">
        <f t="shared" si="20"/>
        <v>#VALUE!</v>
      </c>
      <c r="S84" s="558"/>
      <c r="T84" s="535"/>
      <c r="U84" s="558"/>
      <c r="V84" s="558"/>
      <c r="W84" s="543" t="e">
        <f t="shared" si="23"/>
        <v>#VALUE!</v>
      </c>
      <c r="X84" s="558"/>
      <c r="Y84" s="535"/>
      <c r="Z84" s="558"/>
      <c r="AA84" s="558"/>
      <c r="AB84" s="543" t="e">
        <f t="shared" si="24"/>
        <v>#VALUE!</v>
      </c>
    </row>
    <row r="85" spans="1:28" ht="13.9" hidden="1">
      <c r="A85" s="527">
        <v>63</v>
      </c>
      <c r="B85" s="528"/>
      <c r="C85" s="560"/>
      <c r="D85" s="560"/>
      <c r="E85" s="561"/>
      <c r="F85" s="557"/>
      <c r="G85" s="553"/>
      <c r="H85" s="558"/>
      <c r="I85" s="558"/>
      <c r="J85" s="558"/>
      <c r="K85" s="558"/>
      <c r="L85" s="558"/>
      <c r="M85" s="558"/>
      <c r="N85" s="556">
        <f t="shared" si="19"/>
        <v>0</v>
      </c>
      <c r="O85" s="558"/>
      <c r="P85" s="558"/>
      <c r="Q85" s="558"/>
      <c r="R85" s="543" t="e">
        <f t="shared" si="20"/>
        <v>#VALUE!</v>
      </c>
      <c r="S85" s="558"/>
      <c r="T85" s="562"/>
      <c r="U85" s="558"/>
      <c r="V85" s="558"/>
      <c r="W85" s="543" t="e">
        <f t="shared" si="23"/>
        <v>#VALUE!</v>
      </c>
      <c r="X85" s="558"/>
      <c r="Y85" s="562"/>
      <c r="Z85" s="558"/>
      <c r="AA85" s="558"/>
      <c r="AB85" s="543" t="e">
        <f t="shared" si="24"/>
        <v>#VALUE!</v>
      </c>
    </row>
    <row r="86" spans="1:28" ht="13.9" hidden="1">
      <c r="A86" s="527">
        <v>64</v>
      </c>
      <c r="B86" s="978"/>
      <c r="C86" s="979"/>
      <c r="D86" s="979"/>
      <c r="E86" s="980"/>
      <c r="F86" s="559"/>
      <c r="G86" s="553"/>
      <c r="H86" s="558"/>
      <c r="I86" s="558"/>
      <c r="J86" s="558"/>
      <c r="K86" s="558"/>
      <c r="L86" s="558"/>
      <c r="M86" s="558"/>
      <c r="N86" s="556">
        <f t="shared" si="19"/>
        <v>0</v>
      </c>
      <c r="O86" s="558"/>
      <c r="P86" s="558"/>
      <c r="Q86" s="558"/>
      <c r="R86" s="543" t="e">
        <f t="shared" si="20"/>
        <v>#VALUE!</v>
      </c>
      <c r="S86" s="558"/>
      <c r="T86" s="562"/>
      <c r="U86" s="558"/>
      <c r="V86" s="558"/>
      <c r="W86" s="543" t="e">
        <f>+IF(S$13="No Bid","No Bid",S86*$G86*S$17)</f>
        <v>#VALUE!</v>
      </c>
      <c r="X86" s="558"/>
      <c r="Y86" s="562"/>
      <c r="Z86" s="558"/>
      <c r="AA86" s="558"/>
      <c r="AB86" s="543" t="e">
        <f>+IF(X$13="No Bid","No Bid",X86*$G86*X$17)</f>
        <v>#VALUE!</v>
      </c>
    </row>
    <row r="87" spans="1:28" ht="13.9" hidden="1">
      <c r="A87" s="527">
        <v>65</v>
      </c>
      <c r="B87" s="978"/>
      <c r="C87" s="979"/>
      <c r="D87" s="979"/>
      <c r="E87" s="980"/>
      <c r="F87" s="559"/>
      <c r="G87" s="553"/>
      <c r="H87" s="558"/>
      <c r="I87" s="558"/>
      <c r="J87" s="558"/>
      <c r="K87" s="558"/>
      <c r="L87" s="558"/>
      <c r="M87" s="558"/>
      <c r="N87" s="556">
        <f t="shared" si="19"/>
        <v>0</v>
      </c>
      <c r="O87" s="558"/>
      <c r="P87" s="558"/>
      <c r="Q87" s="558"/>
      <c r="R87" s="543" t="e">
        <f t="shared" si="20"/>
        <v>#VALUE!</v>
      </c>
      <c r="S87" s="558"/>
      <c r="T87" s="562"/>
      <c r="U87" s="558"/>
      <c r="V87" s="558"/>
      <c r="W87" s="543" t="e">
        <f t="shared" ref="W87:W103" si="25">+IF(S$13="No Bid","No Bid",S87*$G87*S$17)</f>
        <v>#VALUE!</v>
      </c>
      <c r="X87" s="558"/>
      <c r="Y87" s="562"/>
      <c r="Z87" s="558"/>
      <c r="AA87" s="558"/>
      <c r="AB87" s="543" t="e">
        <f t="shared" ref="AB87:AB103" si="26">+IF(X$13="No Bid","No Bid",X87*$G87*X$17)</f>
        <v>#VALUE!</v>
      </c>
    </row>
    <row r="88" spans="1:28" ht="13.9" hidden="1">
      <c r="A88" s="527">
        <v>66</v>
      </c>
      <c r="B88" s="978"/>
      <c r="C88" s="979"/>
      <c r="D88" s="979"/>
      <c r="E88" s="980"/>
      <c r="F88" s="559"/>
      <c r="G88" s="553"/>
      <c r="H88" s="558"/>
      <c r="I88" s="558"/>
      <c r="J88" s="558"/>
      <c r="K88" s="558"/>
      <c r="L88" s="558"/>
      <c r="M88" s="558"/>
      <c r="N88" s="556">
        <f t="shared" si="19"/>
        <v>0</v>
      </c>
      <c r="O88" s="558"/>
      <c r="P88" s="558"/>
      <c r="Q88" s="558"/>
      <c r="R88" s="543" t="e">
        <f t="shared" si="20"/>
        <v>#VALUE!</v>
      </c>
      <c r="S88" s="558"/>
      <c r="T88" s="562"/>
      <c r="U88" s="558"/>
      <c r="V88" s="558"/>
      <c r="W88" s="543" t="e">
        <f t="shared" si="25"/>
        <v>#VALUE!</v>
      </c>
      <c r="X88" s="558"/>
      <c r="Y88" s="562"/>
      <c r="Z88" s="558"/>
      <c r="AA88" s="558"/>
      <c r="AB88" s="543" t="e">
        <f t="shared" si="26"/>
        <v>#VALUE!</v>
      </c>
    </row>
    <row r="89" spans="1:28" ht="13.9" hidden="1">
      <c r="A89" s="527">
        <v>67</v>
      </c>
      <c r="B89" s="978"/>
      <c r="C89" s="979"/>
      <c r="D89" s="979"/>
      <c r="E89" s="980"/>
      <c r="F89" s="559"/>
      <c r="G89" s="553"/>
      <c r="H89" s="558"/>
      <c r="I89" s="558"/>
      <c r="J89" s="558"/>
      <c r="K89" s="558"/>
      <c r="L89" s="558"/>
      <c r="M89" s="558"/>
      <c r="N89" s="556">
        <f t="shared" si="19"/>
        <v>0</v>
      </c>
      <c r="O89" s="558"/>
      <c r="P89" s="558"/>
      <c r="Q89" s="558"/>
      <c r="R89" s="543" t="e">
        <f t="shared" si="20"/>
        <v>#VALUE!</v>
      </c>
      <c r="S89" s="558"/>
      <c r="T89" s="562"/>
      <c r="U89" s="558"/>
      <c r="V89" s="558"/>
      <c r="W89" s="543" t="e">
        <f t="shared" si="25"/>
        <v>#VALUE!</v>
      </c>
      <c r="X89" s="558"/>
      <c r="Y89" s="562"/>
      <c r="Z89" s="558"/>
      <c r="AA89" s="558"/>
      <c r="AB89" s="543" t="e">
        <f t="shared" si="26"/>
        <v>#VALUE!</v>
      </c>
    </row>
    <row r="90" spans="1:28" ht="13.9" hidden="1">
      <c r="A90" s="527">
        <v>68</v>
      </c>
      <c r="B90" s="978"/>
      <c r="C90" s="979"/>
      <c r="D90" s="979"/>
      <c r="E90" s="980"/>
      <c r="F90" s="559"/>
      <c r="G90" s="553"/>
      <c r="H90" s="558"/>
      <c r="I90" s="558"/>
      <c r="J90" s="558"/>
      <c r="K90" s="558"/>
      <c r="L90" s="558"/>
      <c r="M90" s="558"/>
      <c r="N90" s="556">
        <f t="shared" si="19"/>
        <v>0</v>
      </c>
      <c r="O90" s="558"/>
      <c r="P90" s="558"/>
      <c r="Q90" s="558"/>
      <c r="R90" s="543" t="e">
        <f t="shared" si="20"/>
        <v>#VALUE!</v>
      </c>
      <c r="S90" s="558"/>
      <c r="T90" s="562"/>
      <c r="U90" s="558"/>
      <c r="V90" s="558"/>
      <c r="W90" s="543" t="e">
        <f t="shared" si="25"/>
        <v>#VALUE!</v>
      </c>
      <c r="X90" s="558"/>
      <c r="Y90" s="562"/>
      <c r="Z90" s="558"/>
      <c r="AA90" s="558"/>
      <c r="AB90" s="543" t="e">
        <f t="shared" si="26"/>
        <v>#VALUE!</v>
      </c>
    </row>
    <row r="91" spans="1:28" ht="13.9" hidden="1">
      <c r="A91" s="527">
        <v>69</v>
      </c>
      <c r="B91" s="978"/>
      <c r="C91" s="979"/>
      <c r="D91" s="979"/>
      <c r="E91" s="980"/>
      <c r="F91" s="559"/>
      <c r="G91" s="553"/>
      <c r="H91" s="558"/>
      <c r="I91" s="558"/>
      <c r="J91" s="558"/>
      <c r="K91" s="558"/>
      <c r="L91" s="558"/>
      <c r="M91" s="558"/>
      <c r="N91" s="556">
        <f t="shared" si="19"/>
        <v>0</v>
      </c>
      <c r="O91" s="558"/>
      <c r="P91" s="558"/>
      <c r="Q91" s="558"/>
      <c r="R91" s="543" t="e">
        <f t="shared" si="20"/>
        <v>#VALUE!</v>
      </c>
      <c r="S91" s="558"/>
      <c r="T91" s="562"/>
      <c r="U91" s="558"/>
      <c r="V91" s="558"/>
      <c r="W91" s="543" t="e">
        <f t="shared" si="25"/>
        <v>#VALUE!</v>
      </c>
      <c r="X91" s="558"/>
      <c r="Y91" s="562"/>
      <c r="Z91" s="558"/>
      <c r="AA91" s="558"/>
      <c r="AB91" s="543" t="e">
        <f t="shared" si="26"/>
        <v>#VALUE!</v>
      </c>
    </row>
    <row r="92" spans="1:28" ht="13.9" hidden="1">
      <c r="A92" s="527">
        <v>70</v>
      </c>
      <c r="B92" s="978"/>
      <c r="C92" s="979"/>
      <c r="D92" s="979"/>
      <c r="E92" s="980"/>
      <c r="F92" s="559"/>
      <c r="G92" s="553"/>
      <c r="H92" s="558"/>
      <c r="I92" s="558"/>
      <c r="J92" s="558"/>
      <c r="K92" s="558"/>
      <c r="L92" s="558"/>
      <c r="M92" s="558"/>
      <c r="N92" s="556">
        <f t="shared" si="19"/>
        <v>0</v>
      </c>
      <c r="O92" s="558"/>
      <c r="P92" s="558"/>
      <c r="Q92" s="558"/>
      <c r="R92" s="543" t="e">
        <f t="shared" si="20"/>
        <v>#VALUE!</v>
      </c>
      <c r="S92" s="558"/>
      <c r="T92" s="562"/>
      <c r="U92" s="558"/>
      <c r="V92" s="558"/>
      <c r="W92" s="543" t="e">
        <f t="shared" si="25"/>
        <v>#VALUE!</v>
      </c>
      <c r="X92" s="558"/>
      <c r="Y92" s="562"/>
      <c r="Z92" s="558"/>
      <c r="AA92" s="558"/>
      <c r="AB92" s="543" t="e">
        <f t="shared" si="26"/>
        <v>#VALUE!</v>
      </c>
    </row>
    <row r="93" spans="1:28" ht="13.9" hidden="1">
      <c r="A93" s="527">
        <v>71</v>
      </c>
      <c r="B93" s="978"/>
      <c r="C93" s="979"/>
      <c r="D93" s="979"/>
      <c r="E93" s="980"/>
      <c r="F93" s="559"/>
      <c r="G93" s="553"/>
      <c r="H93" s="558"/>
      <c r="I93" s="558"/>
      <c r="J93" s="558"/>
      <c r="K93" s="558"/>
      <c r="L93" s="558"/>
      <c r="M93" s="558"/>
      <c r="N93" s="556">
        <f t="shared" si="19"/>
        <v>0</v>
      </c>
      <c r="O93" s="558"/>
      <c r="P93" s="558"/>
      <c r="Q93" s="558"/>
      <c r="R93" s="543" t="e">
        <f t="shared" si="20"/>
        <v>#VALUE!</v>
      </c>
      <c r="S93" s="558"/>
      <c r="T93" s="562"/>
      <c r="U93" s="558"/>
      <c r="V93" s="558"/>
      <c r="W93" s="543" t="e">
        <f t="shared" si="25"/>
        <v>#VALUE!</v>
      </c>
      <c r="X93" s="558"/>
      <c r="Y93" s="562"/>
      <c r="Z93" s="558"/>
      <c r="AA93" s="558"/>
      <c r="AB93" s="543" t="e">
        <f t="shared" si="26"/>
        <v>#VALUE!</v>
      </c>
    </row>
    <row r="94" spans="1:28" ht="13.9" hidden="1">
      <c r="A94" s="527">
        <v>72</v>
      </c>
      <c r="B94" s="978"/>
      <c r="C94" s="979"/>
      <c r="D94" s="979"/>
      <c r="E94" s="980"/>
      <c r="F94" s="559"/>
      <c r="G94" s="553"/>
      <c r="H94" s="558"/>
      <c r="I94" s="558"/>
      <c r="J94" s="558"/>
      <c r="K94" s="558"/>
      <c r="L94" s="558"/>
      <c r="M94" s="558"/>
      <c r="N94" s="556">
        <f t="shared" si="19"/>
        <v>0</v>
      </c>
      <c r="O94" s="558"/>
      <c r="P94" s="558"/>
      <c r="Q94" s="558"/>
      <c r="R94" s="543" t="e">
        <f t="shared" si="20"/>
        <v>#VALUE!</v>
      </c>
      <c r="S94" s="558"/>
      <c r="T94" s="562"/>
      <c r="U94" s="558"/>
      <c r="V94" s="558"/>
      <c r="W94" s="543" t="e">
        <f t="shared" si="25"/>
        <v>#VALUE!</v>
      </c>
      <c r="X94" s="558"/>
      <c r="Y94" s="562"/>
      <c r="Z94" s="558"/>
      <c r="AA94" s="558"/>
      <c r="AB94" s="543" t="e">
        <f t="shared" si="26"/>
        <v>#VALUE!</v>
      </c>
    </row>
    <row r="95" spans="1:28" ht="13.9" hidden="1">
      <c r="A95" s="527">
        <v>73</v>
      </c>
      <c r="B95" s="978"/>
      <c r="C95" s="979"/>
      <c r="D95" s="979"/>
      <c r="E95" s="980"/>
      <c r="F95" s="559"/>
      <c r="G95" s="553"/>
      <c r="H95" s="558"/>
      <c r="I95" s="558"/>
      <c r="J95" s="558"/>
      <c r="K95" s="558"/>
      <c r="L95" s="558"/>
      <c r="M95" s="558"/>
      <c r="N95" s="556">
        <f t="shared" si="19"/>
        <v>0</v>
      </c>
      <c r="O95" s="558"/>
      <c r="P95" s="558"/>
      <c r="Q95" s="558"/>
      <c r="R95" s="543" t="e">
        <f t="shared" si="20"/>
        <v>#VALUE!</v>
      </c>
      <c r="S95" s="558"/>
      <c r="T95" s="562"/>
      <c r="U95" s="558"/>
      <c r="V95" s="558"/>
      <c r="W95" s="543" t="e">
        <f t="shared" si="25"/>
        <v>#VALUE!</v>
      </c>
      <c r="X95" s="558"/>
      <c r="Y95" s="562"/>
      <c r="Z95" s="558"/>
      <c r="AA95" s="558"/>
      <c r="AB95" s="543" t="e">
        <f t="shared" si="26"/>
        <v>#VALUE!</v>
      </c>
    </row>
    <row r="96" spans="1:28" ht="13.9" hidden="1">
      <c r="A96" s="527">
        <v>74</v>
      </c>
      <c r="B96" s="528"/>
      <c r="C96" s="560"/>
      <c r="D96" s="560"/>
      <c r="E96" s="561"/>
      <c r="F96" s="557"/>
      <c r="G96" s="553"/>
      <c r="H96" s="558"/>
      <c r="I96" s="558"/>
      <c r="J96" s="558"/>
      <c r="K96" s="558"/>
      <c r="L96" s="558"/>
      <c r="M96" s="558"/>
      <c r="N96" s="556">
        <f t="shared" si="19"/>
        <v>0</v>
      </c>
      <c r="O96" s="558"/>
      <c r="P96" s="558"/>
      <c r="Q96" s="558"/>
      <c r="R96" s="543" t="e">
        <f t="shared" si="20"/>
        <v>#VALUE!</v>
      </c>
      <c r="S96" s="558"/>
      <c r="T96" s="535"/>
      <c r="U96" s="558"/>
      <c r="V96" s="558"/>
      <c r="W96" s="543" t="e">
        <f t="shared" si="25"/>
        <v>#VALUE!</v>
      </c>
      <c r="X96" s="558"/>
      <c r="Y96" s="535"/>
      <c r="Z96" s="558"/>
      <c r="AA96" s="558"/>
      <c r="AB96" s="543" t="e">
        <f t="shared" si="26"/>
        <v>#VALUE!</v>
      </c>
    </row>
    <row r="97" spans="1:28" ht="13.9" hidden="1">
      <c r="A97" s="527">
        <v>75</v>
      </c>
      <c r="B97" s="528"/>
      <c r="C97" s="560"/>
      <c r="D97" s="560"/>
      <c r="E97" s="561"/>
      <c r="F97" s="557"/>
      <c r="G97" s="553"/>
      <c r="H97" s="558"/>
      <c r="I97" s="558"/>
      <c r="J97" s="558"/>
      <c r="K97" s="558"/>
      <c r="L97" s="558"/>
      <c r="M97" s="558"/>
      <c r="N97" s="556">
        <f t="shared" ref="N97:N128" si="27">F97*I97</f>
        <v>0</v>
      </c>
      <c r="O97" s="558"/>
      <c r="P97" s="558"/>
      <c r="Q97" s="558"/>
      <c r="R97" s="543" t="e">
        <f t="shared" si="20"/>
        <v>#VALUE!</v>
      </c>
      <c r="S97" s="558"/>
      <c r="T97" s="535"/>
      <c r="U97" s="558"/>
      <c r="V97" s="558"/>
      <c r="W97" s="543" t="e">
        <f t="shared" si="25"/>
        <v>#VALUE!</v>
      </c>
      <c r="X97" s="558"/>
      <c r="Y97" s="535"/>
      <c r="Z97" s="558"/>
      <c r="AA97" s="558"/>
      <c r="AB97" s="543" t="e">
        <f t="shared" si="26"/>
        <v>#VALUE!</v>
      </c>
    </row>
    <row r="98" spans="1:28" ht="13.9" hidden="1">
      <c r="A98" s="527">
        <v>76</v>
      </c>
      <c r="B98" s="528"/>
      <c r="C98" s="560"/>
      <c r="D98" s="560"/>
      <c r="E98" s="561"/>
      <c r="F98" s="557"/>
      <c r="G98" s="553"/>
      <c r="H98" s="558"/>
      <c r="I98" s="558"/>
      <c r="J98" s="558"/>
      <c r="K98" s="558"/>
      <c r="L98" s="558"/>
      <c r="M98" s="558"/>
      <c r="N98" s="556">
        <f t="shared" si="27"/>
        <v>0</v>
      </c>
      <c r="O98" s="558"/>
      <c r="P98" s="558"/>
      <c r="Q98" s="558"/>
      <c r="R98" s="543" t="e">
        <f t="shared" si="20"/>
        <v>#VALUE!</v>
      </c>
      <c r="S98" s="558"/>
      <c r="T98" s="535"/>
      <c r="U98" s="558"/>
      <c r="V98" s="558"/>
      <c r="W98" s="543" t="e">
        <f t="shared" si="25"/>
        <v>#VALUE!</v>
      </c>
      <c r="X98" s="558"/>
      <c r="Y98" s="535"/>
      <c r="Z98" s="558"/>
      <c r="AA98" s="558"/>
      <c r="AB98" s="543" t="e">
        <f t="shared" si="26"/>
        <v>#VALUE!</v>
      </c>
    </row>
    <row r="99" spans="1:28" ht="13.9" hidden="1">
      <c r="A99" s="527">
        <v>77</v>
      </c>
      <c r="B99" s="528"/>
      <c r="C99" s="560"/>
      <c r="D99" s="560"/>
      <c r="E99" s="561"/>
      <c r="F99" s="557"/>
      <c r="G99" s="553"/>
      <c r="H99" s="558"/>
      <c r="I99" s="558"/>
      <c r="J99" s="558"/>
      <c r="K99" s="558"/>
      <c r="L99" s="558"/>
      <c r="M99" s="558"/>
      <c r="N99" s="556">
        <f t="shared" si="27"/>
        <v>0</v>
      </c>
      <c r="O99" s="558"/>
      <c r="P99" s="558"/>
      <c r="Q99" s="558"/>
      <c r="R99" s="543" t="e">
        <f t="shared" si="20"/>
        <v>#VALUE!</v>
      </c>
      <c r="S99" s="558"/>
      <c r="T99" s="535"/>
      <c r="U99" s="558"/>
      <c r="V99" s="558"/>
      <c r="W99" s="543" t="e">
        <f t="shared" si="25"/>
        <v>#VALUE!</v>
      </c>
      <c r="X99" s="558"/>
      <c r="Y99" s="535"/>
      <c r="Z99" s="558"/>
      <c r="AA99" s="558"/>
      <c r="AB99" s="543" t="e">
        <f t="shared" si="26"/>
        <v>#VALUE!</v>
      </c>
    </row>
    <row r="100" spans="1:28" ht="13.9" hidden="1">
      <c r="A100" s="527">
        <v>78</v>
      </c>
      <c r="B100" s="528"/>
      <c r="C100" s="560"/>
      <c r="D100" s="560"/>
      <c r="E100" s="561"/>
      <c r="F100" s="529"/>
      <c r="G100" s="553"/>
      <c r="H100" s="531"/>
      <c r="I100" s="531"/>
      <c r="J100" s="531"/>
      <c r="K100" s="531"/>
      <c r="L100" s="531"/>
      <c r="M100" s="531"/>
      <c r="N100" s="556">
        <f t="shared" si="27"/>
        <v>0</v>
      </c>
      <c r="O100" s="531"/>
      <c r="P100" s="531"/>
      <c r="Q100" s="531"/>
      <c r="R100" s="543" t="e">
        <f t="shared" si="20"/>
        <v>#VALUE!</v>
      </c>
      <c r="S100" s="531"/>
      <c r="T100" s="535"/>
      <c r="U100" s="531"/>
      <c r="V100" s="531"/>
      <c r="W100" s="543" t="e">
        <f t="shared" si="25"/>
        <v>#VALUE!</v>
      </c>
      <c r="X100" s="531"/>
      <c r="Y100" s="535"/>
      <c r="Z100" s="531"/>
      <c r="AA100" s="531"/>
      <c r="AB100" s="543" t="e">
        <f t="shared" si="26"/>
        <v>#VALUE!</v>
      </c>
    </row>
    <row r="101" spans="1:28" ht="13.9" hidden="1">
      <c r="A101" s="527">
        <v>79</v>
      </c>
      <c r="B101" s="528"/>
      <c r="C101" s="560"/>
      <c r="D101" s="560"/>
      <c r="E101" s="561"/>
      <c r="F101" s="557"/>
      <c r="G101" s="553"/>
      <c r="H101" s="558"/>
      <c r="I101" s="558"/>
      <c r="J101" s="558"/>
      <c r="K101" s="558"/>
      <c r="L101" s="558"/>
      <c r="M101" s="558"/>
      <c r="N101" s="556">
        <f t="shared" si="27"/>
        <v>0</v>
      </c>
      <c r="O101" s="558"/>
      <c r="P101" s="558"/>
      <c r="Q101" s="558"/>
      <c r="R101" s="543" t="e">
        <f t="shared" si="20"/>
        <v>#VALUE!</v>
      </c>
      <c r="S101" s="558"/>
      <c r="T101" s="535"/>
      <c r="U101" s="558"/>
      <c r="V101" s="558"/>
      <c r="W101" s="543" t="e">
        <f t="shared" si="25"/>
        <v>#VALUE!</v>
      </c>
      <c r="X101" s="558"/>
      <c r="Y101" s="535"/>
      <c r="Z101" s="558"/>
      <c r="AA101" s="558"/>
      <c r="AB101" s="543" t="e">
        <f t="shared" si="26"/>
        <v>#VALUE!</v>
      </c>
    </row>
    <row r="102" spans="1:28" ht="13.9" hidden="1">
      <c r="A102" s="527">
        <v>80</v>
      </c>
      <c r="B102" s="528"/>
      <c r="C102" s="560"/>
      <c r="D102" s="560"/>
      <c r="E102" s="561"/>
      <c r="F102" s="557"/>
      <c r="G102" s="553"/>
      <c r="H102" s="558"/>
      <c r="I102" s="558"/>
      <c r="J102" s="558"/>
      <c r="K102" s="558"/>
      <c r="L102" s="558"/>
      <c r="M102" s="558"/>
      <c r="N102" s="556">
        <f t="shared" si="27"/>
        <v>0</v>
      </c>
      <c r="O102" s="558"/>
      <c r="P102" s="558"/>
      <c r="Q102" s="558"/>
      <c r="R102" s="543" t="e">
        <f t="shared" si="20"/>
        <v>#VALUE!</v>
      </c>
      <c r="S102" s="558"/>
      <c r="T102" s="535"/>
      <c r="U102" s="558"/>
      <c r="V102" s="558"/>
      <c r="W102" s="543" t="e">
        <f t="shared" si="25"/>
        <v>#VALUE!</v>
      </c>
      <c r="X102" s="558"/>
      <c r="Y102" s="535"/>
      <c r="Z102" s="558"/>
      <c r="AA102" s="558"/>
      <c r="AB102" s="543" t="e">
        <f t="shared" si="26"/>
        <v>#VALUE!</v>
      </c>
    </row>
    <row r="103" spans="1:28" ht="13.9" hidden="1">
      <c r="A103" s="527">
        <v>81</v>
      </c>
      <c r="B103" s="528"/>
      <c r="C103" s="560"/>
      <c r="D103" s="560"/>
      <c r="E103" s="561"/>
      <c r="F103" s="557"/>
      <c r="G103" s="553"/>
      <c r="H103" s="558"/>
      <c r="I103" s="558"/>
      <c r="J103" s="558"/>
      <c r="K103" s="558"/>
      <c r="L103" s="558"/>
      <c r="M103" s="558"/>
      <c r="N103" s="556">
        <f t="shared" si="27"/>
        <v>0</v>
      </c>
      <c r="O103" s="558"/>
      <c r="P103" s="558"/>
      <c r="Q103" s="558"/>
      <c r="R103" s="543" t="e">
        <f t="shared" si="20"/>
        <v>#VALUE!</v>
      </c>
      <c r="S103" s="558"/>
      <c r="T103" s="562"/>
      <c r="U103" s="558"/>
      <c r="V103" s="558"/>
      <c r="W103" s="543" t="e">
        <f t="shared" si="25"/>
        <v>#VALUE!</v>
      </c>
      <c r="X103" s="558"/>
      <c r="Y103" s="562"/>
      <c r="Z103" s="558"/>
      <c r="AA103" s="558"/>
      <c r="AB103" s="543" t="e">
        <f t="shared" si="26"/>
        <v>#VALUE!</v>
      </c>
    </row>
    <row r="104" spans="1:28" ht="13.9" hidden="1">
      <c r="A104" s="527">
        <v>82</v>
      </c>
      <c r="B104" s="978"/>
      <c r="C104" s="979"/>
      <c r="D104" s="979"/>
      <c r="E104" s="980"/>
      <c r="F104" s="559"/>
      <c r="G104" s="553"/>
      <c r="H104" s="558"/>
      <c r="I104" s="558"/>
      <c r="J104" s="558"/>
      <c r="K104" s="558"/>
      <c r="L104" s="558"/>
      <c r="M104" s="558"/>
      <c r="N104" s="556">
        <f t="shared" si="27"/>
        <v>0</v>
      </c>
      <c r="O104" s="558"/>
      <c r="P104" s="558"/>
      <c r="Q104" s="558"/>
      <c r="R104" s="543" t="e">
        <f t="shared" si="20"/>
        <v>#VALUE!</v>
      </c>
      <c r="S104" s="558"/>
      <c r="T104" s="562"/>
      <c r="U104" s="558"/>
      <c r="V104" s="558"/>
      <c r="W104" s="543" t="e">
        <f>+IF(S$13="No Bid","No Bid",S104*$G104*S$17)</f>
        <v>#VALUE!</v>
      </c>
      <c r="X104" s="558"/>
      <c r="Y104" s="562"/>
      <c r="Z104" s="558"/>
      <c r="AA104" s="558"/>
      <c r="AB104" s="543" t="e">
        <f>+IF(X$13="No Bid","No Bid",X104*$G104*X$17)</f>
        <v>#VALUE!</v>
      </c>
    </row>
    <row r="105" spans="1:28" ht="13.9" hidden="1">
      <c r="A105" s="527">
        <v>83</v>
      </c>
      <c r="B105" s="978"/>
      <c r="C105" s="979"/>
      <c r="D105" s="979"/>
      <c r="E105" s="980"/>
      <c r="F105" s="559"/>
      <c r="G105" s="553"/>
      <c r="H105" s="558"/>
      <c r="I105" s="558"/>
      <c r="J105" s="558"/>
      <c r="K105" s="558"/>
      <c r="L105" s="558"/>
      <c r="M105" s="558"/>
      <c r="N105" s="556">
        <f t="shared" si="27"/>
        <v>0</v>
      </c>
      <c r="O105" s="558"/>
      <c r="P105" s="558"/>
      <c r="Q105" s="558"/>
      <c r="R105" s="543" t="e">
        <f t="shared" si="20"/>
        <v>#VALUE!</v>
      </c>
      <c r="S105" s="558"/>
      <c r="T105" s="562"/>
      <c r="U105" s="558"/>
      <c r="V105" s="558"/>
      <c r="W105" s="543" t="e">
        <f t="shared" ref="W105:W122" si="28">+IF(S$13="No Bid","No Bid",S105*$G105*S$17)</f>
        <v>#VALUE!</v>
      </c>
      <c r="X105" s="558"/>
      <c r="Y105" s="562"/>
      <c r="Z105" s="558"/>
      <c r="AA105" s="558"/>
      <c r="AB105" s="543" t="e">
        <f t="shared" ref="AB105:AB122" si="29">+IF(X$13="No Bid","No Bid",X105*$G105*X$17)</f>
        <v>#VALUE!</v>
      </c>
    </row>
    <row r="106" spans="1:28" ht="13.9" hidden="1">
      <c r="A106" s="527">
        <v>84</v>
      </c>
      <c r="B106" s="978"/>
      <c r="C106" s="979"/>
      <c r="D106" s="979"/>
      <c r="E106" s="980"/>
      <c r="F106" s="559"/>
      <c r="G106" s="553"/>
      <c r="H106" s="558"/>
      <c r="I106" s="558"/>
      <c r="J106" s="558"/>
      <c r="K106" s="558"/>
      <c r="L106" s="558"/>
      <c r="M106" s="558"/>
      <c r="N106" s="556">
        <f t="shared" si="27"/>
        <v>0</v>
      </c>
      <c r="O106" s="558"/>
      <c r="P106" s="558"/>
      <c r="Q106" s="558"/>
      <c r="R106" s="543" t="e">
        <f t="shared" si="20"/>
        <v>#VALUE!</v>
      </c>
      <c r="S106" s="558"/>
      <c r="T106" s="562"/>
      <c r="U106" s="558"/>
      <c r="V106" s="558"/>
      <c r="W106" s="543" t="e">
        <f t="shared" si="28"/>
        <v>#VALUE!</v>
      </c>
      <c r="X106" s="558"/>
      <c r="Y106" s="562"/>
      <c r="Z106" s="558"/>
      <c r="AA106" s="558"/>
      <c r="AB106" s="543" t="e">
        <f t="shared" si="29"/>
        <v>#VALUE!</v>
      </c>
    </row>
    <row r="107" spans="1:28" ht="13.9" hidden="1">
      <c r="A107" s="527">
        <v>85</v>
      </c>
      <c r="B107" s="978"/>
      <c r="C107" s="979"/>
      <c r="D107" s="979"/>
      <c r="E107" s="980"/>
      <c r="F107" s="559"/>
      <c r="G107" s="553"/>
      <c r="H107" s="558"/>
      <c r="I107" s="558"/>
      <c r="J107" s="558"/>
      <c r="K107" s="558"/>
      <c r="L107" s="558"/>
      <c r="M107" s="558"/>
      <c r="N107" s="556">
        <f t="shared" si="27"/>
        <v>0</v>
      </c>
      <c r="O107" s="558"/>
      <c r="P107" s="558"/>
      <c r="Q107" s="558"/>
      <c r="R107" s="543" t="e">
        <f t="shared" si="20"/>
        <v>#VALUE!</v>
      </c>
      <c r="S107" s="558"/>
      <c r="T107" s="562"/>
      <c r="U107" s="558"/>
      <c r="V107" s="558"/>
      <c r="W107" s="543" t="e">
        <f t="shared" si="28"/>
        <v>#VALUE!</v>
      </c>
      <c r="X107" s="558"/>
      <c r="Y107" s="562"/>
      <c r="Z107" s="558"/>
      <c r="AA107" s="558"/>
      <c r="AB107" s="543" t="e">
        <f t="shared" si="29"/>
        <v>#VALUE!</v>
      </c>
    </row>
    <row r="108" spans="1:28" ht="13.9" hidden="1">
      <c r="A108" s="527">
        <v>86</v>
      </c>
      <c r="B108" s="978"/>
      <c r="C108" s="979"/>
      <c r="D108" s="979"/>
      <c r="E108" s="980"/>
      <c r="F108" s="559"/>
      <c r="G108" s="553"/>
      <c r="H108" s="558"/>
      <c r="I108" s="558"/>
      <c r="J108" s="558"/>
      <c r="K108" s="558"/>
      <c r="L108" s="558"/>
      <c r="M108" s="558"/>
      <c r="N108" s="556">
        <f t="shared" si="27"/>
        <v>0</v>
      </c>
      <c r="O108" s="558"/>
      <c r="P108" s="558"/>
      <c r="Q108" s="558"/>
      <c r="R108" s="543" t="e">
        <f t="shared" si="20"/>
        <v>#VALUE!</v>
      </c>
      <c r="S108" s="558"/>
      <c r="T108" s="562"/>
      <c r="U108" s="558"/>
      <c r="V108" s="558"/>
      <c r="W108" s="543" t="e">
        <f t="shared" si="28"/>
        <v>#VALUE!</v>
      </c>
      <c r="X108" s="558"/>
      <c r="Y108" s="562"/>
      <c r="Z108" s="558"/>
      <c r="AA108" s="558"/>
      <c r="AB108" s="543" t="e">
        <f t="shared" si="29"/>
        <v>#VALUE!</v>
      </c>
    </row>
    <row r="109" spans="1:28" ht="13.9" hidden="1">
      <c r="A109" s="527">
        <v>87</v>
      </c>
      <c r="B109" s="978"/>
      <c r="C109" s="979"/>
      <c r="D109" s="979"/>
      <c r="E109" s="980"/>
      <c r="F109" s="559"/>
      <c r="G109" s="553"/>
      <c r="H109" s="558"/>
      <c r="I109" s="558"/>
      <c r="J109" s="558"/>
      <c r="K109" s="558"/>
      <c r="L109" s="558"/>
      <c r="M109" s="558"/>
      <c r="N109" s="556">
        <f t="shared" si="27"/>
        <v>0</v>
      </c>
      <c r="O109" s="558"/>
      <c r="P109" s="558"/>
      <c r="Q109" s="558"/>
      <c r="R109" s="543" t="e">
        <f t="shared" si="20"/>
        <v>#VALUE!</v>
      </c>
      <c r="S109" s="558"/>
      <c r="T109" s="562"/>
      <c r="U109" s="558"/>
      <c r="V109" s="558"/>
      <c r="W109" s="543" t="e">
        <f t="shared" si="28"/>
        <v>#VALUE!</v>
      </c>
      <c r="X109" s="558"/>
      <c r="Y109" s="562"/>
      <c r="Z109" s="558"/>
      <c r="AA109" s="558"/>
      <c r="AB109" s="543" t="e">
        <f t="shared" si="29"/>
        <v>#VALUE!</v>
      </c>
    </row>
    <row r="110" spans="1:28" ht="13.9" hidden="1">
      <c r="A110" s="527">
        <v>88</v>
      </c>
      <c r="B110" s="978"/>
      <c r="C110" s="979"/>
      <c r="D110" s="979"/>
      <c r="E110" s="980"/>
      <c r="F110" s="559"/>
      <c r="G110" s="553"/>
      <c r="H110" s="558"/>
      <c r="I110" s="558"/>
      <c r="J110" s="558"/>
      <c r="K110" s="558"/>
      <c r="L110" s="558"/>
      <c r="M110" s="558"/>
      <c r="N110" s="556">
        <f t="shared" si="27"/>
        <v>0</v>
      </c>
      <c r="O110" s="558"/>
      <c r="P110" s="558"/>
      <c r="Q110" s="558"/>
      <c r="R110" s="543" t="e">
        <f t="shared" si="20"/>
        <v>#VALUE!</v>
      </c>
      <c r="S110" s="558"/>
      <c r="T110" s="562"/>
      <c r="U110" s="558"/>
      <c r="V110" s="558"/>
      <c r="W110" s="543" t="e">
        <f t="shared" si="28"/>
        <v>#VALUE!</v>
      </c>
      <c r="X110" s="558"/>
      <c r="Y110" s="562"/>
      <c r="Z110" s="558"/>
      <c r="AA110" s="558"/>
      <c r="AB110" s="543" t="e">
        <f t="shared" si="29"/>
        <v>#VALUE!</v>
      </c>
    </row>
    <row r="111" spans="1:28" ht="13.9" hidden="1">
      <c r="A111" s="527">
        <v>89</v>
      </c>
      <c r="B111" s="978"/>
      <c r="C111" s="979"/>
      <c r="D111" s="979"/>
      <c r="E111" s="980"/>
      <c r="F111" s="559"/>
      <c r="G111" s="553"/>
      <c r="H111" s="558"/>
      <c r="I111" s="558"/>
      <c r="J111" s="558"/>
      <c r="K111" s="558"/>
      <c r="L111" s="558"/>
      <c r="M111" s="558"/>
      <c r="N111" s="556">
        <f t="shared" si="27"/>
        <v>0</v>
      </c>
      <c r="O111" s="558"/>
      <c r="P111" s="558"/>
      <c r="Q111" s="558"/>
      <c r="R111" s="543" t="e">
        <f t="shared" si="20"/>
        <v>#VALUE!</v>
      </c>
      <c r="S111" s="558"/>
      <c r="T111" s="562"/>
      <c r="U111" s="558"/>
      <c r="V111" s="558"/>
      <c r="W111" s="543" t="e">
        <f t="shared" si="28"/>
        <v>#VALUE!</v>
      </c>
      <c r="X111" s="558"/>
      <c r="Y111" s="562"/>
      <c r="Z111" s="558"/>
      <c r="AA111" s="558"/>
      <c r="AB111" s="543" t="e">
        <f t="shared" si="29"/>
        <v>#VALUE!</v>
      </c>
    </row>
    <row r="112" spans="1:28" ht="13.9" hidden="1">
      <c r="A112" s="527">
        <v>90</v>
      </c>
      <c r="B112" s="978"/>
      <c r="C112" s="979"/>
      <c r="D112" s="979"/>
      <c r="E112" s="980"/>
      <c r="F112" s="559"/>
      <c r="G112" s="553"/>
      <c r="H112" s="558"/>
      <c r="I112" s="558"/>
      <c r="J112" s="558"/>
      <c r="K112" s="558"/>
      <c r="L112" s="558"/>
      <c r="M112" s="558"/>
      <c r="N112" s="556">
        <f t="shared" si="27"/>
        <v>0</v>
      </c>
      <c r="O112" s="558"/>
      <c r="P112" s="558"/>
      <c r="Q112" s="558"/>
      <c r="R112" s="543" t="e">
        <f t="shared" si="20"/>
        <v>#VALUE!</v>
      </c>
      <c r="S112" s="558"/>
      <c r="T112" s="562"/>
      <c r="U112" s="558"/>
      <c r="V112" s="558"/>
      <c r="W112" s="543" t="e">
        <f t="shared" si="28"/>
        <v>#VALUE!</v>
      </c>
      <c r="X112" s="558"/>
      <c r="Y112" s="562"/>
      <c r="Z112" s="558"/>
      <c r="AA112" s="558"/>
      <c r="AB112" s="543" t="e">
        <f t="shared" si="29"/>
        <v>#VALUE!</v>
      </c>
    </row>
    <row r="113" spans="1:28" ht="13.9" hidden="1">
      <c r="A113" s="527">
        <v>91</v>
      </c>
      <c r="B113" s="978"/>
      <c r="C113" s="979"/>
      <c r="D113" s="979"/>
      <c r="E113" s="980"/>
      <c r="F113" s="559"/>
      <c r="G113" s="553"/>
      <c r="H113" s="558"/>
      <c r="I113" s="558"/>
      <c r="J113" s="558"/>
      <c r="K113" s="558"/>
      <c r="L113" s="558"/>
      <c r="M113" s="558"/>
      <c r="N113" s="556">
        <f t="shared" si="27"/>
        <v>0</v>
      </c>
      <c r="O113" s="558"/>
      <c r="P113" s="558"/>
      <c r="Q113" s="558"/>
      <c r="R113" s="543" t="e">
        <f t="shared" si="20"/>
        <v>#VALUE!</v>
      </c>
      <c r="S113" s="558"/>
      <c r="T113" s="562"/>
      <c r="U113" s="558"/>
      <c r="V113" s="558"/>
      <c r="W113" s="543" t="e">
        <f t="shared" si="28"/>
        <v>#VALUE!</v>
      </c>
      <c r="X113" s="558"/>
      <c r="Y113" s="562"/>
      <c r="Z113" s="558"/>
      <c r="AA113" s="558"/>
      <c r="AB113" s="543" t="e">
        <f t="shared" si="29"/>
        <v>#VALUE!</v>
      </c>
    </row>
    <row r="114" spans="1:28" ht="13.9" hidden="1">
      <c r="A114" s="527">
        <v>92</v>
      </c>
      <c r="B114" s="528"/>
      <c r="C114" s="560"/>
      <c r="D114" s="560"/>
      <c r="E114" s="561"/>
      <c r="F114" s="557"/>
      <c r="G114" s="553"/>
      <c r="H114" s="558"/>
      <c r="I114" s="558"/>
      <c r="J114" s="558"/>
      <c r="K114" s="558"/>
      <c r="L114" s="558"/>
      <c r="M114" s="558"/>
      <c r="N114" s="556">
        <f t="shared" si="27"/>
        <v>0</v>
      </c>
      <c r="O114" s="558"/>
      <c r="P114" s="558"/>
      <c r="Q114" s="558"/>
      <c r="R114" s="543" t="e">
        <f t="shared" ref="R114:R122" si="30">+IF(O$13="No Bid","No Bid",O114*$G114*O$17)</f>
        <v>#VALUE!</v>
      </c>
      <c r="S114" s="558"/>
      <c r="T114" s="535"/>
      <c r="U114" s="558"/>
      <c r="V114" s="558"/>
      <c r="W114" s="543" t="e">
        <f t="shared" si="28"/>
        <v>#VALUE!</v>
      </c>
      <c r="X114" s="558"/>
      <c r="Y114" s="535"/>
      <c r="Z114" s="558"/>
      <c r="AA114" s="558"/>
      <c r="AB114" s="543" t="e">
        <f t="shared" si="29"/>
        <v>#VALUE!</v>
      </c>
    </row>
    <row r="115" spans="1:28" ht="13.9" hidden="1">
      <c r="A115" s="527">
        <v>93</v>
      </c>
      <c r="B115" s="528"/>
      <c r="C115" s="560"/>
      <c r="D115" s="560"/>
      <c r="E115" s="561"/>
      <c r="F115" s="557"/>
      <c r="G115" s="553"/>
      <c r="H115" s="558"/>
      <c r="I115" s="558"/>
      <c r="J115" s="558"/>
      <c r="K115" s="558"/>
      <c r="L115" s="558"/>
      <c r="M115" s="558"/>
      <c r="N115" s="556">
        <f t="shared" si="27"/>
        <v>0</v>
      </c>
      <c r="O115" s="558"/>
      <c r="P115" s="558"/>
      <c r="Q115" s="558"/>
      <c r="R115" s="543" t="e">
        <f t="shared" si="30"/>
        <v>#VALUE!</v>
      </c>
      <c r="S115" s="558"/>
      <c r="T115" s="535"/>
      <c r="U115" s="558"/>
      <c r="V115" s="558"/>
      <c r="W115" s="543" t="e">
        <f t="shared" si="28"/>
        <v>#VALUE!</v>
      </c>
      <c r="X115" s="558"/>
      <c r="Y115" s="535"/>
      <c r="Z115" s="558"/>
      <c r="AA115" s="558"/>
      <c r="AB115" s="543" t="e">
        <f t="shared" si="29"/>
        <v>#VALUE!</v>
      </c>
    </row>
    <row r="116" spans="1:28" ht="13.9" hidden="1">
      <c r="A116" s="527">
        <v>94</v>
      </c>
      <c r="B116" s="528"/>
      <c r="C116" s="560"/>
      <c r="D116" s="560"/>
      <c r="E116" s="561"/>
      <c r="F116" s="557"/>
      <c r="G116" s="553"/>
      <c r="H116" s="558"/>
      <c r="I116" s="558"/>
      <c r="J116" s="558"/>
      <c r="K116" s="558"/>
      <c r="L116" s="558"/>
      <c r="M116" s="558"/>
      <c r="N116" s="556">
        <f t="shared" si="27"/>
        <v>0</v>
      </c>
      <c r="O116" s="558"/>
      <c r="P116" s="558"/>
      <c r="Q116" s="558"/>
      <c r="R116" s="543" t="e">
        <f t="shared" si="30"/>
        <v>#VALUE!</v>
      </c>
      <c r="S116" s="558"/>
      <c r="T116" s="535"/>
      <c r="U116" s="558"/>
      <c r="V116" s="558"/>
      <c r="W116" s="543" t="e">
        <f t="shared" si="28"/>
        <v>#VALUE!</v>
      </c>
      <c r="X116" s="558"/>
      <c r="Y116" s="535"/>
      <c r="Z116" s="558"/>
      <c r="AA116" s="558"/>
      <c r="AB116" s="543" t="e">
        <f t="shared" si="29"/>
        <v>#VALUE!</v>
      </c>
    </row>
    <row r="117" spans="1:28" ht="13.9" hidden="1">
      <c r="A117" s="527">
        <v>95</v>
      </c>
      <c r="B117" s="528"/>
      <c r="C117" s="560"/>
      <c r="D117" s="560"/>
      <c r="E117" s="561"/>
      <c r="F117" s="557"/>
      <c r="G117" s="553"/>
      <c r="H117" s="558"/>
      <c r="I117" s="558"/>
      <c r="J117" s="558"/>
      <c r="K117" s="558"/>
      <c r="L117" s="558"/>
      <c r="M117" s="558"/>
      <c r="N117" s="556">
        <f t="shared" si="27"/>
        <v>0</v>
      </c>
      <c r="O117" s="558"/>
      <c r="P117" s="558"/>
      <c r="Q117" s="558"/>
      <c r="R117" s="543" t="e">
        <f t="shared" si="30"/>
        <v>#VALUE!</v>
      </c>
      <c r="S117" s="558"/>
      <c r="T117" s="535"/>
      <c r="U117" s="558"/>
      <c r="V117" s="558"/>
      <c r="W117" s="543" t="e">
        <f t="shared" si="28"/>
        <v>#VALUE!</v>
      </c>
      <c r="X117" s="558"/>
      <c r="Y117" s="535"/>
      <c r="Z117" s="558"/>
      <c r="AA117" s="558"/>
      <c r="AB117" s="543" t="e">
        <f t="shared" si="29"/>
        <v>#VALUE!</v>
      </c>
    </row>
    <row r="118" spans="1:28" ht="13.9" hidden="1">
      <c r="A118" s="527">
        <v>96</v>
      </c>
      <c r="B118" s="528"/>
      <c r="C118" s="560"/>
      <c r="D118" s="560"/>
      <c r="E118" s="561"/>
      <c r="F118" s="557"/>
      <c r="G118" s="553"/>
      <c r="H118" s="558"/>
      <c r="I118" s="558"/>
      <c r="J118" s="558"/>
      <c r="K118" s="558"/>
      <c r="L118" s="558"/>
      <c r="M118" s="558"/>
      <c r="N118" s="556">
        <f t="shared" si="27"/>
        <v>0</v>
      </c>
      <c r="O118" s="558"/>
      <c r="P118" s="558"/>
      <c r="Q118" s="558"/>
      <c r="R118" s="543" t="e">
        <f t="shared" si="30"/>
        <v>#VALUE!</v>
      </c>
      <c r="S118" s="558"/>
      <c r="T118" s="535"/>
      <c r="U118" s="558"/>
      <c r="V118" s="558"/>
      <c r="W118" s="543" t="e">
        <f t="shared" si="28"/>
        <v>#VALUE!</v>
      </c>
      <c r="X118" s="558"/>
      <c r="Y118" s="535"/>
      <c r="Z118" s="558"/>
      <c r="AA118" s="558"/>
      <c r="AB118" s="543" t="e">
        <f t="shared" si="29"/>
        <v>#VALUE!</v>
      </c>
    </row>
    <row r="119" spans="1:28" ht="13.9" hidden="1">
      <c r="A119" s="527">
        <v>97</v>
      </c>
      <c r="B119" s="528"/>
      <c r="C119" s="560"/>
      <c r="D119" s="560"/>
      <c r="E119" s="561"/>
      <c r="F119" s="557"/>
      <c r="G119" s="553"/>
      <c r="H119" s="558"/>
      <c r="I119" s="558"/>
      <c r="J119" s="558"/>
      <c r="K119" s="558"/>
      <c r="L119" s="558"/>
      <c r="M119" s="558"/>
      <c r="N119" s="556">
        <f t="shared" si="27"/>
        <v>0</v>
      </c>
      <c r="O119" s="558"/>
      <c r="P119" s="558"/>
      <c r="Q119" s="558"/>
      <c r="R119" s="543" t="e">
        <f t="shared" si="30"/>
        <v>#VALUE!</v>
      </c>
      <c r="S119" s="558"/>
      <c r="T119" s="535"/>
      <c r="U119" s="558"/>
      <c r="V119" s="558"/>
      <c r="W119" s="543" t="e">
        <f t="shared" si="28"/>
        <v>#VALUE!</v>
      </c>
      <c r="X119" s="558"/>
      <c r="Y119" s="535"/>
      <c r="Z119" s="558"/>
      <c r="AA119" s="558"/>
      <c r="AB119" s="543" t="e">
        <f t="shared" si="29"/>
        <v>#VALUE!</v>
      </c>
    </row>
    <row r="120" spans="1:28" ht="13.9" hidden="1">
      <c r="A120" s="527">
        <v>98</v>
      </c>
      <c r="B120" s="528"/>
      <c r="C120" s="560"/>
      <c r="D120" s="560"/>
      <c r="E120" s="561"/>
      <c r="F120" s="557"/>
      <c r="G120" s="553"/>
      <c r="H120" s="558"/>
      <c r="I120" s="558"/>
      <c r="J120" s="558"/>
      <c r="K120" s="558"/>
      <c r="L120" s="558"/>
      <c r="M120" s="558"/>
      <c r="N120" s="556">
        <f t="shared" si="27"/>
        <v>0</v>
      </c>
      <c r="O120" s="558"/>
      <c r="P120" s="558"/>
      <c r="Q120" s="558"/>
      <c r="R120" s="543" t="e">
        <f t="shared" si="30"/>
        <v>#VALUE!</v>
      </c>
      <c r="S120" s="558"/>
      <c r="T120" s="535"/>
      <c r="U120" s="558"/>
      <c r="V120" s="558"/>
      <c r="W120" s="543" t="e">
        <f t="shared" si="28"/>
        <v>#VALUE!</v>
      </c>
      <c r="X120" s="558"/>
      <c r="Y120" s="535"/>
      <c r="Z120" s="558"/>
      <c r="AA120" s="558"/>
      <c r="AB120" s="543" t="e">
        <f t="shared" si="29"/>
        <v>#VALUE!</v>
      </c>
    </row>
    <row r="121" spans="1:28" ht="13.9" hidden="1">
      <c r="A121" s="527">
        <v>99</v>
      </c>
      <c r="B121" s="528"/>
      <c r="C121" s="560"/>
      <c r="D121" s="560"/>
      <c r="E121" s="561"/>
      <c r="F121" s="557"/>
      <c r="G121" s="553"/>
      <c r="H121" s="558"/>
      <c r="I121" s="558"/>
      <c r="J121" s="558"/>
      <c r="K121" s="558"/>
      <c r="L121" s="558"/>
      <c r="M121" s="558"/>
      <c r="N121" s="556">
        <f t="shared" si="27"/>
        <v>0</v>
      </c>
      <c r="O121" s="558"/>
      <c r="P121" s="558"/>
      <c r="Q121" s="558"/>
      <c r="R121" s="543" t="e">
        <f t="shared" si="30"/>
        <v>#VALUE!</v>
      </c>
      <c r="S121" s="558"/>
      <c r="T121" s="562"/>
      <c r="U121" s="558"/>
      <c r="V121" s="558"/>
      <c r="W121" s="543" t="e">
        <f t="shared" si="28"/>
        <v>#VALUE!</v>
      </c>
      <c r="X121" s="558"/>
      <c r="Y121" s="562"/>
      <c r="Z121" s="558"/>
      <c r="AA121" s="558"/>
      <c r="AB121" s="543" t="e">
        <f t="shared" si="29"/>
        <v>#VALUE!</v>
      </c>
    </row>
    <row r="122" spans="1:28" ht="14.45" hidden="1" thickBot="1">
      <c r="A122" s="527">
        <v>100</v>
      </c>
      <c r="B122" s="269"/>
      <c r="C122" s="270"/>
      <c r="D122" s="270"/>
      <c r="E122" s="271"/>
      <c r="F122" s="559"/>
      <c r="G122" s="553"/>
      <c r="H122" s="558"/>
      <c r="I122" s="558"/>
      <c r="J122" s="558"/>
      <c r="K122" s="558"/>
      <c r="L122" s="558"/>
      <c r="M122" s="558"/>
      <c r="N122" s="556">
        <f t="shared" si="27"/>
        <v>0</v>
      </c>
      <c r="O122" s="558"/>
      <c r="P122" s="558"/>
      <c r="Q122" s="558"/>
      <c r="R122" s="543" t="e">
        <f t="shared" si="30"/>
        <v>#VALUE!</v>
      </c>
      <c r="S122" s="558"/>
      <c r="T122" s="562"/>
      <c r="U122" s="558"/>
      <c r="V122" s="558"/>
      <c r="W122" s="543" t="e">
        <f t="shared" si="28"/>
        <v>#VALUE!</v>
      </c>
      <c r="X122" s="558"/>
      <c r="Y122" s="562"/>
      <c r="Z122" s="558"/>
      <c r="AA122" s="558"/>
      <c r="AB122" s="543" t="e">
        <f t="shared" si="29"/>
        <v>#VALUE!</v>
      </c>
    </row>
    <row r="123" spans="1:28" ht="16.149999999999999" thickTop="1">
      <c r="A123" s="1271" t="s">
        <v>853</v>
      </c>
      <c r="B123" s="1272"/>
      <c r="C123" s="1272"/>
      <c r="D123" s="1272"/>
      <c r="E123" s="1273"/>
      <c r="F123" s="522"/>
      <c r="G123" s="523" t="s">
        <v>634</v>
      </c>
      <c r="H123" s="524" t="s">
        <v>634</v>
      </c>
      <c r="I123" s="524" t="s">
        <v>634</v>
      </c>
      <c r="J123" s="524" t="s">
        <v>634</v>
      </c>
      <c r="K123" s="524"/>
      <c r="L123" s="524" t="s">
        <v>634</v>
      </c>
      <c r="M123" s="524" t="s">
        <v>634</v>
      </c>
      <c r="N123" s="556">
        <f>SUM(N124:N133)</f>
        <v>0</v>
      </c>
      <c r="O123" s="524" t="s">
        <v>634</v>
      </c>
      <c r="P123" s="524" t="s">
        <v>634</v>
      </c>
      <c r="Q123" s="524" t="s">
        <v>634</v>
      </c>
      <c r="R123" s="526" t="e">
        <f>+IF(O$13="No Bid","No Bid",SUM(R124:R133))</f>
        <v>#VALUE!</v>
      </c>
      <c r="S123" s="524" t="s">
        <v>634</v>
      </c>
      <c r="T123" s="522" t="s">
        <v>634</v>
      </c>
      <c r="U123" s="524" t="s">
        <v>634</v>
      </c>
      <c r="V123" s="524" t="s">
        <v>634</v>
      </c>
      <c r="W123" s="526" t="e">
        <f>+IF(S$13="No Bid","No Bid",SUM(W124:W133))</f>
        <v>#VALUE!</v>
      </c>
      <c r="X123" s="524" t="s">
        <v>634</v>
      </c>
      <c r="Y123" s="522" t="s">
        <v>634</v>
      </c>
      <c r="Z123" s="524" t="s">
        <v>634</v>
      </c>
      <c r="AA123" s="524" t="s">
        <v>634</v>
      </c>
      <c r="AB123" s="526" t="e">
        <f>+IF(X$13="No Bid","No Bid",SUM(AB124:AB133))</f>
        <v>#VALUE!</v>
      </c>
    </row>
    <row r="124" spans="1:28" ht="13.9">
      <c r="A124" s="563">
        <v>1</v>
      </c>
      <c r="B124" s="564" t="s">
        <v>854</v>
      </c>
      <c r="C124" s="565"/>
      <c r="D124" s="565"/>
      <c r="E124" s="566"/>
      <c r="F124" s="567"/>
      <c r="G124" s="530" t="s">
        <v>640</v>
      </c>
      <c r="H124" s="531"/>
      <c r="I124" s="531"/>
      <c r="J124" s="531"/>
      <c r="K124" s="531"/>
      <c r="L124" s="531"/>
      <c r="M124" s="531"/>
      <c r="N124" s="556">
        <f t="shared" si="27"/>
        <v>0</v>
      </c>
      <c r="O124" s="531"/>
      <c r="P124" s="531"/>
      <c r="Q124" s="531"/>
      <c r="R124" s="534"/>
      <c r="S124" s="531"/>
      <c r="T124" s="535"/>
      <c r="U124" s="531"/>
      <c r="V124" s="531"/>
      <c r="W124" s="534"/>
      <c r="X124" s="531"/>
      <c r="Y124" s="535"/>
      <c r="Z124" s="531"/>
      <c r="AA124" s="531"/>
      <c r="AB124" s="534"/>
    </row>
    <row r="125" spans="1:28" ht="13.9">
      <c r="A125" s="563">
        <v>2</v>
      </c>
      <c r="B125" s="569"/>
      <c r="C125" s="565"/>
      <c r="D125" s="565"/>
      <c r="E125" s="566"/>
      <c r="F125" s="567"/>
      <c r="G125" s="530"/>
      <c r="H125" s="531"/>
      <c r="I125" s="531"/>
      <c r="J125" s="531"/>
      <c r="K125" s="531"/>
      <c r="L125" s="531"/>
      <c r="M125" s="531"/>
      <c r="N125" s="556">
        <f t="shared" si="27"/>
        <v>0</v>
      </c>
      <c r="O125" s="531"/>
      <c r="P125" s="531"/>
      <c r="Q125" s="531"/>
      <c r="R125" s="534"/>
      <c r="S125" s="531"/>
      <c r="T125" s="535"/>
      <c r="U125" s="531"/>
      <c r="V125" s="531"/>
      <c r="W125" s="534"/>
      <c r="X125" s="531"/>
      <c r="Y125" s="535"/>
      <c r="Z125" s="531"/>
      <c r="AA125" s="531"/>
      <c r="AB125" s="534"/>
    </row>
    <row r="126" spans="1:28" ht="13.9">
      <c r="A126" s="563">
        <v>3</v>
      </c>
      <c r="B126" s="569" t="s">
        <v>855</v>
      </c>
      <c r="C126" s="565"/>
      <c r="D126" s="565"/>
      <c r="E126" s="566"/>
      <c r="F126" s="559"/>
      <c r="G126" s="553" t="s">
        <v>640</v>
      </c>
      <c r="H126" s="558"/>
      <c r="I126" s="558"/>
      <c r="J126" s="558"/>
      <c r="K126" s="558"/>
      <c r="L126" s="558"/>
      <c r="M126" s="558"/>
      <c r="N126" s="556">
        <f t="shared" si="27"/>
        <v>0</v>
      </c>
      <c r="O126" s="570"/>
      <c r="P126" s="570"/>
      <c r="Q126" s="570"/>
      <c r="R126" s="543"/>
      <c r="S126" s="570"/>
      <c r="T126" s="562"/>
      <c r="U126" s="570"/>
      <c r="V126" s="570"/>
      <c r="W126" s="543"/>
      <c r="X126" s="570"/>
      <c r="Y126" s="562"/>
      <c r="Z126" s="570"/>
      <c r="AA126" s="570"/>
      <c r="AB126" s="543"/>
    </row>
    <row r="127" spans="1:28" ht="13.9">
      <c r="A127" s="563">
        <v>4</v>
      </c>
      <c r="B127" s="569" t="s">
        <v>856</v>
      </c>
      <c r="C127" s="565"/>
      <c r="D127" s="565"/>
      <c r="E127" s="566"/>
      <c r="F127" s="559"/>
      <c r="G127" s="553" t="s">
        <v>640</v>
      </c>
      <c r="H127" s="558"/>
      <c r="I127" s="558"/>
      <c r="J127" s="558"/>
      <c r="K127" s="558"/>
      <c r="L127" s="558"/>
      <c r="M127" s="558"/>
      <c r="N127" s="556">
        <f t="shared" si="27"/>
        <v>0</v>
      </c>
      <c r="O127" s="571"/>
      <c r="P127" s="571"/>
      <c r="Q127" s="571"/>
      <c r="R127" s="543"/>
      <c r="S127" s="571"/>
      <c r="T127" s="562"/>
      <c r="U127" s="571"/>
      <c r="V127" s="571"/>
      <c r="W127" s="543"/>
      <c r="X127" s="571"/>
      <c r="Y127" s="562"/>
      <c r="Z127" s="571"/>
      <c r="AA127" s="571"/>
      <c r="AB127" s="543"/>
    </row>
    <row r="128" spans="1:28" ht="13.9">
      <c r="A128" s="563">
        <v>5</v>
      </c>
      <c r="B128" s="564"/>
      <c r="C128" s="565"/>
      <c r="D128" s="565"/>
      <c r="E128" s="566"/>
      <c r="F128" s="559"/>
      <c r="G128" s="553" t="s">
        <v>640</v>
      </c>
      <c r="H128" s="558"/>
      <c r="I128" s="558"/>
      <c r="J128" s="558"/>
      <c r="K128" s="558"/>
      <c r="L128" s="558"/>
      <c r="M128" s="558"/>
      <c r="N128" s="556">
        <f t="shared" si="27"/>
        <v>0</v>
      </c>
      <c r="O128" s="558"/>
      <c r="P128" s="558"/>
      <c r="Q128" s="558"/>
      <c r="R128" s="543"/>
      <c r="S128" s="558"/>
      <c r="T128" s="562"/>
      <c r="U128" s="558"/>
      <c r="V128" s="558"/>
      <c r="W128" s="543"/>
      <c r="X128" s="558"/>
      <c r="Y128" s="562"/>
      <c r="Z128" s="558"/>
      <c r="AA128" s="558"/>
      <c r="AB128" s="543"/>
    </row>
    <row r="129" spans="1:28" ht="13.9">
      <c r="A129" s="563">
        <v>6</v>
      </c>
      <c r="B129" s="564"/>
      <c r="C129" s="565"/>
      <c r="D129" s="565"/>
      <c r="E129" s="566"/>
      <c r="F129" s="559"/>
      <c r="G129" s="553" t="s">
        <v>640</v>
      </c>
      <c r="H129" s="558"/>
      <c r="I129" s="558"/>
      <c r="J129" s="558"/>
      <c r="K129" s="558"/>
      <c r="L129" s="558"/>
      <c r="M129" s="558"/>
      <c r="N129" s="556">
        <f t="shared" ref="N129:N152" si="31">F129*I129</f>
        <v>0</v>
      </c>
      <c r="O129" s="558"/>
      <c r="P129" s="558"/>
      <c r="Q129" s="558"/>
      <c r="R129" s="543"/>
      <c r="S129" s="558"/>
      <c r="T129" s="562"/>
      <c r="U129" s="558"/>
      <c r="V129" s="558"/>
      <c r="W129" s="543"/>
      <c r="X129" s="558"/>
      <c r="Y129" s="562"/>
      <c r="Z129" s="558"/>
      <c r="AA129" s="558"/>
      <c r="AB129" s="543"/>
    </row>
    <row r="130" spans="1:28" ht="13.9">
      <c r="A130" s="563">
        <v>7</v>
      </c>
      <c r="B130" s="564"/>
      <c r="C130" s="565"/>
      <c r="D130" s="565"/>
      <c r="E130" s="566"/>
      <c r="F130" s="559"/>
      <c r="G130" s="553" t="s">
        <v>640</v>
      </c>
      <c r="H130" s="558"/>
      <c r="I130" s="558"/>
      <c r="J130" s="558"/>
      <c r="K130" s="558"/>
      <c r="L130" s="558"/>
      <c r="M130" s="558"/>
      <c r="N130" s="556">
        <f t="shared" si="31"/>
        <v>0</v>
      </c>
      <c r="O130" s="558"/>
      <c r="P130" s="558"/>
      <c r="Q130" s="558"/>
      <c r="R130" s="543"/>
      <c r="S130" s="558"/>
      <c r="T130" s="562"/>
      <c r="U130" s="558"/>
      <c r="V130" s="558"/>
      <c r="W130" s="543"/>
      <c r="X130" s="558"/>
      <c r="Y130" s="562"/>
      <c r="Z130" s="558"/>
      <c r="AA130" s="558"/>
      <c r="AB130" s="543"/>
    </row>
    <row r="131" spans="1:28" ht="13.9">
      <c r="A131" s="563">
        <v>8</v>
      </c>
      <c r="B131" s="564"/>
      <c r="C131" s="565"/>
      <c r="D131" s="565"/>
      <c r="E131" s="566"/>
      <c r="F131" s="559"/>
      <c r="G131" s="553" t="s">
        <v>640</v>
      </c>
      <c r="H131" s="558"/>
      <c r="I131" s="558"/>
      <c r="J131" s="558"/>
      <c r="K131" s="558"/>
      <c r="L131" s="558"/>
      <c r="M131" s="558"/>
      <c r="N131" s="556">
        <f t="shared" si="31"/>
        <v>0</v>
      </c>
      <c r="O131" s="558"/>
      <c r="P131" s="558"/>
      <c r="Q131" s="558"/>
      <c r="R131" s="543"/>
      <c r="S131" s="558"/>
      <c r="T131" s="562"/>
      <c r="U131" s="558"/>
      <c r="V131" s="558"/>
      <c r="W131" s="543"/>
      <c r="X131" s="558"/>
      <c r="Y131" s="562"/>
      <c r="Z131" s="558"/>
      <c r="AA131" s="558"/>
      <c r="AB131" s="543"/>
    </row>
    <row r="132" spans="1:28" ht="13.9">
      <c r="A132" s="563">
        <v>9</v>
      </c>
      <c r="B132" s="564"/>
      <c r="C132" s="565"/>
      <c r="D132" s="565"/>
      <c r="E132" s="566"/>
      <c r="F132" s="559"/>
      <c r="G132" s="553" t="s">
        <v>640</v>
      </c>
      <c r="H132" s="558"/>
      <c r="I132" s="558"/>
      <c r="J132" s="558"/>
      <c r="K132" s="558"/>
      <c r="L132" s="558"/>
      <c r="M132" s="558"/>
      <c r="N132" s="556">
        <f t="shared" si="31"/>
        <v>0</v>
      </c>
      <c r="O132" s="558"/>
      <c r="P132" s="558"/>
      <c r="Q132" s="558"/>
      <c r="R132" s="543" t="e">
        <f>+IF(O$13="No Bid","No Bid",O132*$G132*O$17)</f>
        <v>#VALUE!</v>
      </c>
      <c r="S132" s="558"/>
      <c r="T132" s="562"/>
      <c r="U132" s="558"/>
      <c r="V132" s="558"/>
      <c r="W132" s="543" t="e">
        <f t="shared" ref="W132:W133" si="32">+IF(S$13="No Bid","No Bid",S132*$G132*S$17)</f>
        <v>#VALUE!</v>
      </c>
      <c r="X132" s="558"/>
      <c r="Y132" s="562"/>
      <c r="Z132" s="558"/>
      <c r="AA132" s="558"/>
      <c r="AB132" s="543" t="e">
        <f t="shared" ref="AB132:AB133" si="33">+IF(X$13="No Bid","No Bid",X132*$G132*X$17)</f>
        <v>#VALUE!</v>
      </c>
    </row>
    <row r="133" spans="1:28" ht="14.45" thickBot="1">
      <c r="A133" s="563">
        <v>10</v>
      </c>
      <c r="B133" s="572"/>
      <c r="C133" s="573"/>
      <c r="D133" s="573"/>
      <c r="E133" s="574"/>
      <c r="F133" s="559"/>
      <c r="G133" s="553" t="s">
        <v>640</v>
      </c>
      <c r="H133" s="558"/>
      <c r="I133" s="558"/>
      <c r="J133" s="558"/>
      <c r="K133" s="558"/>
      <c r="L133" s="558"/>
      <c r="M133" s="558"/>
      <c r="N133" s="556">
        <f t="shared" si="31"/>
        <v>0</v>
      </c>
      <c r="O133" s="558"/>
      <c r="P133" s="558"/>
      <c r="Q133" s="558"/>
      <c r="R133" s="543" t="e">
        <f>+IF(O$13="No Bid","No Bid",O133*$G133*O$17)</f>
        <v>#VALUE!</v>
      </c>
      <c r="S133" s="558"/>
      <c r="T133" s="562"/>
      <c r="U133" s="558"/>
      <c r="V133" s="558"/>
      <c r="W133" s="543" t="e">
        <f t="shared" si="32"/>
        <v>#VALUE!</v>
      </c>
      <c r="X133" s="558"/>
      <c r="Y133" s="562"/>
      <c r="Z133" s="558"/>
      <c r="AA133" s="558"/>
      <c r="AB133" s="543" t="e">
        <f t="shared" si="33"/>
        <v>#VALUE!</v>
      </c>
    </row>
    <row r="134" spans="1:28" ht="16.149999999999999" thickTop="1">
      <c r="A134" s="1271" t="s">
        <v>857</v>
      </c>
      <c r="B134" s="1272"/>
      <c r="C134" s="1272"/>
      <c r="D134" s="1272"/>
      <c r="E134" s="575"/>
      <c r="F134" s="522"/>
      <c r="G134" s="523" t="s">
        <v>634</v>
      </c>
      <c r="H134" s="524" t="s">
        <v>634</v>
      </c>
      <c r="I134" s="524" t="s">
        <v>634</v>
      </c>
      <c r="J134" s="524" t="s">
        <v>634</v>
      </c>
      <c r="K134" s="524"/>
      <c r="L134" s="524" t="s">
        <v>634</v>
      </c>
      <c r="M134" s="524" t="s">
        <v>634</v>
      </c>
      <c r="N134" s="556">
        <f>SUM(N135:N147)</f>
        <v>35305.905259344632</v>
      </c>
      <c r="O134" s="524" t="s">
        <v>634</v>
      </c>
      <c r="P134" s="524" t="s">
        <v>634</v>
      </c>
      <c r="Q134" s="524" t="s">
        <v>634</v>
      </c>
      <c r="R134" s="526">
        <f>+IF(O$13="No Bid","No Bid",SUM(R135:R147))</f>
        <v>0</v>
      </c>
      <c r="S134" s="524" t="s">
        <v>634</v>
      </c>
      <c r="T134" s="522" t="s">
        <v>634</v>
      </c>
      <c r="U134" s="524" t="s">
        <v>634</v>
      </c>
      <c r="V134" s="524" t="s">
        <v>634</v>
      </c>
      <c r="W134" s="526">
        <f>+IF(S$13="No Bid","No Bid",SUM(W135:W147))</f>
        <v>0</v>
      </c>
      <c r="X134" s="524" t="s">
        <v>634</v>
      </c>
      <c r="Y134" s="522" t="s">
        <v>634</v>
      </c>
      <c r="Z134" s="524" t="s">
        <v>634</v>
      </c>
      <c r="AA134" s="524" t="s">
        <v>634</v>
      </c>
      <c r="AB134" s="526">
        <f>+IF(X$13="No Bid","No Bid",SUM(AB135:AB147))</f>
        <v>0</v>
      </c>
    </row>
    <row r="135" spans="1:28" ht="13.9">
      <c r="A135" s="527">
        <v>1</v>
      </c>
      <c r="B135" s="576" t="s">
        <v>691</v>
      </c>
      <c r="C135" s="577"/>
      <c r="D135" s="577"/>
      <c r="E135" s="578" t="s">
        <v>695</v>
      </c>
      <c r="F135" s="535"/>
      <c r="G135" s="579" t="s">
        <v>640</v>
      </c>
      <c r="H135" s="531"/>
      <c r="I135" s="531"/>
      <c r="J135" s="531"/>
      <c r="K135" s="531"/>
      <c r="L135" s="531"/>
      <c r="M135" s="531"/>
      <c r="N135" s="556">
        <f>F135*I135</f>
        <v>0</v>
      </c>
      <c r="O135" s="531"/>
      <c r="P135" s="531"/>
      <c r="Q135" s="531"/>
      <c r="R135" s="534"/>
      <c r="S135" s="531"/>
      <c r="T135" s="535"/>
      <c r="U135" s="531"/>
      <c r="V135" s="531"/>
      <c r="W135" s="534"/>
      <c r="X135" s="531"/>
      <c r="Y135" s="535"/>
      <c r="Z135" s="531"/>
      <c r="AA135" s="531"/>
      <c r="AB135" s="534"/>
    </row>
    <row r="136" spans="1:28" ht="13.9">
      <c r="A136" s="527">
        <v>2</v>
      </c>
      <c r="B136" s="576" t="s">
        <v>858</v>
      </c>
      <c r="C136" s="577"/>
      <c r="D136" s="577"/>
      <c r="E136" s="578" t="s">
        <v>501</v>
      </c>
      <c r="F136" s="562">
        <v>1</v>
      </c>
      <c r="G136" s="580" t="s">
        <v>640</v>
      </c>
      <c r="H136" s="558">
        <f>SUM(M23:M32)*0.05</f>
        <v>750</v>
      </c>
      <c r="I136" s="558"/>
      <c r="J136" s="558"/>
      <c r="K136" s="558"/>
      <c r="L136" s="558"/>
      <c r="M136" s="558"/>
      <c r="N136" s="556">
        <f>H136</f>
        <v>750</v>
      </c>
      <c r="O136" s="558"/>
      <c r="P136" s="558"/>
      <c r="Q136" s="558"/>
      <c r="R136" s="534"/>
      <c r="S136" s="558"/>
      <c r="T136" s="562"/>
      <c r="U136" s="558"/>
      <c r="V136" s="558"/>
      <c r="W136" s="534"/>
      <c r="X136" s="558"/>
      <c r="Y136" s="562"/>
      <c r="Z136" s="558"/>
      <c r="AA136" s="558"/>
      <c r="AB136" s="534"/>
    </row>
    <row r="137" spans="1:28" ht="13.9">
      <c r="A137" s="527">
        <v>3</v>
      </c>
      <c r="B137" s="576" t="s">
        <v>859</v>
      </c>
      <c r="C137" s="577"/>
      <c r="D137" s="577"/>
      <c r="E137" s="578" t="s">
        <v>501</v>
      </c>
      <c r="F137" s="562">
        <v>1</v>
      </c>
      <c r="G137" s="580" t="s">
        <v>640</v>
      </c>
      <c r="H137" s="558">
        <f>0.02*N20</f>
        <v>19746.231576768361</v>
      </c>
      <c r="I137" s="558"/>
      <c r="J137" s="558"/>
      <c r="K137" s="558"/>
      <c r="L137" s="558"/>
      <c r="M137" s="558"/>
      <c r="N137" s="556">
        <f>H137</f>
        <v>19746.231576768361</v>
      </c>
      <c r="O137" s="558"/>
      <c r="P137" s="558"/>
      <c r="Q137" s="558"/>
      <c r="R137" s="534"/>
      <c r="S137" s="558"/>
      <c r="T137" s="562"/>
      <c r="U137" s="558"/>
      <c r="V137" s="558"/>
      <c r="W137" s="534"/>
      <c r="X137" s="558"/>
      <c r="Y137" s="562"/>
      <c r="Z137" s="558"/>
      <c r="AA137" s="558"/>
      <c r="AB137" s="534"/>
    </row>
    <row r="138" spans="1:28" ht="13.9">
      <c r="A138" s="527">
        <v>4</v>
      </c>
      <c r="B138" s="576" t="s">
        <v>694</v>
      </c>
      <c r="C138" s="577"/>
      <c r="D138" s="577"/>
      <c r="E138" s="578" t="s">
        <v>501</v>
      </c>
      <c r="F138" s="562"/>
      <c r="G138" s="580" t="s">
        <v>640</v>
      </c>
      <c r="H138" s="558"/>
      <c r="I138" s="558"/>
      <c r="J138" s="558"/>
      <c r="K138" s="558"/>
      <c r="L138" s="558"/>
      <c r="M138" s="558"/>
      <c r="N138" s="556">
        <f t="shared" si="31"/>
        <v>0</v>
      </c>
      <c r="O138" s="558"/>
      <c r="P138" s="558"/>
      <c r="Q138" s="558"/>
      <c r="R138" s="534"/>
      <c r="S138" s="558"/>
      <c r="T138" s="562"/>
      <c r="U138" s="558"/>
      <c r="V138" s="558"/>
      <c r="W138" s="534"/>
      <c r="X138" s="558"/>
      <c r="Y138" s="562"/>
      <c r="Z138" s="558"/>
      <c r="AA138" s="558"/>
      <c r="AB138" s="534"/>
    </row>
    <row r="139" spans="1:28" ht="13.9">
      <c r="A139" s="527">
        <v>5</v>
      </c>
      <c r="B139" s="576" t="s">
        <v>696</v>
      </c>
      <c r="C139" s="577"/>
      <c r="D139" s="577"/>
      <c r="E139" s="578" t="s">
        <v>501</v>
      </c>
      <c r="F139" s="562"/>
      <c r="G139" s="580" t="s">
        <v>697</v>
      </c>
      <c r="H139" s="558"/>
      <c r="I139" s="558"/>
      <c r="J139" s="558"/>
      <c r="K139" s="558"/>
      <c r="L139" s="558"/>
      <c r="M139" s="558"/>
      <c r="N139" s="556">
        <f t="shared" si="31"/>
        <v>0</v>
      </c>
      <c r="O139" s="558"/>
      <c r="P139" s="558"/>
      <c r="Q139" s="558"/>
      <c r="R139" s="534"/>
      <c r="S139" s="558"/>
      <c r="T139" s="562"/>
      <c r="U139" s="558"/>
      <c r="V139" s="558"/>
      <c r="W139" s="534"/>
      <c r="X139" s="558"/>
      <c r="Y139" s="562"/>
      <c r="Z139" s="558"/>
      <c r="AA139" s="558"/>
      <c r="AB139" s="534"/>
    </row>
    <row r="140" spans="1:28" ht="13.9">
      <c r="A140" s="527">
        <v>6</v>
      </c>
      <c r="B140" s="576" t="s">
        <v>698</v>
      </c>
      <c r="C140" s="577"/>
      <c r="D140" s="577"/>
      <c r="E140" s="578" t="s">
        <v>501</v>
      </c>
      <c r="F140" s="562"/>
      <c r="G140" s="580" t="s">
        <v>699</v>
      </c>
      <c r="H140" s="558"/>
      <c r="I140" s="558"/>
      <c r="J140" s="558"/>
      <c r="K140" s="558"/>
      <c r="L140" s="558"/>
      <c r="M140" s="558"/>
      <c r="N140" s="556">
        <f t="shared" si="31"/>
        <v>0</v>
      </c>
      <c r="O140" s="558"/>
      <c r="P140" s="558"/>
      <c r="Q140" s="558"/>
      <c r="R140" s="534"/>
      <c r="S140" s="558"/>
      <c r="T140" s="562"/>
      <c r="U140" s="558"/>
      <c r="V140" s="558"/>
      <c r="W140" s="534"/>
      <c r="X140" s="558"/>
      <c r="Y140" s="562"/>
      <c r="Z140" s="558"/>
      <c r="AA140" s="558"/>
      <c r="AB140" s="534"/>
    </row>
    <row r="141" spans="1:28" ht="13.9">
      <c r="A141" s="527">
        <v>7</v>
      </c>
      <c r="B141" s="576" t="s">
        <v>700</v>
      </c>
      <c r="C141" s="577"/>
      <c r="D141" s="577"/>
      <c r="E141" s="578" t="s">
        <v>501</v>
      </c>
      <c r="F141" s="562"/>
      <c r="G141" s="580" t="s">
        <v>697</v>
      </c>
      <c r="H141" s="558"/>
      <c r="I141" s="558"/>
      <c r="J141" s="558"/>
      <c r="K141" s="558"/>
      <c r="L141" s="558"/>
      <c r="M141" s="558"/>
      <c r="N141" s="556">
        <f t="shared" si="31"/>
        <v>0</v>
      </c>
      <c r="O141" s="558"/>
      <c r="P141" s="558"/>
      <c r="Q141" s="558"/>
      <c r="R141" s="534"/>
      <c r="S141" s="558"/>
      <c r="T141" s="562"/>
      <c r="U141" s="558"/>
      <c r="V141" s="558"/>
      <c r="W141" s="534"/>
      <c r="X141" s="558"/>
      <c r="Y141" s="562"/>
      <c r="Z141" s="558"/>
      <c r="AA141" s="558"/>
      <c r="AB141" s="534"/>
    </row>
    <row r="142" spans="1:28" ht="13.9">
      <c r="A142" s="527">
        <v>8</v>
      </c>
      <c r="B142" s="576" t="s">
        <v>701</v>
      </c>
      <c r="C142" s="577"/>
      <c r="D142" s="577"/>
      <c r="E142" s="578" t="s">
        <v>501</v>
      </c>
      <c r="F142" s="562"/>
      <c r="G142" s="579" t="s">
        <v>699</v>
      </c>
      <c r="H142" s="558"/>
      <c r="I142" s="558"/>
      <c r="J142" s="558"/>
      <c r="K142" s="558"/>
      <c r="L142" s="558"/>
      <c r="M142" s="558"/>
      <c r="N142" s="556">
        <f t="shared" si="31"/>
        <v>0</v>
      </c>
      <c r="O142" s="558"/>
      <c r="P142" s="558"/>
      <c r="Q142" s="558"/>
      <c r="R142" s="534"/>
      <c r="S142" s="558"/>
      <c r="T142" s="562"/>
      <c r="U142" s="558"/>
      <c r="V142" s="558"/>
      <c r="W142" s="534"/>
      <c r="X142" s="558"/>
      <c r="Y142" s="562"/>
      <c r="Z142" s="558"/>
      <c r="AA142" s="558"/>
      <c r="AB142" s="534"/>
    </row>
    <row r="143" spans="1:28" ht="13.9">
      <c r="A143" s="527">
        <v>9</v>
      </c>
      <c r="B143" s="576" t="s">
        <v>702</v>
      </c>
      <c r="C143" s="577"/>
      <c r="D143" s="577"/>
      <c r="E143" s="578" t="s">
        <v>501</v>
      </c>
      <c r="F143" s="562"/>
      <c r="G143" s="580" t="s">
        <v>640</v>
      </c>
      <c r="H143" s="558"/>
      <c r="I143" s="558"/>
      <c r="J143" s="558"/>
      <c r="K143" s="558"/>
      <c r="L143" s="558"/>
      <c r="M143" s="558"/>
      <c r="N143" s="556">
        <f t="shared" si="31"/>
        <v>0</v>
      </c>
      <c r="O143" s="558"/>
      <c r="P143" s="558"/>
      <c r="Q143" s="558"/>
      <c r="R143" s="534"/>
      <c r="S143" s="558"/>
      <c r="T143" s="562"/>
      <c r="U143" s="558"/>
      <c r="V143" s="558"/>
      <c r="W143" s="534"/>
      <c r="X143" s="558"/>
      <c r="Y143" s="562"/>
      <c r="Z143" s="558"/>
      <c r="AA143" s="558"/>
      <c r="AB143" s="534"/>
    </row>
    <row r="144" spans="1:28" ht="13.9">
      <c r="A144" s="527">
        <v>10</v>
      </c>
      <c r="B144" s="576" t="s">
        <v>703</v>
      </c>
      <c r="C144" s="577"/>
      <c r="D144" s="577"/>
      <c r="E144" s="578" t="s">
        <v>501</v>
      </c>
      <c r="F144" s="562"/>
      <c r="G144" s="580" t="s">
        <v>640</v>
      </c>
      <c r="H144" s="558"/>
      <c r="I144" s="558"/>
      <c r="J144" s="558"/>
      <c r="K144" s="558"/>
      <c r="L144" s="558"/>
      <c r="M144" s="558"/>
      <c r="N144" s="556">
        <f t="shared" si="31"/>
        <v>0</v>
      </c>
      <c r="O144" s="558"/>
      <c r="P144" s="558"/>
      <c r="Q144" s="558"/>
      <c r="R144" s="534"/>
      <c r="S144" s="558"/>
      <c r="T144" s="562"/>
      <c r="U144" s="558"/>
      <c r="V144" s="558"/>
      <c r="W144" s="534"/>
      <c r="X144" s="558"/>
      <c r="Y144" s="562"/>
      <c r="Z144" s="558"/>
      <c r="AA144" s="558"/>
      <c r="AB144" s="534"/>
    </row>
    <row r="145" spans="1:28" ht="13.9">
      <c r="A145" s="527">
        <v>11</v>
      </c>
      <c r="B145" s="576" t="s">
        <v>704</v>
      </c>
      <c r="C145" s="577"/>
      <c r="D145" s="577"/>
      <c r="E145" s="578" t="s">
        <v>501</v>
      </c>
      <c r="F145" s="562"/>
      <c r="G145" s="580" t="s">
        <v>640</v>
      </c>
      <c r="H145" s="558"/>
      <c r="I145" s="558"/>
      <c r="J145" s="558"/>
      <c r="K145" s="558"/>
      <c r="L145" s="558"/>
      <c r="M145" s="558"/>
      <c r="N145" s="556">
        <f t="shared" si="31"/>
        <v>0</v>
      </c>
      <c r="O145" s="558"/>
      <c r="P145" s="558"/>
      <c r="Q145" s="558"/>
      <c r="R145" s="534"/>
      <c r="S145" s="558"/>
      <c r="T145" s="562"/>
      <c r="U145" s="558"/>
      <c r="V145" s="558"/>
      <c r="W145" s="534"/>
      <c r="X145" s="558"/>
      <c r="Y145" s="562"/>
      <c r="Z145" s="558"/>
      <c r="AA145" s="558"/>
      <c r="AB145" s="534"/>
    </row>
    <row r="146" spans="1:28" ht="13.9">
      <c r="A146" s="527">
        <v>12</v>
      </c>
      <c r="B146" s="576" t="s">
        <v>705</v>
      </c>
      <c r="C146" s="577"/>
      <c r="D146" s="577"/>
      <c r="E146" s="578" t="s">
        <v>695</v>
      </c>
      <c r="F146" s="535"/>
      <c r="G146" s="579" t="s">
        <v>640</v>
      </c>
      <c r="H146" s="531"/>
      <c r="I146" s="531"/>
      <c r="J146" s="531"/>
      <c r="K146" s="531"/>
      <c r="L146" s="531"/>
      <c r="M146" s="531"/>
      <c r="N146" s="556">
        <f t="shared" si="31"/>
        <v>0</v>
      </c>
      <c r="O146" s="531"/>
      <c r="P146" s="531"/>
      <c r="Q146" s="531"/>
      <c r="R146" s="534"/>
      <c r="S146" s="531"/>
      <c r="T146" s="535"/>
      <c r="U146" s="531"/>
      <c r="V146" s="531"/>
      <c r="W146" s="534"/>
      <c r="X146" s="531"/>
      <c r="Y146" s="535"/>
      <c r="Z146" s="531"/>
      <c r="AA146" s="531"/>
      <c r="AB146" s="534"/>
    </row>
    <row r="147" spans="1:28" ht="14.45" thickBot="1">
      <c r="A147" s="527">
        <v>13</v>
      </c>
      <c r="B147" s="581" t="s">
        <v>860</v>
      </c>
      <c r="C147" s="582"/>
      <c r="D147" s="582"/>
      <c r="E147" s="583" t="s">
        <v>501</v>
      </c>
      <c r="F147" s="562">
        <v>1</v>
      </c>
      <c r="G147" s="580" t="s">
        <v>640</v>
      </c>
      <c r="H147" s="558">
        <f>0.015*N20</f>
        <v>14809.673682576269</v>
      </c>
      <c r="I147" s="558"/>
      <c r="J147" s="558"/>
      <c r="K147" s="558"/>
      <c r="L147" s="558"/>
      <c r="M147" s="558"/>
      <c r="N147" s="556">
        <f>H147</f>
        <v>14809.673682576269</v>
      </c>
      <c r="O147" s="558"/>
      <c r="P147" s="558"/>
      <c r="Q147" s="558"/>
      <c r="R147" s="534"/>
      <c r="S147" s="558"/>
      <c r="T147" s="562"/>
      <c r="U147" s="558"/>
      <c r="V147" s="558"/>
      <c r="W147" s="534"/>
      <c r="X147" s="558"/>
      <c r="Y147" s="562"/>
      <c r="Z147" s="558"/>
      <c r="AA147" s="558"/>
      <c r="AB147" s="534"/>
    </row>
    <row r="148" spans="1:28" ht="16.149999999999999" thickTop="1">
      <c r="A148" s="1271" t="s">
        <v>707</v>
      </c>
      <c r="B148" s="1272"/>
      <c r="C148" s="1272"/>
      <c r="D148" s="1272"/>
      <c r="E148" s="1273"/>
      <c r="F148" s="522"/>
      <c r="G148" s="523" t="s">
        <v>634</v>
      </c>
      <c r="H148" s="524" t="s">
        <v>634</v>
      </c>
      <c r="I148" s="524" t="s">
        <v>634</v>
      </c>
      <c r="J148" s="524" t="s">
        <v>634</v>
      </c>
      <c r="K148" s="524"/>
      <c r="L148" s="524" t="s">
        <v>634</v>
      </c>
      <c r="M148" s="524" t="s">
        <v>634</v>
      </c>
      <c r="N148" s="556">
        <f>SUM(N149:N153)</f>
        <v>0</v>
      </c>
      <c r="O148" s="524" t="s">
        <v>634</v>
      </c>
      <c r="P148" s="524" t="s">
        <v>634</v>
      </c>
      <c r="Q148" s="524" t="s">
        <v>634</v>
      </c>
      <c r="R148" s="526" t="e">
        <f>+IF(O$13="No Bid","No Bid",SUM(R149:R153))</f>
        <v>#VALUE!</v>
      </c>
      <c r="S148" s="524" t="s">
        <v>634</v>
      </c>
      <c r="T148" s="522" t="s">
        <v>634</v>
      </c>
      <c r="U148" s="524" t="s">
        <v>634</v>
      </c>
      <c r="V148" s="524" t="s">
        <v>634</v>
      </c>
      <c r="W148" s="526" t="e">
        <f>+IF(S$13="No Bid","No Bid",SUM(W149:W153))</f>
        <v>#VALUE!</v>
      </c>
      <c r="X148" s="524" t="s">
        <v>634</v>
      </c>
      <c r="Y148" s="522" t="s">
        <v>634</v>
      </c>
      <c r="Z148" s="524" t="s">
        <v>634</v>
      </c>
      <c r="AA148" s="524" t="s">
        <v>634</v>
      </c>
      <c r="AB148" s="526" t="e">
        <f>+IF(X$13="No Bid","No Bid",SUM(AB149:AB153))</f>
        <v>#VALUE!</v>
      </c>
    </row>
    <row r="149" spans="1:28" ht="13.9">
      <c r="A149" s="527">
        <v>1</v>
      </c>
      <c r="B149" s="564"/>
      <c r="C149" s="565"/>
      <c r="D149" s="565"/>
      <c r="E149" s="566"/>
      <c r="F149" s="567"/>
      <c r="G149" s="530"/>
      <c r="H149" s="531"/>
      <c r="I149" s="531"/>
      <c r="J149" s="531"/>
      <c r="K149" s="531"/>
      <c r="L149" s="531"/>
      <c r="M149" s="531"/>
      <c r="N149" s="556">
        <f t="shared" si="31"/>
        <v>0</v>
      </c>
      <c r="O149" s="531"/>
      <c r="P149" s="531"/>
      <c r="Q149" s="531"/>
      <c r="R149" s="534" t="e">
        <f>+IF(O$13="No Bid","No Bid",O149*$G149*O$17)</f>
        <v>#VALUE!</v>
      </c>
      <c r="S149" s="531"/>
      <c r="T149" s="535"/>
      <c r="U149" s="531"/>
      <c r="V149" s="531"/>
      <c r="W149" s="534" t="e">
        <f t="shared" ref="W149:W153" si="34">+IF(S$13="No Bid","No Bid",S149*$G149*S$17)</f>
        <v>#VALUE!</v>
      </c>
      <c r="X149" s="531"/>
      <c r="Y149" s="535"/>
      <c r="Z149" s="531"/>
      <c r="AA149" s="531"/>
      <c r="AB149" s="534" t="e">
        <f t="shared" ref="AB149:AB153" si="35">+IF(X$13="No Bid","No Bid",X149*$G149*X$17)</f>
        <v>#VALUE!</v>
      </c>
    </row>
    <row r="150" spans="1:28" ht="13.9">
      <c r="A150" s="983">
        <v>2</v>
      </c>
      <c r="B150" s="564"/>
      <c r="C150" s="565"/>
      <c r="D150" s="565"/>
      <c r="E150" s="566"/>
      <c r="F150" s="559"/>
      <c r="G150" s="553"/>
      <c r="H150" s="558"/>
      <c r="I150" s="558"/>
      <c r="J150" s="558"/>
      <c r="K150" s="558"/>
      <c r="L150" s="558"/>
      <c r="M150" s="558"/>
      <c r="N150" s="556">
        <f t="shared" si="31"/>
        <v>0</v>
      </c>
      <c r="O150" s="558"/>
      <c r="P150" s="558"/>
      <c r="Q150" s="558"/>
      <c r="R150" s="543" t="e">
        <f>+IF(O$13="No Bid","No Bid",O150*$G150*O$17)</f>
        <v>#VALUE!</v>
      </c>
      <c r="S150" s="558"/>
      <c r="T150" s="562"/>
      <c r="U150" s="558"/>
      <c r="V150" s="558"/>
      <c r="W150" s="543" t="e">
        <f t="shared" si="34"/>
        <v>#VALUE!</v>
      </c>
      <c r="X150" s="558"/>
      <c r="Y150" s="562"/>
      <c r="Z150" s="558"/>
      <c r="AA150" s="558"/>
      <c r="AB150" s="543" t="e">
        <f t="shared" si="35"/>
        <v>#VALUE!</v>
      </c>
    </row>
    <row r="151" spans="1:28" ht="13.9">
      <c r="A151" s="983">
        <v>3</v>
      </c>
      <c r="B151" s="564"/>
      <c r="C151" s="565"/>
      <c r="D151" s="565"/>
      <c r="E151" s="566"/>
      <c r="F151" s="559"/>
      <c r="G151" s="553"/>
      <c r="H151" s="558"/>
      <c r="I151" s="558"/>
      <c r="J151" s="558"/>
      <c r="K151" s="558"/>
      <c r="L151" s="558"/>
      <c r="M151" s="558"/>
      <c r="N151" s="556">
        <f t="shared" si="31"/>
        <v>0</v>
      </c>
      <c r="O151" s="558"/>
      <c r="P151" s="558"/>
      <c r="Q151" s="558"/>
      <c r="R151" s="543" t="e">
        <f>+IF(O$13="No Bid","No Bid",O151*$G151*O$17)</f>
        <v>#VALUE!</v>
      </c>
      <c r="S151" s="558"/>
      <c r="T151" s="562"/>
      <c r="U151" s="558"/>
      <c r="V151" s="558"/>
      <c r="W151" s="543" t="e">
        <f t="shared" si="34"/>
        <v>#VALUE!</v>
      </c>
      <c r="X151" s="558"/>
      <c r="Y151" s="562"/>
      <c r="Z151" s="558"/>
      <c r="AA151" s="558"/>
      <c r="AB151" s="543" t="e">
        <f t="shared" si="35"/>
        <v>#VALUE!</v>
      </c>
    </row>
    <row r="152" spans="1:28" ht="13.9">
      <c r="A152" s="983">
        <v>4</v>
      </c>
      <c r="B152" s="564"/>
      <c r="C152" s="565"/>
      <c r="D152" s="565"/>
      <c r="E152" s="566"/>
      <c r="F152" s="559"/>
      <c r="G152" s="553"/>
      <c r="H152" s="558"/>
      <c r="I152" s="558"/>
      <c r="J152" s="558"/>
      <c r="K152" s="558"/>
      <c r="L152" s="558"/>
      <c r="M152" s="558"/>
      <c r="N152" s="556">
        <f t="shared" si="31"/>
        <v>0</v>
      </c>
      <c r="O152" s="558"/>
      <c r="P152" s="558"/>
      <c r="Q152" s="558"/>
      <c r="R152" s="543" t="e">
        <f>+IF(O$13="No Bid","No Bid",O152*$G152*O$17)</f>
        <v>#VALUE!</v>
      </c>
      <c r="S152" s="558"/>
      <c r="T152" s="562"/>
      <c r="U152" s="558"/>
      <c r="V152" s="558"/>
      <c r="W152" s="543" t="e">
        <f t="shared" si="34"/>
        <v>#VALUE!</v>
      </c>
      <c r="X152" s="558"/>
      <c r="Y152" s="562"/>
      <c r="Z152" s="558"/>
      <c r="AA152" s="558"/>
      <c r="AB152" s="543" t="e">
        <f t="shared" si="35"/>
        <v>#VALUE!</v>
      </c>
    </row>
    <row r="153" spans="1:28" ht="14.45" thickBot="1">
      <c r="A153" s="983">
        <v>5</v>
      </c>
      <c r="B153" s="572"/>
      <c r="C153" s="573"/>
      <c r="D153" s="573"/>
      <c r="E153" s="574"/>
      <c r="F153" s="559"/>
      <c r="G153" s="553"/>
      <c r="H153" s="558"/>
      <c r="I153" s="558"/>
      <c r="J153" s="558"/>
      <c r="K153" s="558"/>
      <c r="L153" s="558"/>
      <c r="M153" s="558"/>
      <c r="N153" s="556">
        <f t="shared" ref="N153:N159" si="36">F153*I153</f>
        <v>0</v>
      </c>
      <c r="O153" s="558"/>
      <c r="P153" s="558"/>
      <c r="Q153" s="558"/>
      <c r="R153" s="543" t="e">
        <f>+IF(O$13="No Bid","No Bid",O153*$G153*O$17)</f>
        <v>#VALUE!</v>
      </c>
      <c r="S153" s="558"/>
      <c r="T153" s="562"/>
      <c r="U153" s="558"/>
      <c r="V153" s="558"/>
      <c r="W153" s="543" t="e">
        <f t="shared" si="34"/>
        <v>#VALUE!</v>
      </c>
      <c r="X153" s="558"/>
      <c r="Y153" s="562"/>
      <c r="Z153" s="558"/>
      <c r="AA153" s="558"/>
      <c r="AB153" s="543" t="e">
        <f t="shared" si="35"/>
        <v>#VALUE!</v>
      </c>
    </row>
    <row r="154" spans="1:28" ht="16.149999999999999" thickTop="1">
      <c r="A154" s="1279" t="s">
        <v>708</v>
      </c>
      <c r="B154" s="1280"/>
      <c r="C154" s="1280"/>
      <c r="D154" s="1280"/>
      <c r="E154" s="1281"/>
      <c r="F154" s="584" t="s">
        <v>634</v>
      </c>
      <c r="G154" s="585" t="s">
        <v>634</v>
      </c>
      <c r="H154" s="586" t="s">
        <v>634</v>
      </c>
      <c r="I154" s="586" t="s">
        <v>634</v>
      </c>
      <c r="J154" s="586" t="s">
        <v>634</v>
      </c>
      <c r="K154" s="586"/>
      <c r="L154" s="586" t="s">
        <v>634</v>
      </c>
      <c r="M154" s="586" t="s">
        <v>634</v>
      </c>
      <c r="N154" s="556">
        <f>SUM(N155:N159)</f>
        <v>0</v>
      </c>
      <c r="O154" s="586" t="s">
        <v>634</v>
      </c>
      <c r="P154" s="586" t="s">
        <v>634</v>
      </c>
      <c r="Q154" s="586" t="s">
        <v>634</v>
      </c>
      <c r="R154" s="587">
        <f>+IF(O$13="No Bid","No Bid",SUM(R155:R159))</f>
        <v>0</v>
      </c>
      <c r="S154" s="586" t="s">
        <v>634</v>
      </c>
      <c r="T154" s="584" t="s">
        <v>634</v>
      </c>
      <c r="U154" s="586" t="s">
        <v>634</v>
      </c>
      <c r="V154" s="586" t="s">
        <v>634</v>
      </c>
      <c r="W154" s="587">
        <f>+IF(S$13="No Bid","No Bid",SUM(W155:W159))</f>
        <v>0</v>
      </c>
      <c r="X154" s="586" t="s">
        <v>634</v>
      </c>
      <c r="Y154" s="584" t="s">
        <v>634</v>
      </c>
      <c r="Z154" s="586" t="s">
        <v>634</v>
      </c>
      <c r="AA154" s="586" t="s">
        <v>634</v>
      </c>
      <c r="AB154" s="587">
        <f>+IF(X$13="No Bid","No Bid",SUM(AB155:AB159))</f>
        <v>0</v>
      </c>
    </row>
    <row r="155" spans="1:28" ht="13.9">
      <c r="A155" s="527"/>
      <c r="B155" s="564"/>
      <c r="C155" s="565"/>
      <c r="D155" s="565"/>
      <c r="E155" s="566"/>
      <c r="F155" s="567"/>
      <c r="G155" s="530" t="s">
        <v>640</v>
      </c>
      <c r="H155" s="531"/>
      <c r="I155" s="531"/>
      <c r="J155" s="531"/>
      <c r="K155" s="531"/>
      <c r="L155" s="531"/>
      <c r="M155" s="531"/>
      <c r="N155" s="556">
        <f t="shared" si="36"/>
        <v>0</v>
      </c>
      <c r="O155" s="531"/>
      <c r="P155" s="531"/>
      <c r="Q155" s="531"/>
      <c r="R155" s="534"/>
      <c r="S155" s="531"/>
      <c r="T155" s="535"/>
      <c r="U155" s="531"/>
      <c r="V155" s="531"/>
      <c r="W155" s="534"/>
      <c r="X155" s="531"/>
      <c r="Y155" s="535"/>
      <c r="Z155" s="531"/>
      <c r="AA155" s="531"/>
      <c r="AB155" s="534"/>
    </row>
    <row r="156" spans="1:28" ht="13.9">
      <c r="A156" s="983"/>
      <c r="B156" s="564"/>
      <c r="C156" s="565"/>
      <c r="D156" s="565"/>
      <c r="E156" s="566"/>
      <c r="F156" s="559"/>
      <c r="G156" s="553" t="s">
        <v>640</v>
      </c>
      <c r="H156" s="558"/>
      <c r="I156" s="558"/>
      <c r="J156" s="558"/>
      <c r="K156" s="558"/>
      <c r="L156" s="558"/>
      <c r="M156" s="558"/>
      <c r="N156" s="556">
        <f t="shared" si="36"/>
        <v>0</v>
      </c>
      <c r="O156" s="558"/>
      <c r="P156" s="558"/>
      <c r="Q156" s="558"/>
      <c r="R156" s="543"/>
      <c r="S156" s="558"/>
      <c r="T156" s="562"/>
      <c r="U156" s="558"/>
      <c r="V156" s="558"/>
      <c r="W156" s="543"/>
      <c r="X156" s="558"/>
      <c r="Y156" s="562"/>
      <c r="Z156" s="558"/>
      <c r="AA156" s="558"/>
      <c r="AB156" s="543"/>
    </row>
    <row r="157" spans="1:28" ht="13.9">
      <c r="A157" s="983"/>
      <c r="B157" s="564"/>
      <c r="C157" s="565"/>
      <c r="D157" s="565"/>
      <c r="E157" s="566"/>
      <c r="F157" s="559"/>
      <c r="G157" s="553" t="s">
        <v>640</v>
      </c>
      <c r="H157" s="558"/>
      <c r="I157" s="558"/>
      <c r="J157" s="558"/>
      <c r="K157" s="558"/>
      <c r="L157" s="558"/>
      <c r="M157" s="558"/>
      <c r="N157" s="556">
        <f t="shared" si="36"/>
        <v>0</v>
      </c>
      <c r="O157" s="558"/>
      <c r="P157" s="558"/>
      <c r="Q157" s="558"/>
      <c r="R157" s="543"/>
      <c r="S157" s="558"/>
      <c r="T157" s="562"/>
      <c r="U157" s="558"/>
      <c r="V157" s="558"/>
      <c r="W157" s="543"/>
      <c r="X157" s="558"/>
      <c r="Y157" s="562"/>
      <c r="Z157" s="558"/>
      <c r="AA157" s="558"/>
      <c r="AB157" s="543"/>
    </row>
    <row r="158" spans="1:28" ht="13.9">
      <c r="A158" s="983"/>
      <c r="B158" s="564"/>
      <c r="C158" s="565"/>
      <c r="D158" s="565"/>
      <c r="E158" s="566"/>
      <c r="F158" s="559"/>
      <c r="G158" s="553" t="s">
        <v>640</v>
      </c>
      <c r="H158" s="558"/>
      <c r="I158" s="558"/>
      <c r="J158" s="558"/>
      <c r="K158" s="558"/>
      <c r="L158" s="558"/>
      <c r="M158" s="558"/>
      <c r="N158" s="556">
        <f t="shared" si="36"/>
        <v>0</v>
      </c>
      <c r="O158" s="558"/>
      <c r="P158" s="558"/>
      <c r="Q158" s="558"/>
      <c r="R158" s="543"/>
      <c r="S158" s="558"/>
      <c r="T158" s="562"/>
      <c r="U158" s="558"/>
      <c r="V158" s="558"/>
      <c r="W158" s="543"/>
      <c r="X158" s="558"/>
      <c r="Y158" s="562"/>
      <c r="Z158" s="558"/>
      <c r="AA158" s="558"/>
      <c r="AB158" s="543"/>
    </row>
    <row r="159" spans="1:28" ht="14.45" thickBot="1">
      <c r="A159" s="983"/>
      <c r="B159" s="564"/>
      <c r="C159" s="573"/>
      <c r="D159" s="573"/>
      <c r="E159" s="574"/>
      <c r="F159" s="559"/>
      <c r="G159" s="553" t="s">
        <v>640</v>
      </c>
      <c r="H159" s="558"/>
      <c r="I159" s="558"/>
      <c r="J159" s="558"/>
      <c r="K159" s="558"/>
      <c r="L159" s="558"/>
      <c r="M159" s="558"/>
      <c r="N159" s="556">
        <f t="shared" si="36"/>
        <v>0</v>
      </c>
      <c r="O159" s="558"/>
      <c r="P159" s="558"/>
      <c r="Q159" s="558"/>
      <c r="R159" s="543"/>
      <c r="S159" s="558"/>
      <c r="T159" s="562"/>
      <c r="U159" s="558"/>
      <c r="V159" s="558"/>
      <c r="W159" s="543"/>
      <c r="X159" s="558"/>
      <c r="Y159" s="562"/>
      <c r="Z159" s="558"/>
      <c r="AA159" s="558"/>
      <c r="AB159" s="543"/>
    </row>
    <row r="160" spans="1:28" ht="16.899999999999999" thickTop="1" thickBot="1">
      <c r="A160" s="1282" t="s">
        <v>633</v>
      </c>
      <c r="B160" s="1283"/>
      <c r="C160" s="1283"/>
      <c r="D160" s="1283"/>
      <c r="E160" s="1284"/>
      <c r="F160" s="514" t="s">
        <v>634</v>
      </c>
      <c r="G160" s="515" t="s">
        <v>634</v>
      </c>
      <c r="H160" s="516" t="s">
        <v>634</v>
      </c>
      <c r="I160" s="516" t="str">
        <f>+J18</f>
        <v>-</v>
      </c>
      <c r="J160" s="516" t="str">
        <f>+L18</f>
        <v>-</v>
      </c>
      <c r="K160" s="516"/>
      <c r="L160" s="588">
        <f>SUM(L21,L23:L25,L28:L31)</f>
        <v>0</v>
      </c>
      <c r="M160" s="588">
        <f>SUM(M21,M23:M25,M28:M31)</f>
        <v>0</v>
      </c>
      <c r="N160" s="568" t="e">
        <f>+IF(H$13="No Bid","No Bid",H160*$G160*H$17)</f>
        <v>#VALUE!</v>
      </c>
      <c r="O160" s="516" t="e">
        <f>+#REF!</f>
        <v>#REF!</v>
      </c>
      <c r="P160" s="516" t="e">
        <f>+R18</f>
        <v>#VALUE!</v>
      </c>
      <c r="Q160" s="516" t="e">
        <f>+#REF!</f>
        <v>#REF!</v>
      </c>
      <c r="R160" s="517" t="e">
        <f>+IF(O$13="No Bid","No Bid",SUM(R20,R123,R134,R148,R154))</f>
        <v>#VALUE!</v>
      </c>
      <c r="S160" s="516" t="str">
        <f>+T18</f>
        <v>-</v>
      </c>
      <c r="T160" s="514" t="str">
        <f>+T18</f>
        <v>-</v>
      </c>
      <c r="U160" s="516" t="e">
        <f>+W18</f>
        <v>#VALUE!</v>
      </c>
      <c r="V160" s="516" t="e">
        <f>+#REF!</f>
        <v>#REF!</v>
      </c>
      <c r="W160" s="517" t="e">
        <f>+IF(S$13="No Bid","No Bid",SUM(W20,W123,W134,W148,W154))</f>
        <v>#VALUE!</v>
      </c>
      <c r="X160" s="516" t="str">
        <f>+Y18</f>
        <v>-</v>
      </c>
      <c r="Y160" s="514" t="str">
        <f>+Y18</f>
        <v>-</v>
      </c>
      <c r="Z160" s="516" t="e">
        <f>+AB18</f>
        <v>#VALUE!</v>
      </c>
      <c r="AA160" s="516" t="e">
        <f>+#REF!</f>
        <v>#REF!</v>
      </c>
      <c r="AB160" s="517" t="e">
        <f>+IF(X$13="No Bid","No Bid",SUM(AB20,AB123,AB134,AB148,AB154))</f>
        <v>#VALUE!</v>
      </c>
    </row>
    <row r="161" spans="1:28" ht="16.899999999999999" thickTop="1" thickBot="1">
      <c r="A161" s="1265" t="s">
        <v>710</v>
      </c>
      <c r="B161" s="1266"/>
      <c r="C161" s="1266"/>
      <c r="D161" s="1266"/>
      <c r="E161" s="1267"/>
      <c r="F161" s="589" t="s">
        <v>634</v>
      </c>
      <c r="G161" s="590" t="s">
        <v>634</v>
      </c>
      <c r="H161" s="591" t="s">
        <v>634</v>
      </c>
      <c r="I161" s="591" t="s">
        <v>634</v>
      </c>
      <c r="J161" s="591" t="s">
        <v>634</v>
      </c>
      <c r="K161" s="591"/>
      <c r="L161" s="591" t="s">
        <v>634</v>
      </c>
      <c r="M161" s="591" t="s">
        <v>634</v>
      </c>
      <c r="N161" s="568" t="e">
        <f t="shared" ref="N161:N176" si="37">+IF(H$13="No Bid","No Bid",H161*$G161*H$17)</f>
        <v>#VALUE!</v>
      </c>
      <c r="O161" s="591" t="s">
        <v>634</v>
      </c>
      <c r="P161" s="591" t="s">
        <v>634</v>
      </c>
      <c r="Q161" s="591" t="s">
        <v>634</v>
      </c>
      <c r="R161" s="592" t="e">
        <f>+IF(O$13="No Bid","No Bid",(R160-R147))</f>
        <v>#VALUE!</v>
      </c>
      <c r="S161" s="591" t="s">
        <v>634</v>
      </c>
      <c r="T161" s="589" t="s">
        <v>634</v>
      </c>
      <c r="U161" s="591" t="s">
        <v>634</v>
      </c>
      <c r="V161" s="591" t="s">
        <v>634</v>
      </c>
      <c r="W161" s="592" t="e">
        <f>+IF(S$13="No Bid","No Bid",(W160-W147))</f>
        <v>#VALUE!</v>
      </c>
      <c r="X161" s="591" t="s">
        <v>634</v>
      </c>
      <c r="Y161" s="589" t="s">
        <v>634</v>
      </c>
      <c r="Z161" s="591" t="s">
        <v>634</v>
      </c>
      <c r="AA161" s="591" t="s">
        <v>634</v>
      </c>
      <c r="AB161" s="592" t="e">
        <f>+IF(X$13="No Bid","No Bid",(AB160-AB147))</f>
        <v>#VALUE!</v>
      </c>
    </row>
    <row r="162" spans="1:28" ht="16.899999999999999" thickTop="1" thickBot="1">
      <c r="A162" s="1268" t="s">
        <v>711</v>
      </c>
      <c r="B162" s="1269"/>
      <c r="C162" s="1269"/>
      <c r="D162" s="1269"/>
      <c r="E162" s="1270"/>
      <c r="F162" s="593"/>
      <c r="G162" s="594" t="s">
        <v>634</v>
      </c>
      <c r="H162" s="595" t="s">
        <v>634</v>
      </c>
      <c r="I162" s="595" t="s">
        <v>634</v>
      </c>
      <c r="J162" s="595" t="s">
        <v>634</v>
      </c>
      <c r="K162" s="595"/>
      <c r="L162" s="595" t="s">
        <v>634</v>
      </c>
      <c r="M162" s="595" t="s">
        <v>634</v>
      </c>
      <c r="N162" s="568" t="e">
        <f t="shared" si="37"/>
        <v>#VALUE!</v>
      </c>
      <c r="O162" s="595" t="s">
        <v>634</v>
      </c>
      <c r="P162" s="595" t="s">
        <v>634</v>
      </c>
      <c r="Q162" s="595" t="s">
        <v>634</v>
      </c>
      <c r="R162" s="596" t="str">
        <f>+IF(O$13="No Bid","No Bid",IFERROR(R161/$G$162,""))</f>
        <v/>
      </c>
      <c r="S162" s="595" t="s">
        <v>634</v>
      </c>
      <c r="T162" s="597" t="s">
        <v>634</v>
      </c>
      <c r="U162" s="595" t="s">
        <v>634</v>
      </c>
      <c r="V162" s="595" t="s">
        <v>634</v>
      </c>
      <c r="W162" s="596" t="str">
        <f>+IF(S$13="No Bid","No Bid",IFERROR(W161/$G$162,""))</f>
        <v/>
      </c>
      <c r="X162" s="595" t="s">
        <v>634</v>
      </c>
      <c r="Y162" s="597" t="s">
        <v>634</v>
      </c>
      <c r="Z162" s="595" t="s">
        <v>634</v>
      </c>
      <c r="AA162" s="595" t="s">
        <v>634</v>
      </c>
      <c r="AB162" s="596" t="str">
        <f>+IF(X$13="No Bid","No Bid",IFERROR(AB161/$G$162,""))</f>
        <v/>
      </c>
    </row>
    <row r="163" spans="1:28" ht="16.899999999999999" thickTop="1" thickBot="1">
      <c r="A163" s="1268" t="s">
        <v>712</v>
      </c>
      <c r="B163" s="1269"/>
      <c r="C163" s="1269"/>
      <c r="D163" s="1269"/>
      <c r="E163" s="1270"/>
      <c r="F163" s="597" t="s">
        <v>634</v>
      </c>
      <c r="G163" s="594" t="s">
        <v>713</v>
      </c>
      <c r="H163" s="595" t="s">
        <v>634</v>
      </c>
      <c r="I163" s="595" t="s">
        <v>634</v>
      </c>
      <c r="J163" s="595" t="s">
        <v>634</v>
      </c>
      <c r="K163" s="595"/>
      <c r="L163" s="595" t="s">
        <v>634</v>
      </c>
      <c r="M163" s="595" t="s">
        <v>634</v>
      </c>
      <c r="N163" s="568" t="e">
        <f t="shared" si="37"/>
        <v>#VALUE!</v>
      </c>
      <c r="O163" s="595" t="s">
        <v>634</v>
      </c>
      <c r="P163" s="595" t="s">
        <v>634</v>
      </c>
      <c r="Q163" s="595" t="s">
        <v>634</v>
      </c>
      <c r="R163" s="596" t="str">
        <f>+IF(O$13="No Bid","No Bid",IFERROR(R147/R161*1000,""))</f>
        <v/>
      </c>
      <c r="S163" s="595" t="s">
        <v>634</v>
      </c>
      <c r="T163" s="597" t="s">
        <v>634</v>
      </c>
      <c r="U163" s="595" t="s">
        <v>634</v>
      </c>
      <c r="V163" s="595" t="s">
        <v>634</v>
      </c>
      <c r="W163" s="596" t="str">
        <f>+IF(S$13="No Bid","No Bid",IFERROR(W147/W161*1000,""))</f>
        <v/>
      </c>
      <c r="X163" s="595" t="s">
        <v>634</v>
      </c>
      <c r="Y163" s="597" t="s">
        <v>634</v>
      </c>
      <c r="Z163" s="595" t="s">
        <v>634</v>
      </c>
      <c r="AA163" s="595" t="s">
        <v>634</v>
      </c>
      <c r="AB163" s="596" t="str">
        <f>+IF(X$13="No Bid","No Bid",IFERROR(AB147/AB161*1000,""))</f>
        <v/>
      </c>
    </row>
    <row r="164" spans="1:28" ht="16.149999999999999" thickTop="1">
      <c r="A164" s="1271" t="s">
        <v>714</v>
      </c>
      <c r="B164" s="1272"/>
      <c r="C164" s="1272"/>
      <c r="D164" s="1272"/>
      <c r="E164" s="1273"/>
      <c r="F164" s="522" t="s">
        <v>634</v>
      </c>
      <c r="G164" s="523" t="s">
        <v>634</v>
      </c>
      <c r="H164" s="524" t="s">
        <v>634</v>
      </c>
      <c r="I164" s="524" t="s">
        <v>634</v>
      </c>
      <c r="J164" s="524" t="s">
        <v>634</v>
      </c>
      <c r="K164" s="524"/>
      <c r="L164" s="524" t="s">
        <v>634</v>
      </c>
      <c r="M164" s="524" t="s">
        <v>634</v>
      </c>
      <c r="N164" s="568" t="e">
        <f t="shared" si="37"/>
        <v>#VALUE!</v>
      </c>
      <c r="O164" s="524" t="s">
        <v>634</v>
      </c>
      <c r="P164" s="524" t="s">
        <v>634</v>
      </c>
      <c r="Q164" s="524" t="s">
        <v>634</v>
      </c>
      <c r="R164" s="526" t="e">
        <f>+IF(O$13="No Bid","No Bid",SUM(R165:R169))</f>
        <v>#VALUE!</v>
      </c>
      <c r="S164" s="524" t="s">
        <v>634</v>
      </c>
      <c r="T164" s="522" t="s">
        <v>634</v>
      </c>
      <c r="U164" s="524" t="s">
        <v>634</v>
      </c>
      <c r="V164" s="524" t="s">
        <v>634</v>
      </c>
      <c r="W164" s="526" t="e">
        <f>+IF(S$13="No Bid","No Bid",SUM(W165:W169))</f>
        <v>#VALUE!</v>
      </c>
      <c r="X164" s="524" t="s">
        <v>634</v>
      </c>
      <c r="Y164" s="522" t="s">
        <v>634</v>
      </c>
      <c r="Z164" s="524" t="s">
        <v>634</v>
      </c>
      <c r="AA164" s="524" t="s">
        <v>634</v>
      </c>
      <c r="AB164" s="526" t="e">
        <f>+IF(X$13="No Bid","No Bid",SUM(AB165:AB169))</f>
        <v>#VALUE!</v>
      </c>
    </row>
    <row r="165" spans="1:28" ht="13.9">
      <c r="A165" s="563">
        <v>1</v>
      </c>
      <c r="B165" s="564"/>
      <c r="C165" s="565"/>
      <c r="D165" s="565"/>
      <c r="E165" s="566"/>
      <c r="F165" s="567"/>
      <c r="G165" s="530" t="s">
        <v>640</v>
      </c>
      <c r="H165" s="531"/>
      <c r="I165" s="531"/>
      <c r="J165" s="531"/>
      <c r="K165" s="531"/>
      <c r="L165" s="531"/>
      <c r="M165" s="531"/>
      <c r="N165" s="568" t="e">
        <f t="shared" si="37"/>
        <v>#VALUE!</v>
      </c>
      <c r="O165" s="531"/>
      <c r="P165" s="531"/>
      <c r="Q165" s="531"/>
      <c r="R165" s="534" t="e">
        <f>+IF(O$13="No Bid","No Bid",O165*$G165*O$17)</f>
        <v>#VALUE!</v>
      </c>
      <c r="S165" s="531"/>
      <c r="T165" s="535"/>
      <c r="U165" s="531"/>
      <c r="V165" s="531"/>
      <c r="W165" s="534" t="e">
        <f t="shared" ref="W165:W169" si="38">+IF(S$13="No Bid","No Bid",S165*$G165*S$17)</f>
        <v>#VALUE!</v>
      </c>
      <c r="X165" s="531"/>
      <c r="Y165" s="535"/>
      <c r="Z165" s="531"/>
      <c r="AA165" s="531"/>
      <c r="AB165" s="534" t="e">
        <f t="shared" ref="AB165:AB169" si="39">+IF(X$13="No Bid","No Bid",X165*$G165*X$17)</f>
        <v>#VALUE!</v>
      </c>
    </row>
    <row r="166" spans="1:28" ht="13.9">
      <c r="A166" s="563">
        <v>2</v>
      </c>
      <c r="B166" s="564"/>
      <c r="C166" s="565"/>
      <c r="D166" s="565"/>
      <c r="E166" s="566"/>
      <c r="F166" s="567"/>
      <c r="G166" s="530" t="s">
        <v>640</v>
      </c>
      <c r="H166" s="531"/>
      <c r="I166" s="531"/>
      <c r="J166" s="531"/>
      <c r="K166" s="531"/>
      <c r="L166" s="531"/>
      <c r="M166" s="531"/>
      <c r="N166" s="568" t="e">
        <f t="shared" si="37"/>
        <v>#VALUE!</v>
      </c>
      <c r="O166" s="531"/>
      <c r="P166" s="531"/>
      <c r="Q166" s="531"/>
      <c r="R166" s="534" t="e">
        <f>+IF(O$13="No Bid","No Bid",O166*$G166*O$17)</f>
        <v>#VALUE!</v>
      </c>
      <c r="S166" s="531"/>
      <c r="T166" s="535"/>
      <c r="U166" s="531"/>
      <c r="V166" s="531"/>
      <c r="W166" s="534" t="e">
        <f t="shared" si="38"/>
        <v>#VALUE!</v>
      </c>
      <c r="X166" s="531"/>
      <c r="Y166" s="535"/>
      <c r="Z166" s="531"/>
      <c r="AA166" s="531"/>
      <c r="AB166" s="534" t="e">
        <f t="shared" si="39"/>
        <v>#VALUE!</v>
      </c>
    </row>
    <row r="167" spans="1:28" ht="13.9">
      <c r="A167" s="563">
        <v>3</v>
      </c>
      <c r="B167" s="564"/>
      <c r="C167" s="565"/>
      <c r="D167" s="565"/>
      <c r="E167" s="566"/>
      <c r="F167" s="567"/>
      <c r="G167" s="530" t="s">
        <v>640</v>
      </c>
      <c r="H167" s="531"/>
      <c r="I167" s="531"/>
      <c r="J167" s="531"/>
      <c r="K167" s="531"/>
      <c r="L167" s="531"/>
      <c r="M167" s="531"/>
      <c r="N167" s="568" t="e">
        <f t="shared" si="37"/>
        <v>#VALUE!</v>
      </c>
      <c r="O167" s="531"/>
      <c r="P167" s="531"/>
      <c r="Q167" s="531"/>
      <c r="R167" s="534" t="e">
        <f>+IF(O$13="No Bid","No Bid",O167*$G167*O$17)</f>
        <v>#VALUE!</v>
      </c>
      <c r="S167" s="531"/>
      <c r="T167" s="535"/>
      <c r="U167" s="531"/>
      <c r="V167" s="531"/>
      <c r="W167" s="534" t="e">
        <f t="shared" si="38"/>
        <v>#VALUE!</v>
      </c>
      <c r="X167" s="531"/>
      <c r="Y167" s="535"/>
      <c r="Z167" s="531"/>
      <c r="AA167" s="531"/>
      <c r="AB167" s="534" t="e">
        <f t="shared" si="39"/>
        <v>#VALUE!</v>
      </c>
    </row>
    <row r="168" spans="1:28" ht="13.9">
      <c r="A168" s="563">
        <v>4</v>
      </c>
      <c r="B168" s="564"/>
      <c r="C168" s="565"/>
      <c r="D168" s="565"/>
      <c r="E168" s="566"/>
      <c r="F168" s="567"/>
      <c r="G168" s="530" t="s">
        <v>640</v>
      </c>
      <c r="H168" s="531"/>
      <c r="I168" s="531"/>
      <c r="J168" s="531"/>
      <c r="K168" s="531"/>
      <c r="L168" s="531"/>
      <c r="M168" s="531"/>
      <c r="N168" s="568" t="e">
        <f t="shared" si="37"/>
        <v>#VALUE!</v>
      </c>
      <c r="O168" s="531"/>
      <c r="P168" s="531"/>
      <c r="Q168" s="531"/>
      <c r="R168" s="534" t="e">
        <f>+IF(O$13="No Bid","No Bid",O168*$G168*O$17)</f>
        <v>#VALUE!</v>
      </c>
      <c r="S168" s="531"/>
      <c r="T168" s="535"/>
      <c r="U168" s="531"/>
      <c r="V168" s="531"/>
      <c r="W168" s="534" t="e">
        <f t="shared" si="38"/>
        <v>#VALUE!</v>
      </c>
      <c r="X168" s="531"/>
      <c r="Y168" s="535"/>
      <c r="Z168" s="531"/>
      <c r="AA168" s="531"/>
      <c r="AB168" s="534" t="e">
        <f t="shared" si="39"/>
        <v>#VALUE!</v>
      </c>
    </row>
    <row r="169" spans="1:28" ht="14.45" thickBot="1">
      <c r="A169" s="563">
        <v>5</v>
      </c>
      <c r="B169" s="572"/>
      <c r="C169" s="573"/>
      <c r="D169" s="573"/>
      <c r="E169" s="574"/>
      <c r="F169" s="567"/>
      <c r="G169" s="530" t="s">
        <v>640</v>
      </c>
      <c r="H169" s="531"/>
      <c r="I169" s="531"/>
      <c r="J169" s="531"/>
      <c r="K169" s="531"/>
      <c r="L169" s="531"/>
      <c r="M169" s="531"/>
      <c r="N169" s="568" t="e">
        <f t="shared" si="37"/>
        <v>#VALUE!</v>
      </c>
      <c r="O169" s="531"/>
      <c r="P169" s="531"/>
      <c r="Q169" s="531"/>
      <c r="R169" s="534" t="e">
        <f>+IF(O$13="No Bid","No Bid",O169*$G169*O$17)</f>
        <v>#VALUE!</v>
      </c>
      <c r="S169" s="531"/>
      <c r="T169" s="535"/>
      <c r="U169" s="531"/>
      <c r="V169" s="531"/>
      <c r="W169" s="534" t="e">
        <f t="shared" si="38"/>
        <v>#VALUE!</v>
      </c>
      <c r="X169" s="531"/>
      <c r="Y169" s="535"/>
      <c r="Z169" s="531"/>
      <c r="AA169" s="531"/>
      <c r="AB169" s="534" t="e">
        <f t="shared" si="39"/>
        <v>#VALUE!</v>
      </c>
    </row>
    <row r="170" spans="1:28" ht="16.899999999999999" thickTop="1" thickBot="1">
      <c r="A170" s="1274" t="s">
        <v>715</v>
      </c>
      <c r="B170" s="1275"/>
      <c r="C170" s="1275"/>
      <c r="D170" s="1275"/>
      <c r="E170" s="1276"/>
      <c r="F170" s="598" t="s">
        <v>634</v>
      </c>
      <c r="G170" s="599" t="s">
        <v>634</v>
      </c>
      <c r="H170" s="600" t="s">
        <v>634</v>
      </c>
      <c r="I170" s="600" t="s">
        <v>634</v>
      </c>
      <c r="J170" s="600" t="s">
        <v>634</v>
      </c>
      <c r="K170" s="600"/>
      <c r="L170" s="600" t="s">
        <v>634</v>
      </c>
      <c r="M170" s="600" t="s">
        <v>634</v>
      </c>
      <c r="N170" s="568" t="e">
        <f t="shared" si="37"/>
        <v>#VALUE!</v>
      </c>
      <c r="O170" s="600" t="s">
        <v>634</v>
      </c>
      <c r="P170" s="600" t="s">
        <v>634</v>
      </c>
      <c r="Q170" s="600" t="s">
        <v>634</v>
      </c>
      <c r="R170" s="601" t="e">
        <f>+IF(O$13="No Bid","No Bid",SUM(R160,R164))</f>
        <v>#VALUE!</v>
      </c>
      <c r="S170" s="600" t="s">
        <v>634</v>
      </c>
      <c r="T170" s="598" t="s">
        <v>634</v>
      </c>
      <c r="U170" s="600" t="s">
        <v>634</v>
      </c>
      <c r="V170" s="600" t="s">
        <v>634</v>
      </c>
      <c r="W170" s="601" t="e">
        <f>+IF(S$13="No Bid","No Bid",SUM(W160,W164))</f>
        <v>#VALUE!</v>
      </c>
      <c r="X170" s="600" t="s">
        <v>634</v>
      </c>
      <c r="Y170" s="598" t="s">
        <v>634</v>
      </c>
      <c r="Z170" s="600" t="s">
        <v>634</v>
      </c>
      <c r="AA170" s="600" t="s">
        <v>634</v>
      </c>
      <c r="AB170" s="601" t="e">
        <f>+IF(X$13="No Bid","No Bid",SUM(AB160,AB164))</f>
        <v>#VALUE!</v>
      </c>
    </row>
    <row r="171" spans="1:28" ht="16.149999999999999" thickTop="1">
      <c r="A171" s="1271" t="s">
        <v>716</v>
      </c>
      <c r="B171" s="1272"/>
      <c r="C171" s="1272"/>
      <c r="D171" s="1272"/>
      <c r="E171" s="1273"/>
      <c r="F171" s="522" t="s">
        <v>634</v>
      </c>
      <c r="G171" s="523" t="s">
        <v>634</v>
      </c>
      <c r="H171" s="524" t="s">
        <v>634</v>
      </c>
      <c r="I171" s="524" t="s">
        <v>634</v>
      </c>
      <c r="J171" s="524" t="s">
        <v>634</v>
      </c>
      <c r="K171" s="524"/>
      <c r="L171" s="524" t="s">
        <v>634</v>
      </c>
      <c r="M171" s="524" t="s">
        <v>634</v>
      </c>
      <c r="N171" s="568" t="e">
        <f t="shared" si="37"/>
        <v>#VALUE!</v>
      </c>
      <c r="O171" s="524" t="s">
        <v>634</v>
      </c>
      <c r="P171" s="524" t="s">
        <v>634</v>
      </c>
      <c r="Q171" s="524" t="s">
        <v>634</v>
      </c>
      <c r="R171" s="526" t="e">
        <f>+IF(O$13="No Bid","No Bid",SUM(R172:R176))</f>
        <v>#VALUE!</v>
      </c>
      <c r="S171" s="524" t="s">
        <v>634</v>
      </c>
      <c r="T171" s="522" t="s">
        <v>634</v>
      </c>
      <c r="U171" s="524" t="s">
        <v>634</v>
      </c>
      <c r="V171" s="524" t="s">
        <v>634</v>
      </c>
      <c r="W171" s="526" t="e">
        <f>+IF(S$13="No Bid","No Bid",SUM(W172:W176))</f>
        <v>#VALUE!</v>
      </c>
      <c r="X171" s="524" t="s">
        <v>634</v>
      </c>
      <c r="Y171" s="522" t="s">
        <v>634</v>
      </c>
      <c r="Z171" s="524" t="s">
        <v>634</v>
      </c>
      <c r="AA171" s="524" t="s">
        <v>634</v>
      </c>
      <c r="AB171" s="526" t="e">
        <f>+IF(X$13="No Bid","No Bid",SUM(AB172:AB176))</f>
        <v>#VALUE!</v>
      </c>
    </row>
    <row r="172" spans="1:28" ht="13.9">
      <c r="A172" s="563">
        <v>1</v>
      </c>
      <c r="B172" s="564"/>
      <c r="C172" s="565"/>
      <c r="D172" s="565"/>
      <c r="E172" s="566"/>
      <c r="F172" s="567"/>
      <c r="G172" s="530" t="s">
        <v>640</v>
      </c>
      <c r="H172" s="531"/>
      <c r="I172" s="531"/>
      <c r="J172" s="531"/>
      <c r="K172" s="531"/>
      <c r="L172" s="531"/>
      <c r="M172" s="531"/>
      <c r="N172" s="568" t="e">
        <f t="shared" si="37"/>
        <v>#VALUE!</v>
      </c>
      <c r="O172" s="531"/>
      <c r="P172" s="531"/>
      <c r="Q172" s="531"/>
      <c r="R172" s="534" t="e">
        <f>+IF(O$13="No Bid","No Bid",O172*$G172*O$17)</f>
        <v>#VALUE!</v>
      </c>
      <c r="S172" s="531"/>
      <c r="T172" s="535"/>
      <c r="U172" s="531"/>
      <c r="V172" s="531"/>
      <c r="W172" s="534" t="e">
        <f t="shared" ref="W172:W176" si="40">+IF(S$13="No Bid","No Bid",S172*$G172*S$17)</f>
        <v>#VALUE!</v>
      </c>
      <c r="X172" s="531"/>
      <c r="Y172" s="535"/>
      <c r="Z172" s="531"/>
      <c r="AA172" s="531"/>
      <c r="AB172" s="534" t="e">
        <f t="shared" ref="AB172:AB176" si="41">+IF(X$13="No Bid","No Bid",X172*$G172*X$17)</f>
        <v>#VALUE!</v>
      </c>
    </row>
    <row r="173" spans="1:28" ht="13.9">
      <c r="A173" s="563">
        <v>2</v>
      </c>
      <c r="B173" s="564"/>
      <c r="C173" s="565"/>
      <c r="D173" s="565"/>
      <c r="E173" s="566"/>
      <c r="F173" s="567"/>
      <c r="G173" s="530" t="s">
        <v>640</v>
      </c>
      <c r="H173" s="531"/>
      <c r="I173" s="531"/>
      <c r="J173" s="531"/>
      <c r="K173" s="531"/>
      <c r="L173" s="531"/>
      <c r="M173" s="531"/>
      <c r="N173" s="568" t="e">
        <f t="shared" si="37"/>
        <v>#VALUE!</v>
      </c>
      <c r="O173" s="531"/>
      <c r="P173" s="531"/>
      <c r="Q173" s="531"/>
      <c r="R173" s="534" t="e">
        <f>+IF(O$13="No Bid","No Bid",O173*$G173*O$17)</f>
        <v>#VALUE!</v>
      </c>
      <c r="S173" s="531"/>
      <c r="T173" s="535"/>
      <c r="U173" s="531"/>
      <c r="V173" s="531"/>
      <c r="W173" s="534" t="e">
        <f t="shared" si="40"/>
        <v>#VALUE!</v>
      </c>
      <c r="X173" s="531"/>
      <c r="Y173" s="535"/>
      <c r="Z173" s="531"/>
      <c r="AA173" s="531"/>
      <c r="AB173" s="534" t="e">
        <f t="shared" si="41"/>
        <v>#VALUE!</v>
      </c>
    </row>
    <row r="174" spans="1:28" ht="13.9">
      <c r="A174" s="563">
        <v>3</v>
      </c>
      <c r="B174" s="564"/>
      <c r="C174" s="565"/>
      <c r="D174" s="565"/>
      <c r="E174" s="566"/>
      <c r="F174" s="567"/>
      <c r="G174" s="530" t="s">
        <v>640</v>
      </c>
      <c r="H174" s="531"/>
      <c r="I174" s="531"/>
      <c r="J174" s="531"/>
      <c r="K174" s="531"/>
      <c r="L174" s="531"/>
      <c r="M174" s="531"/>
      <c r="N174" s="568" t="e">
        <f t="shared" si="37"/>
        <v>#VALUE!</v>
      </c>
      <c r="O174" s="531"/>
      <c r="P174" s="531"/>
      <c r="Q174" s="531"/>
      <c r="R174" s="534" t="e">
        <f>+IF(O$13="No Bid","No Bid",O174*$G174*O$17)</f>
        <v>#VALUE!</v>
      </c>
      <c r="S174" s="531"/>
      <c r="T174" s="535"/>
      <c r="U174" s="531"/>
      <c r="V174" s="531"/>
      <c r="W174" s="534" t="e">
        <f t="shared" si="40"/>
        <v>#VALUE!</v>
      </c>
      <c r="X174" s="531"/>
      <c r="Y174" s="535"/>
      <c r="Z174" s="531"/>
      <c r="AA174" s="531"/>
      <c r="AB174" s="534" t="e">
        <f t="shared" si="41"/>
        <v>#VALUE!</v>
      </c>
    </row>
    <row r="175" spans="1:28" ht="13.9">
      <c r="A175" s="563">
        <v>4</v>
      </c>
      <c r="B175" s="564"/>
      <c r="C175" s="565"/>
      <c r="D175" s="565"/>
      <c r="E175" s="566"/>
      <c r="F175" s="567"/>
      <c r="G175" s="530" t="s">
        <v>640</v>
      </c>
      <c r="H175" s="531"/>
      <c r="I175" s="531"/>
      <c r="J175" s="531"/>
      <c r="K175" s="531"/>
      <c r="L175" s="531"/>
      <c r="M175" s="531"/>
      <c r="N175" s="568" t="e">
        <f t="shared" si="37"/>
        <v>#VALUE!</v>
      </c>
      <c r="O175" s="531"/>
      <c r="P175" s="531"/>
      <c r="Q175" s="531"/>
      <c r="R175" s="534" t="e">
        <f>+IF(O$13="No Bid","No Bid",O175*$G175*O$17)</f>
        <v>#VALUE!</v>
      </c>
      <c r="S175" s="531"/>
      <c r="T175" s="535"/>
      <c r="U175" s="531"/>
      <c r="V175" s="531"/>
      <c r="W175" s="534" t="e">
        <f t="shared" si="40"/>
        <v>#VALUE!</v>
      </c>
      <c r="X175" s="531"/>
      <c r="Y175" s="535"/>
      <c r="Z175" s="531"/>
      <c r="AA175" s="531"/>
      <c r="AB175" s="534" t="e">
        <f t="shared" si="41"/>
        <v>#VALUE!</v>
      </c>
    </row>
    <row r="176" spans="1:28" ht="14.45" thickBot="1">
      <c r="A176" s="563">
        <v>5</v>
      </c>
      <c r="B176" s="572"/>
      <c r="C176" s="573"/>
      <c r="D176" s="573"/>
      <c r="E176" s="574"/>
      <c r="F176" s="567"/>
      <c r="G176" s="530" t="s">
        <v>640</v>
      </c>
      <c r="H176" s="531"/>
      <c r="I176" s="531"/>
      <c r="J176" s="531"/>
      <c r="K176" s="531"/>
      <c r="L176" s="531"/>
      <c r="M176" s="531"/>
      <c r="N176" s="568" t="e">
        <f t="shared" si="37"/>
        <v>#VALUE!</v>
      </c>
      <c r="O176" s="531"/>
      <c r="P176" s="531"/>
      <c r="Q176" s="531"/>
      <c r="R176" s="534" t="e">
        <f>+IF(O$13="No Bid","No Bid",O176*$G176*O$17)</f>
        <v>#VALUE!</v>
      </c>
      <c r="S176" s="531"/>
      <c r="T176" s="535"/>
      <c r="U176" s="531"/>
      <c r="V176" s="531"/>
      <c r="W176" s="534" t="e">
        <f t="shared" si="40"/>
        <v>#VALUE!</v>
      </c>
      <c r="X176" s="531"/>
      <c r="Y176" s="535"/>
      <c r="Z176" s="531"/>
      <c r="AA176" s="531"/>
      <c r="AB176" s="534" t="e">
        <f t="shared" si="41"/>
        <v>#VALUE!</v>
      </c>
    </row>
    <row r="177" spans="1:28" ht="16.149999999999999" thickTop="1">
      <c r="A177" s="1263" t="s">
        <v>861</v>
      </c>
      <c r="B177" s="1263"/>
      <c r="C177" s="1263"/>
      <c r="D177" s="1263"/>
      <c r="E177" s="1263"/>
      <c r="F177" s="1263"/>
      <c r="G177" s="1263"/>
      <c r="H177" s="1264"/>
      <c r="I177" s="1264"/>
      <c r="J177" s="1264"/>
      <c r="K177" s="1264"/>
      <c r="L177" s="1264"/>
      <c r="M177" s="1264"/>
      <c r="N177" s="1264"/>
      <c r="O177" s="1264"/>
      <c r="P177" s="1264"/>
      <c r="Q177" s="1264"/>
      <c r="R177" s="1264"/>
      <c r="S177" s="1264"/>
      <c r="T177" s="1264"/>
      <c r="U177" s="1264"/>
      <c r="V177" s="1264"/>
      <c r="W177" s="1264"/>
      <c r="X177" s="1264"/>
      <c r="Y177" s="1264"/>
      <c r="Z177" s="1264"/>
      <c r="AA177" s="1264"/>
      <c r="AB177" s="1264"/>
    </row>
    <row r="178" spans="1:28" ht="13.9">
      <c r="A178" s="1245" t="s">
        <v>718</v>
      </c>
      <c r="B178" s="1246"/>
      <c r="C178" s="1246"/>
      <c r="D178" s="1246"/>
      <c r="E178" s="1246"/>
      <c r="F178" s="1246"/>
      <c r="G178" s="1247"/>
      <c r="H178" s="1250" t="str">
        <f>+IF(H$11="No Bid","No Bid"," ")</f>
        <v xml:space="preserve"> </v>
      </c>
      <c r="I178" s="1251"/>
      <c r="J178" s="1251"/>
      <c r="K178" s="1251"/>
      <c r="L178" s="1251"/>
      <c r="M178" s="1251"/>
      <c r="N178" s="1252"/>
      <c r="O178" s="1250" t="str">
        <f>+IF(O$11="No Bid","No Bid"," ")</f>
        <v xml:space="preserve"> </v>
      </c>
      <c r="P178" s="1251"/>
      <c r="Q178" s="1251"/>
      <c r="R178" s="1252"/>
      <c r="S178" s="1250" t="str">
        <f>+IF(S$11="No Bid","No Bid"," ")</f>
        <v xml:space="preserve"> </v>
      </c>
      <c r="T178" s="1251"/>
      <c r="U178" s="1251"/>
      <c r="V178" s="1251"/>
      <c r="W178" s="1252"/>
      <c r="X178" s="1250" t="str">
        <f>+IF(X$11="No Bid","No Bid"," ")</f>
        <v xml:space="preserve"> </v>
      </c>
      <c r="Y178" s="1251"/>
      <c r="Z178" s="1251"/>
      <c r="AA178" s="1251"/>
      <c r="AB178" s="1252"/>
    </row>
    <row r="179" spans="1:28" ht="13.9">
      <c r="A179" s="602"/>
      <c r="B179" s="1254" t="s">
        <v>719</v>
      </c>
      <c r="C179" s="1254"/>
      <c r="D179" s="1254"/>
      <c r="E179" s="1254"/>
      <c r="F179" s="1254"/>
      <c r="G179" s="1255"/>
      <c r="H179" s="1222"/>
      <c r="I179" s="1223"/>
      <c r="J179" s="1223"/>
      <c r="K179" s="1223"/>
      <c r="L179" s="1223"/>
      <c r="M179" s="1223"/>
      <c r="N179" s="1224"/>
      <c r="O179" s="1222" t="s">
        <v>721</v>
      </c>
      <c r="P179" s="1223"/>
      <c r="Q179" s="1223"/>
      <c r="R179" s="1224"/>
      <c r="S179" s="1222" t="s">
        <v>721</v>
      </c>
      <c r="T179" s="1223"/>
      <c r="U179" s="1223"/>
      <c r="V179" s="1223"/>
      <c r="W179" s="1224"/>
      <c r="X179" s="1222" t="s">
        <v>721</v>
      </c>
      <c r="Y179" s="1223"/>
      <c r="Z179" s="1223"/>
      <c r="AA179" s="1223"/>
      <c r="AB179" s="1224"/>
    </row>
    <row r="180" spans="1:28" ht="13.9">
      <c r="A180" s="602"/>
      <c r="B180" s="984" t="s">
        <v>722</v>
      </c>
      <c r="C180" s="984"/>
      <c r="D180" s="984"/>
      <c r="E180" s="984"/>
      <c r="F180" s="984"/>
      <c r="G180" s="985"/>
      <c r="H180" s="1260"/>
      <c r="I180" s="1261"/>
      <c r="J180" s="1261"/>
      <c r="K180" s="1261"/>
      <c r="L180" s="1261"/>
      <c r="M180" s="1261"/>
      <c r="N180" s="1262"/>
      <c r="O180" s="1260" t="s">
        <v>862</v>
      </c>
      <c r="P180" s="1261"/>
      <c r="Q180" s="1261"/>
      <c r="R180" s="1262"/>
      <c r="S180" s="1260" t="s">
        <v>862</v>
      </c>
      <c r="T180" s="1261"/>
      <c r="U180" s="1261"/>
      <c r="V180" s="1261"/>
      <c r="W180" s="1262"/>
      <c r="X180" s="1260" t="s">
        <v>862</v>
      </c>
      <c r="Y180" s="1261"/>
      <c r="Z180" s="1261"/>
      <c r="AA180" s="1261"/>
      <c r="AB180" s="1262"/>
    </row>
    <row r="181" spans="1:28" ht="13.9">
      <c r="A181" s="602"/>
      <c r="B181" s="1254" t="s">
        <v>723</v>
      </c>
      <c r="C181" s="1254"/>
      <c r="D181" s="1254"/>
      <c r="E181" s="1254"/>
      <c r="F181" s="1254"/>
      <c r="G181" s="1255"/>
      <c r="H181" s="1222"/>
      <c r="I181" s="1223"/>
      <c r="J181" s="1223"/>
      <c r="K181" s="1223"/>
      <c r="L181" s="1223"/>
      <c r="M181" s="1223"/>
      <c r="N181" s="1224"/>
      <c r="O181" s="1222" t="s">
        <v>863</v>
      </c>
      <c r="P181" s="1223"/>
      <c r="Q181" s="1223"/>
      <c r="R181" s="1224"/>
      <c r="S181" s="1222" t="s">
        <v>863</v>
      </c>
      <c r="T181" s="1223"/>
      <c r="U181" s="1223"/>
      <c r="V181" s="1223"/>
      <c r="W181" s="1224"/>
      <c r="X181" s="1222" t="s">
        <v>863</v>
      </c>
      <c r="Y181" s="1223"/>
      <c r="Z181" s="1223"/>
      <c r="AA181" s="1223"/>
      <c r="AB181" s="1224"/>
    </row>
    <row r="182" spans="1:28" ht="13.9">
      <c r="A182" s="602"/>
      <c r="B182" s="1254" t="s">
        <v>726</v>
      </c>
      <c r="C182" s="1254"/>
      <c r="D182" s="1254"/>
      <c r="E182" s="1254"/>
      <c r="F182" s="1254"/>
      <c r="G182" s="1255"/>
      <c r="H182" s="1260"/>
      <c r="I182" s="1261"/>
      <c r="J182" s="1261"/>
      <c r="K182" s="1261"/>
      <c r="L182" s="1261"/>
      <c r="M182" s="1261"/>
      <c r="N182" s="1262"/>
      <c r="O182" s="1222" t="s">
        <v>863</v>
      </c>
      <c r="P182" s="1223"/>
      <c r="Q182" s="1223"/>
      <c r="R182" s="1224"/>
      <c r="S182" s="1222" t="s">
        <v>863</v>
      </c>
      <c r="T182" s="1223"/>
      <c r="U182" s="1223"/>
      <c r="V182" s="1223"/>
      <c r="W182" s="1224"/>
      <c r="X182" s="1222" t="s">
        <v>863</v>
      </c>
      <c r="Y182" s="1223"/>
      <c r="Z182" s="1223"/>
      <c r="AA182" s="1223"/>
      <c r="AB182" s="1224"/>
    </row>
    <row r="183" spans="1:28" ht="13.9">
      <c r="A183" s="1245" t="s">
        <v>728</v>
      </c>
      <c r="B183" s="1246"/>
      <c r="C183" s="1246"/>
      <c r="D183" s="1246"/>
      <c r="E183" s="1246"/>
      <c r="F183" s="1246"/>
      <c r="G183" s="1247"/>
      <c r="H183" s="1250" t="str">
        <f>+IF(H$11="No Bid","No Bid"," ")</f>
        <v xml:space="preserve"> </v>
      </c>
      <c r="I183" s="1251"/>
      <c r="J183" s="1251"/>
      <c r="K183" s="1251"/>
      <c r="L183" s="1251"/>
      <c r="M183" s="1251"/>
      <c r="N183" s="1252"/>
      <c r="O183" s="1250" t="str">
        <f>+IF(O$11="No Bid","No Bid"," ")</f>
        <v xml:space="preserve"> </v>
      </c>
      <c r="P183" s="1251"/>
      <c r="Q183" s="1251"/>
      <c r="R183" s="1252"/>
      <c r="S183" s="1250" t="str">
        <f>+IF(S$11="No Bid","No Bid"," ")</f>
        <v xml:space="preserve"> </v>
      </c>
      <c r="T183" s="1251"/>
      <c r="U183" s="1251"/>
      <c r="V183" s="1251"/>
      <c r="W183" s="1252"/>
      <c r="X183" s="1250" t="str">
        <f>+IF(X$11="No Bid","No Bid"," ")</f>
        <v xml:space="preserve"> </v>
      </c>
      <c r="Y183" s="1251"/>
      <c r="Z183" s="1251"/>
      <c r="AA183" s="1251"/>
      <c r="AB183" s="1252"/>
    </row>
    <row r="184" spans="1:28" ht="13.9">
      <c r="A184" s="603"/>
      <c r="B184" s="1254" t="s">
        <v>729</v>
      </c>
      <c r="C184" s="1254"/>
      <c r="D184" s="1254"/>
      <c r="E184" s="1254"/>
      <c r="F184" s="1254"/>
      <c r="G184" s="1255"/>
      <c r="H184" s="1222"/>
      <c r="I184" s="1223"/>
      <c r="J184" s="1223"/>
      <c r="K184" s="1223"/>
      <c r="L184" s="1223"/>
      <c r="M184" s="1223"/>
      <c r="N184" s="1224"/>
      <c r="O184" s="1222" t="s">
        <v>864</v>
      </c>
      <c r="P184" s="1223"/>
      <c r="Q184" s="1223"/>
      <c r="R184" s="1224"/>
      <c r="S184" s="1222" t="s">
        <v>864</v>
      </c>
      <c r="T184" s="1223"/>
      <c r="U184" s="1223"/>
      <c r="V184" s="1223"/>
      <c r="W184" s="1224"/>
      <c r="X184" s="1222" t="s">
        <v>864</v>
      </c>
      <c r="Y184" s="1223"/>
      <c r="Z184" s="1223"/>
      <c r="AA184" s="1223"/>
      <c r="AB184" s="1224"/>
    </row>
    <row r="185" spans="1:28" ht="13.9">
      <c r="A185" s="604"/>
      <c r="B185" s="605" t="s">
        <v>865</v>
      </c>
      <c r="C185" s="605"/>
      <c r="D185" s="605"/>
      <c r="E185" s="605"/>
      <c r="F185" s="605"/>
      <c r="G185" s="606"/>
      <c r="H185" s="1227"/>
      <c r="I185" s="1228"/>
      <c r="J185" s="1228"/>
      <c r="K185" s="1228"/>
      <c r="L185" s="1228"/>
      <c r="M185" s="1228"/>
      <c r="N185" s="1229"/>
      <c r="O185" s="1227" t="s">
        <v>731</v>
      </c>
      <c r="P185" s="1228"/>
      <c r="Q185" s="1228"/>
      <c r="R185" s="1229"/>
      <c r="S185" s="1227" t="s">
        <v>731</v>
      </c>
      <c r="T185" s="1228"/>
      <c r="U185" s="1228"/>
      <c r="V185" s="1228"/>
      <c r="W185" s="1229"/>
      <c r="X185" s="1227" t="s">
        <v>731</v>
      </c>
      <c r="Y185" s="1228"/>
      <c r="Z185" s="1228"/>
      <c r="AA185" s="1228"/>
      <c r="AB185" s="1229"/>
    </row>
    <row r="186" spans="1:28" ht="27.6">
      <c r="A186" s="607"/>
      <c r="B186" s="608" t="s">
        <v>732</v>
      </c>
      <c r="C186" s="609" t="s">
        <v>866</v>
      </c>
      <c r="D186" s="610"/>
      <c r="E186" s="608"/>
      <c r="F186" s="608"/>
      <c r="G186" s="611"/>
      <c r="H186" s="1257"/>
      <c r="I186" s="1258"/>
      <c r="J186" s="1258"/>
      <c r="K186" s="1258"/>
      <c r="L186" s="1258"/>
      <c r="M186" s="1258"/>
      <c r="N186" s="1259"/>
      <c r="O186" s="1257"/>
      <c r="P186" s="1258"/>
      <c r="Q186" s="1258"/>
      <c r="R186" s="1259"/>
      <c r="S186" s="1257"/>
      <c r="T186" s="1258"/>
      <c r="U186" s="1258"/>
      <c r="V186" s="1258"/>
      <c r="W186" s="1259"/>
      <c r="X186" s="1257"/>
      <c r="Y186" s="1258"/>
      <c r="Z186" s="1258"/>
      <c r="AA186" s="1258"/>
      <c r="AB186" s="1259"/>
    </row>
    <row r="187" spans="1:28" ht="13.9">
      <c r="A187" s="1245" t="s">
        <v>735</v>
      </c>
      <c r="B187" s="1246"/>
      <c r="C187" s="1246"/>
      <c r="D187" s="1246"/>
      <c r="E187" s="1246"/>
      <c r="F187" s="1246"/>
      <c r="G187" s="1247"/>
      <c r="H187" s="1250" t="str">
        <f>+IF(H$11="No Bid","No Bid"," ")</f>
        <v xml:space="preserve"> </v>
      </c>
      <c r="I187" s="1251"/>
      <c r="J187" s="1251"/>
      <c r="K187" s="1251"/>
      <c r="L187" s="1251"/>
      <c r="M187" s="1251"/>
      <c r="N187" s="1252"/>
      <c r="O187" s="1250" t="str">
        <f>+IF(O$11="No Bid","No Bid"," ")</f>
        <v xml:space="preserve"> </v>
      </c>
      <c r="P187" s="1251"/>
      <c r="Q187" s="1251"/>
      <c r="R187" s="1252"/>
      <c r="S187" s="1250" t="str">
        <f>+IF(S$11="No Bid","No Bid"," ")</f>
        <v xml:space="preserve"> </v>
      </c>
      <c r="T187" s="1251"/>
      <c r="U187" s="1251"/>
      <c r="V187" s="1251"/>
      <c r="W187" s="1252"/>
      <c r="X187" s="1250" t="str">
        <f>+IF(X$11="No Bid","No Bid"," ")</f>
        <v xml:space="preserve"> </v>
      </c>
      <c r="Y187" s="1251"/>
      <c r="Z187" s="1251"/>
      <c r="AA187" s="1251"/>
      <c r="AB187" s="1252"/>
    </row>
    <row r="188" spans="1:28" ht="13.9">
      <c r="A188" s="603"/>
      <c r="B188" s="1254" t="s">
        <v>736</v>
      </c>
      <c r="C188" s="1254"/>
      <c r="D188" s="1254"/>
      <c r="E188" s="1254"/>
      <c r="F188" s="1254"/>
      <c r="G188" s="1255"/>
      <c r="H188" s="1222"/>
      <c r="I188" s="1223"/>
      <c r="J188" s="1223"/>
      <c r="K188" s="1223"/>
      <c r="L188" s="1223"/>
      <c r="M188" s="1223"/>
      <c r="N188" s="1224"/>
      <c r="O188" s="1222" t="s">
        <v>737</v>
      </c>
      <c r="P188" s="1223"/>
      <c r="Q188" s="1223"/>
      <c r="R188" s="1224"/>
      <c r="S188" s="1222" t="s">
        <v>737</v>
      </c>
      <c r="T188" s="1223"/>
      <c r="U188" s="1223"/>
      <c r="V188" s="1223"/>
      <c r="W188" s="1224"/>
      <c r="X188" s="1222" t="s">
        <v>737</v>
      </c>
      <c r="Y188" s="1223"/>
      <c r="Z188" s="1223"/>
      <c r="AA188" s="1223"/>
      <c r="AB188" s="1224"/>
    </row>
    <row r="189" spans="1:28" ht="13.9">
      <c r="A189" s="603"/>
      <c r="B189" s="1254" t="s">
        <v>738</v>
      </c>
      <c r="C189" s="1254"/>
      <c r="D189" s="1254"/>
      <c r="E189" s="1254"/>
      <c r="F189" s="1254"/>
      <c r="G189" s="1255"/>
      <c r="H189" s="1222"/>
      <c r="I189" s="1223"/>
      <c r="J189" s="1223"/>
      <c r="K189" s="1223"/>
      <c r="L189" s="1223"/>
      <c r="M189" s="1223"/>
      <c r="N189" s="1224"/>
      <c r="O189" s="1222" t="s">
        <v>867</v>
      </c>
      <c r="P189" s="1223"/>
      <c r="Q189" s="1223"/>
      <c r="R189" s="1224"/>
      <c r="S189" s="1222" t="s">
        <v>867</v>
      </c>
      <c r="T189" s="1223"/>
      <c r="U189" s="1223"/>
      <c r="V189" s="1223"/>
      <c r="W189" s="1224"/>
      <c r="X189" s="1222" t="s">
        <v>867</v>
      </c>
      <c r="Y189" s="1223"/>
      <c r="Z189" s="1223"/>
      <c r="AA189" s="1223"/>
      <c r="AB189" s="1224"/>
    </row>
    <row r="190" spans="1:28" ht="13.9">
      <c r="A190" s="603"/>
      <c r="B190" s="1254" t="s">
        <v>739</v>
      </c>
      <c r="C190" s="1254"/>
      <c r="D190" s="1254"/>
      <c r="E190" s="1254"/>
      <c r="F190" s="1254"/>
      <c r="G190" s="1255"/>
      <c r="H190" s="1222"/>
      <c r="I190" s="1223"/>
      <c r="J190" s="1223"/>
      <c r="K190" s="1223"/>
      <c r="L190" s="1223"/>
      <c r="M190" s="1223"/>
      <c r="N190" s="1224"/>
      <c r="O190" s="1222" t="s">
        <v>730</v>
      </c>
      <c r="P190" s="1223"/>
      <c r="Q190" s="1223"/>
      <c r="R190" s="1224"/>
      <c r="S190" s="1222" t="s">
        <v>730</v>
      </c>
      <c r="T190" s="1223"/>
      <c r="U190" s="1223"/>
      <c r="V190" s="1223"/>
      <c r="W190" s="1224"/>
      <c r="X190" s="1222" t="s">
        <v>730</v>
      </c>
      <c r="Y190" s="1223"/>
      <c r="Z190" s="1223"/>
      <c r="AA190" s="1223"/>
      <c r="AB190" s="1224"/>
    </row>
    <row r="191" spans="1:28" ht="13.9">
      <c r="A191" s="603"/>
      <c r="B191" s="612"/>
      <c r="C191" s="612"/>
      <c r="D191" s="612"/>
      <c r="E191" s="612"/>
      <c r="F191" s="612"/>
      <c r="G191" s="613"/>
      <c r="H191" s="1222"/>
      <c r="I191" s="1223"/>
      <c r="J191" s="1223"/>
      <c r="K191" s="1223"/>
      <c r="L191" s="1223"/>
      <c r="M191" s="1223"/>
      <c r="N191" s="1224"/>
      <c r="O191" s="1222" t="s">
        <v>868</v>
      </c>
      <c r="P191" s="1223"/>
      <c r="Q191" s="1223"/>
      <c r="R191" s="1224"/>
      <c r="S191" s="1222" t="s">
        <v>868</v>
      </c>
      <c r="T191" s="1223"/>
      <c r="U191" s="1223"/>
      <c r="V191" s="1223"/>
      <c r="W191" s="1224"/>
      <c r="X191" s="1222" t="s">
        <v>868</v>
      </c>
      <c r="Y191" s="1223"/>
      <c r="Z191" s="1223"/>
      <c r="AA191" s="1223"/>
      <c r="AB191" s="1224"/>
    </row>
    <row r="192" spans="1:28" ht="13.9">
      <c r="A192" s="603"/>
      <c r="B192" s="612"/>
      <c r="C192" s="612"/>
      <c r="D192" s="612"/>
      <c r="E192" s="612"/>
      <c r="F192" s="612"/>
      <c r="G192" s="613"/>
      <c r="H192" s="1222"/>
      <c r="I192" s="1223"/>
      <c r="J192" s="1223"/>
      <c r="K192" s="1223"/>
      <c r="L192" s="1223"/>
      <c r="M192" s="1223"/>
      <c r="N192" s="1224"/>
      <c r="O192" s="1222"/>
      <c r="P192" s="1223"/>
      <c r="Q192" s="1223"/>
      <c r="R192" s="1224"/>
      <c r="S192" s="1222"/>
      <c r="T192" s="1223"/>
      <c r="U192" s="1223"/>
      <c r="V192" s="1223"/>
      <c r="W192" s="1224"/>
      <c r="X192" s="1222"/>
      <c r="Y192" s="1223"/>
      <c r="Z192" s="1223"/>
      <c r="AA192" s="1223"/>
      <c r="AB192" s="1224"/>
    </row>
    <row r="193" spans="1:28" ht="13.9">
      <c r="A193" s="1245" t="s">
        <v>869</v>
      </c>
      <c r="B193" s="1246"/>
      <c r="C193" s="1246"/>
      <c r="D193" s="1246"/>
      <c r="E193" s="1246"/>
      <c r="F193" s="1246"/>
      <c r="G193" s="1247"/>
      <c r="H193" s="1250" t="str">
        <f>+IF(H$11="No Bid","No Bid"," ")</f>
        <v xml:space="preserve"> </v>
      </c>
      <c r="I193" s="1251"/>
      <c r="J193" s="1251"/>
      <c r="K193" s="1251"/>
      <c r="L193" s="1251"/>
      <c r="M193" s="1251"/>
      <c r="N193" s="1252"/>
      <c r="O193" s="1250" t="str">
        <f>+IF(O$11="No Bid","No Bid"," ")</f>
        <v xml:space="preserve"> </v>
      </c>
      <c r="P193" s="1251"/>
      <c r="Q193" s="1251"/>
      <c r="R193" s="1252"/>
      <c r="S193" s="1250" t="str">
        <f>+IF(S$11="No Bid","No Bid"," ")</f>
        <v xml:space="preserve"> </v>
      </c>
      <c r="T193" s="1251"/>
      <c r="U193" s="1251"/>
      <c r="V193" s="1251"/>
      <c r="W193" s="1252"/>
      <c r="X193" s="1250" t="str">
        <f>+IF(X$11="No Bid","No Bid"," ")</f>
        <v xml:space="preserve"> </v>
      </c>
      <c r="Y193" s="1251"/>
      <c r="Z193" s="1251"/>
      <c r="AA193" s="1251"/>
      <c r="AB193" s="1252"/>
    </row>
    <row r="194" spans="1:28" ht="13.9">
      <c r="A194" s="603"/>
      <c r="B194" s="1254" t="s">
        <v>741</v>
      </c>
      <c r="C194" s="1254"/>
      <c r="D194" s="1254"/>
      <c r="E194" s="1254"/>
      <c r="F194" s="1254"/>
      <c r="G194" s="1255"/>
      <c r="H194" s="1222"/>
      <c r="I194" s="1223"/>
      <c r="J194" s="1223"/>
      <c r="K194" s="1223"/>
      <c r="L194" s="1223"/>
      <c r="M194" s="1223"/>
      <c r="N194" s="1224"/>
      <c r="O194" s="1222" t="s">
        <v>870</v>
      </c>
      <c r="P194" s="1223"/>
      <c r="Q194" s="1223"/>
      <c r="R194" s="1224"/>
      <c r="S194" s="1222" t="s">
        <v>870</v>
      </c>
      <c r="T194" s="1223"/>
      <c r="U194" s="1223"/>
      <c r="V194" s="1223"/>
      <c r="W194" s="1224"/>
      <c r="X194" s="1222" t="s">
        <v>870</v>
      </c>
      <c r="Y194" s="1223"/>
      <c r="Z194" s="1223"/>
      <c r="AA194" s="1223"/>
      <c r="AB194" s="1224"/>
    </row>
    <row r="195" spans="1:28" ht="13.9">
      <c r="A195" s="603"/>
      <c r="B195" s="1254" t="s">
        <v>744</v>
      </c>
      <c r="C195" s="1254"/>
      <c r="D195" s="1254"/>
      <c r="E195" s="1254"/>
      <c r="F195" s="1254"/>
      <c r="G195" s="1255"/>
      <c r="H195" s="1222"/>
      <c r="I195" s="1223"/>
      <c r="J195" s="1223"/>
      <c r="K195" s="1223"/>
      <c r="L195" s="1223"/>
      <c r="M195" s="1223"/>
      <c r="N195" s="1224"/>
      <c r="O195" s="1222" t="s">
        <v>871</v>
      </c>
      <c r="P195" s="1223"/>
      <c r="Q195" s="1223"/>
      <c r="R195" s="1224"/>
      <c r="S195" s="1222" t="s">
        <v>871</v>
      </c>
      <c r="T195" s="1223"/>
      <c r="U195" s="1223"/>
      <c r="V195" s="1223"/>
      <c r="W195" s="1224"/>
      <c r="X195" s="1222" t="s">
        <v>871</v>
      </c>
      <c r="Y195" s="1223"/>
      <c r="Z195" s="1223"/>
      <c r="AA195" s="1223"/>
      <c r="AB195" s="1224"/>
    </row>
    <row r="196" spans="1:28" ht="13.9">
      <c r="A196" s="603"/>
      <c r="B196" s="1254" t="s">
        <v>747</v>
      </c>
      <c r="C196" s="1254"/>
      <c r="D196" s="1254"/>
      <c r="E196" s="1254"/>
      <c r="F196" s="1254"/>
      <c r="G196" s="1255"/>
      <c r="H196" s="1222"/>
      <c r="I196" s="1223"/>
      <c r="J196" s="1223"/>
      <c r="K196" s="1223"/>
      <c r="L196" s="1223"/>
      <c r="M196" s="1223"/>
      <c r="N196" s="1224"/>
      <c r="O196" s="1222" t="s">
        <v>872</v>
      </c>
      <c r="P196" s="1223"/>
      <c r="Q196" s="1223"/>
      <c r="R196" s="1224"/>
      <c r="S196" s="1222" t="s">
        <v>872</v>
      </c>
      <c r="T196" s="1223"/>
      <c r="U196" s="1223"/>
      <c r="V196" s="1223"/>
      <c r="W196" s="1224"/>
      <c r="X196" s="1222" t="s">
        <v>872</v>
      </c>
      <c r="Y196" s="1223"/>
      <c r="Z196" s="1223"/>
      <c r="AA196" s="1223"/>
      <c r="AB196" s="1224"/>
    </row>
    <row r="197" spans="1:28" ht="13.9">
      <c r="A197" s="603"/>
      <c r="B197" s="984" t="s">
        <v>748</v>
      </c>
      <c r="C197" s="984"/>
      <c r="D197" s="984"/>
      <c r="E197" s="984"/>
      <c r="F197" s="984"/>
      <c r="G197" s="985"/>
      <c r="H197" s="1222"/>
      <c r="I197" s="1223"/>
      <c r="J197" s="1223"/>
      <c r="K197" s="1223"/>
      <c r="L197" s="1223"/>
      <c r="M197" s="1223"/>
      <c r="N197" s="1224"/>
      <c r="O197" s="1222" t="s">
        <v>863</v>
      </c>
      <c r="P197" s="1223"/>
      <c r="Q197" s="1223"/>
      <c r="R197" s="1224"/>
      <c r="S197" s="1222" t="s">
        <v>863</v>
      </c>
      <c r="T197" s="1223"/>
      <c r="U197" s="1223"/>
      <c r="V197" s="1223"/>
      <c r="W197" s="1224"/>
      <c r="X197" s="1222" t="s">
        <v>863</v>
      </c>
      <c r="Y197" s="1223"/>
      <c r="Z197" s="1223"/>
      <c r="AA197" s="1223"/>
      <c r="AB197" s="1224"/>
    </row>
    <row r="198" spans="1:28" ht="13.9">
      <c r="A198" s="603"/>
      <c r="B198" s="984" t="s">
        <v>749</v>
      </c>
      <c r="C198" s="984"/>
      <c r="D198" s="984"/>
      <c r="E198" s="984"/>
      <c r="F198" s="984"/>
      <c r="G198" s="985"/>
      <c r="H198" s="1222"/>
      <c r="I198" s="1223"/>
      <c r="J198" s="1223"/>
      <c r="K198" s="1223"/>
      <c r="L198" s="1223"/>
      <c r="M198" s="1223"/>
      <c r="N198" s="1224"/>
      <c r="O198" s="1222" t="s">
        <v>863</v>
      </c>
      <c r="P198" s="1223"/>
      <c r="Q198" s="1223"/>
      <c r="R198" s="1224"/>
      <c r="S198" s="1222" t="s">
        <v>863</v>
      </c>
      <c r="T198" s="1223"/>
      <c r="U198" s="1223"/>
      <c r="V198" s="1223"/>
      <c r="W198" s="1224"/>
      <c r="X198" s="1222" t="s">
        <v>863</v>
      </c>
      <c r="Y198" s="1223"/>
      <c r="Z198" s="1223"/>
      <c r="AA198" s="1223"/>
      <c r="AB198" s="1224"/>
    </row>
    <row r="199" spans="1:28" ht="13.9">
      <c r="A199" s="602"/>
      <c r="B199" s="984" t="s">
        <v>750</v>
      </c>
      <c r="C199" s="984"/>
      <c r="D199" s="984"/>
      <c r="E199" s="984"/>
      <c r="F199" s="984"/>
      <c r="G199" s="985"/>
      <c r="H199" s="1222"/>
      <c r="I199" s="1223"/>
      <c r="J199" s="1223"/>
      <c r="K199" s="1223"/>
      <c r="L199" s="1223"/>
      <c r="M199" s="1223"/>
      <c r="N199" s="1224"/>
      <c r="O199" s="1222" t="s">
        <v>863</v>
      </c>
      <c r="P199" s="1223"/>
      <c r="Q199" s="1223"/>
      <c r="R199" s="1224"/>
      <c r="S199" s="1222" t="s">
        <v>863</v>
      </c>
      <c r="T199" s="1223"/>
      <c r="U199" s="1223"/>
      <c r="V199" s="1223"/>
      <c r="W199" s="1224"/>
      <c r="X199" s="1222" t="s">
        <v>863</v>
      </c>
      <c r="Y199" s="1223"/>
      <c r="Z199" s="1223"/>
      <c r="AA199" s="1223"/>
      <c r="AB199" s="1224"/>
    </row>
    <row r="200" spans="1:28" ht="13.9">
      <c r="A200" s="602"/>
      <c r="B200" s="984" t="s">
        <v>751</v>
      </c>
      <c r="C200" s="984"/>
      <c r="D200" s="984"/>
      <c r="E200" s="984"/>
      <c r="F200" s="984"/>
      <c r="G200" s="985"/>
      <c r="H200" s="1222"/>
      <c r="I200" s="1223"/>
      <c r="J200" s="1223"/>
      <c r="K200" s="1223"/>
      <c r="L200" s="1223"/>
      <c r="M200" s="1223"/>
      <c r="N200" s="1224"/>
      <c r="O200" s="1222" t="s">
        <v>863</v>
      </c>
      <c r="P200" s="1223"/>
      <c r="Q200" s="1223"/>
      <c r="R200" s="1224"/>
      <c r="S200" s="1222" t="s">
        <v>863</v>
      </c>
      <c r="T200" s="1223"/>
      <c r="U200" s="1223"/>
      <c r="V200" s="1223"/>
      <c r="W200" s="1224"/>
      <c r="X200" s="1222" t="s">
        <v>863</v>
      </c>
      <c r="Y200" s="1223"/>
      <c r="Z200" s="1223"/>
      <c r="AA200" s="1223"/>
      <c r="AB200" s="1224"/>
    </row>
    <row r="201" spans="1:28" ht="13.9">
      <c r="A201" s="602"/>
      <c r="B201" s="984" t="s">
        <v>752</v>
      </c>
      <c r="C201" s="984"/>
      <c r="D201" s="984"/>
      <c r="E201" s="984"/>
      <c r="F201" s="984"/>
      <c r="G201" s="985"/>
      <c r="H201" s="1222"/>
      <c r="I201" s="1223"/>
      <c r="J201" s="1223"/>
      <c r="K201" s="1223"/>
      <c r="L201" s="1223"/>
      <c r="M201" s="1223"/>
      <c r="N201" s="1224"/>
      <c r="O201" s="1222" t="s">
        <v>863</v>
      </c>
      <c r="P201" s="1223"/>
      <c r="Q201" s="1223"/>
      <c r="R201" s="1224"/>
      <c r="S201" s="1222" t="s">
        <v>863</v>
      </c>
      <c r="T201" s="1223"/>
      <c r="U201" s="1223"/>
      <c r="V201" s="1223"/>
      <c r="W201" s="1224"/>
      <c r="X201" s="1222" t="s">
        <v>863</v>
      </c>
      <c r="Y201" s="1223"/>
      <c r="Z201" s="1223"/>
      <c r="AA201" s="1223"/>
      <c r="AB201" s="1224"/>
    </row>
    <row r="202" spans="1:28" ht="13.9">
      <c r="A202" s="1245" t="s">
        <v>754</v>
      </c>
      <c r="B202" s="1246"/>
      <c r="C202" s="1246"/>
      <c r="D202" s="1246"/>
      <c r="E202" s="1246"/>
      <c r="F202" s="1246"/>
      <c r="G202" s="1247"/>
      <c r="H202" s="1250" t="str">
        <f>+IF(H$11="No Bid","No Bid"," ")</f>
        <v xml:space="preserve"> </v>
      </c>
      <c r="I202" s="1251"/>
      <c r="J202" s="1251"/>
      <c r="K202" s="1251"/>
      <c r="L202" s="1251"/>
      <c r="M202" s="1251"/>
      <c r="N202" s="1252"/>
      <c r="O202" s="1250" t="str">
        <f>+IF(O$11="No Bid","No Bid"," ")</f>
        <v xml:space="preserve"> </v>
      </c>
      <c r="P202" s="1251"/>
      <c r="Q202" s="1251"/>
      <c r="R202" s="1252"/>
      <c r="S202" s="1250" t="str">
        <f>+IF(S$11="No Bid","No Bid"," ")</f>
        <v xml:space="preserve"> </v>
      </c>
      <c r="T202" s="1251"/>
      <c r="U202" s="1251"/>
      <c r="V202" s="1251"/>
      <c r="W202" s="1252"/>
      <c r="X202" s="1250" t="str">
        <f>+IF(X$11="No Bid","No Bid"," ")</f>
        <v xml:space="preserve"> </v>
      </c>
      <c r="Y202" s="1251"/>
      <c r="Z202" s="1251"/>
      <c r="AA202" s="1251"/>
      <c r="AB202" s="1252"/>
    </row>
    <row r="203" spans="1:28" ht="13.9">
      <c r="A203" s="983"/>
      <c r="B203" s="1253" t="s">
        <v>755</v>
      </c>
      <c r="C203" s="1253"/>
      <c r="D203" s="1253"/>
      <c r="E203" s="1253"/>
      <c r="F203" s="1253"/>
      <c r="G203" s="1256"/>
      <c r="H203" s="1222"/>
      <c r="I203" s="1223"/>
      <c r="J203" s="1223"/>
      <c r="K203" s="1223"/>
      <c r="L203" s="1223"/>
      <c r="M203" s="1223"/>
      <c r="N203" s="1224"/>
      <c r="O203" s="1222"/>
      <c r="P203" s="1223"/>
      <c r="Q203" s="1223"/>
      <c r="R203" s="1224"/>
      <c r="S203" s="1222"/>
      <c r="T203" s="1223"/>
      <c r="U203" s="1223"/>
      <c r="V203" s="1223"/>
      <c r="W203" s="1224"/>
      <c r="X203" s="1222"/>
      <c r="Y203" s="1223"/>
      <c r="Z203" s="1223"/>
      <c r="AA203" s="1223"/>
      <c r="AB203" s="1224"/>
    </row>
    <row r="204" spans="1:28" ht="13.9">
      <c r="A204" s="527"/>
      <c r="B204" s="1253" t="s">
        <v>756</v>
      </c>
      <c r="C204" s="1253"/>
      <c r="D204" s="1253"/>
      <c r="E204" s="1253"/>
      <c r="F204" s="1253"/>
      <c r="G204" s="1256"/>
      <c r="H204" s="1222"/>
      <c r="I204" s="1223"/>
      <c r="J204" s="1223"/>
      <c r="K204" s="1223"/>
      <c r="L204" s="1223"/>
      <c r="M204" s="1223"/>
      <c r="N204" s="1224"/>
      <c r="O204" s="1222"/>
      <c r="P204" s="1223"/>
      <c r="Q204" s="1223"/>
      <c r="R204" s="1224"/>
      <c r="S204" s="1222"/>
      <c r="T204" s="1223"/>
      <c r="U204" s="1223"/>
      <c r="V204" s="1223"/>
      <c r="W204" s="1224"/>
      <c r="X204" s="1222"/>
      <c r="Y204" s="1223"/>
      <c r="Z204" s="1223"/>
      <c r="AA204" s="1223"/>
      <c r="AB204" s="1224"/>
    </row>
    <row r="205" spans="1:28" ht="13.9">
      <c r="A205" s="1245" t="s">
        <v>757</v>
      </c>
      <c r="B205" s="1246"/>
      <c r="C205" s="1246"/>
      <c r="D205" s="1246"/>
      <c r="E205" s="1246"/>
      <c r="F205" s="1246"/>
      <c r="G205" s="1247"/>
      <c r="H205" s="1250" t="str">
        <f>+IF(H$11="No Bid","No Bid"," ")</f>
        <v xml:space="preserve"> </v>
      </c>
      <c r="I205" s="1251"/>
      <c r="J205" s="1251"/>
      <c r="K205" s="1251"/>
      <c r="L205" s="1251"/>
      <c r="M205" s="1251"/>
      <c r="N205" s="1252"/>
      <c r="O205" s="1250" t="str">
        <f>+IF(O$11="No Bid","No Bid"," ")</f>
        <v xml:space="preserve"> </v>
      </c>
      <c r="P205" s="1251"/>
      <c r="Q205" s="1251"/>
      <c r="R205" s="1252"/>
      <c r="S205" s="1250" t="str">
        <f>+IF(S$11="No Bid","No Bid"," ")</f>
        <v xml:space="preserve"> </v>
      </c>
      <c r="T205" s="1251"/>
      <c r="U205" s="1251"/>
      <c r="V205" s="1251"/>
      <c r="W205" s="1252"/>
      <c r="X205" s="1250" t="str">
        <f>+IF(X$11="No Bid","No Bid"," ")</f>
        <v xml:space="preserve"> </v>
      </c>
      <c r="Y205" s="1251"/>
      <c r="Z205" s="1251"/>
      <c r="AA205" s="1251"/>
      <c r="AB205" s="1252"/>
    </row>
    <row r="206" spans="1:28" ht="13.9">
      <c r="A206" s="602"/>
      <c r="B206" s="1254" t="s">
        <v>758</v>
      </c>
      <c r="C206" s="1254"/>
      <c r="D206" s="1254"/>
      <c r="E206" s="1254"/>
      <c r="F206" s="1254"/>
      <c r="G206" s="1255"/>
      <c r="H206" s="1222"/>
      <c r="I206" s="1223"/>
      <c r="J206" s="1223"/>
      <c r="K206" s="1223"/>
      <c r="L206" s="1223"/>
      <c r="M206" s="1223"/>
      <c r="N206" s="1224"/>
      <c r="O206" s="1222" t="s">
        <v>730</v>
      </c>
      <c r="P206" s="1223"/>
      <c r="Q206" s="1223"/>
      <c r="R206" s="1224"/>
      <c r="S206" s="1222" t="s">
        <v>730</v>
      </c>
      <c r="T206" s="1223"/>
      <c r="U206" s="1223"/>
      <c r="V206" s="1223"/>
      <c r="W206" s="1224"/>
      <c r="X206" s="1222" t="s">
        <v>730</v>
      </c>
      <c r="Y206" s="1223"/>
      <c r="Z206" s="1223"/>
      <c r="AA206" s="1223"/>
      <c r="AB206" s="1224"/>
    </row>
    <row r="207" spans="1:28" ht="13.9">
      <c r="A207" s="602"/>
      <c r="B207" s="1254" t="s">
        <v>759</v>
      </c>
      <c r="C207" s="1254"/>
      <c r="D207" s="1254"/>
      <c r="E207" s="1254"/>
      <c r="F207" s="1254"/>
      <c r="G207" s="1255"/>
      <c r="H207" s="1222"/>
      <c r="I207" s="1223"/>
      <c r="J207" s="1223"/>
      <c r="K207" s="1223"/>
      <c r="L207" s="1223"/>
      <c r="M207" s="1223"/>
      <c r="N207" s="1224"/>
      <c r="O207" s="1222" t="s">
        <v>730</v>
      </c>
      <c r="P207" s="1223"/>
      <c r="Q207" s="1223"/>
      <c r="R207" s="1224"/>
      <c r="S207" s="1222" t="s">
        <v>730</v>
      </c>
      <c r="T207" s="1223"/>
      <c r="U207" s="1223"/>
      <c r="V207" s="1223"/>
      <c r="W207" s="1224"/>
      <c r="X207" s="1222" t="s">
        <v>730</v>
      </c>
      <c r="Y207" s="1223"/>
      <c r="Z207" s="1223"/>
      <c r="AA207" s="1223"/>
      <c r="AB207" s="1224"/>
    </row>
    <row r="208" spans="1:28" ht="13.9">
      <c r="A208" s="602"/>
      <c r="B208" s="1254" t="s">
        <v>760</v>
      </c>
      <c r="C208" s="1254"/>
      <c r="D208" s="1254"/>
      <c r="E208" s="1254"/>
      <c r="F208" s="1254"/>
      <c r="G208" s="1255"/>
      <c r="H208" s="1222"/>
      <c r="I208" s="1223"/>
      <c r="J208" s="1223"/>
      <c r="K208" s="1223"/>
      <c r="L208" s="1223"/>
      <c r="M208" s="1223"/>
      <c r="N208" s="1224"/>
      <c r="O208" s="1222" t="s">
        <v>730</v>
      </c>
      <c r="P208" s="1223"/>
      <c r="Q208" s="1223"/>
      <c r="R208" s="1224"/>
      <c r="S208" s="1222" t="s">
        <v>730</v>
      </c>
      <c r="T208" s="1223"/>
      <c r="U208" s="1223"/>
      <c r="V208" s="1223"/>
      <c r="W208" s="1224"/>
      <c r="X208" s="1222" t="s">
        <v>730</v>
      </c>
      <c r="Y208" s="1223"/>
      <c r="Z208" s="1223"/>
      <c r="AA208" s="1223"/>
      <c r="AB208" s="1224"/>
    </row>
    <row r="209" spans="1:28" ht="13.9">
      <c r="A209" s="602"/>
      <c r="B209" s="1254" t="s">
        <v>761</v>
      </c>
      <c r="C209" s="1254"/>
      <c r="D209" s="1254"/>
      <c r="E209" s="1254"/>
      <c r="F209" s="1254"/>
      <c r="G209" s="1255"/>
      <c r="H209" s="614" t="s">
        <v>873</v>
      </c>
      <c r="I209" s="614" t="s">
        <v>873</v>
      </c>
      <c r="J209" s="614" t="s">
        <v>873</v>
      </c>
      <c r="K209" s="614"/>
      <c r="L209" s="614" t="s">
        <v>873</v>
      </c>
      <c r="M209" s="614" t="s">
        <v>873</v>
      </c>
      <c r="N209" s="615" t="s">
        <v>764</v>
      </c>
      <c r="O209" s="614" t="s">
        <v>873</v>
      </c>
      <c r="P209" s="614" t="s">
        <v>873</v>
      </c>
      <c r="Q209" s="614" t="s">
        <v>873</v>
      </c>
      <c r="R209" s="615" t="s">
        <v>764</v>
      </c>
      <c r="S209" s="614" t="s">
        <v>873</v>
      </c>
      <c r="T209" s="616" t="s">
        <v>763</v>
      </c>
      <c r="U209" s="614" t="s">
        <v>873</v>
      </c>
      <c r="V209" s="614" t="s">
        <v>873</v>
      </c>
      <c r="W209" s="615" t="s">
        <v>764</v>
      </c>
      <c r="X209" s="614" t="s">
        <v>873</v>
      </c>
      <c r="Y209" s="616" t="s">
        <v>763</v>
      </c>
      <c r="Z209" s="614" t="s">
        <v>873</v>
      </c>
      <c r="AA209" s="614" t="s">
        <v>873</v>
      </c>
      <c r="AB209" s="615" t="s">
        <v>764</v>
      </c>
    </row>
    <row r="210" spans="1:28" ht="13.9">
      <c r="A210" s="602"/>
      <c r="B210" s="984"/>
      <c r="C210" s="984"/>
      <c r="D210" s="984"/>
      <c r="E210" s="617"/>
      <c r="F210" s="618"/>
      <c r="G210" s="619" t="s">
        <v>765</v>
      </c>
      <c r="H210" s="620"/>
      <c r="I210" s="620"/>
      <c r="J210" s="620"/>
      <c r="K210" s="620"/>
      <c r="L210" s="620"/>
      <c r="M210" s="620"/>
      <c r="N210" s="621"/>
      <c r="O210" s="620"/>
      <c r="P210" s="620"/>
      <c r="Q210" s="620"/>
      <c r="R210" s="621"/>
      <c r="S210" s="620"/>
      <c r="T210" s="622"/>
      <c r="U210" s="620"/>
      <c r="V210" s="620"/>
      <c r="W210" s="621"/>
      <c r="X210" s="620"/>
      <c r="Y210" s="622"/>
      <c r="Z210" s="620"/>
      <c r="AA210" s="620"/>
      <c r="AB210" s="621"/>
    </row>
    <row r="211" spans="1:28" ht="13.9">
      <c r="A211" s="602"/>
      <c r="B211" s="984"/>
      <c r="C211" s="984"/>
      <c r="D211" s="984"/>
      <c r="E211" s="617"/>
      <c r="F211" s="984"/>
      <c r="G211" s="619" t="s">
        <v>766</v>
      </c>
      <c r="H211" s="620"/>
      <c r="I211" s="620"/>
      <c r="J211" s="620"/>
      <c r="K211" s="620"/>
      <c r="L211" s="620"/>
      <c r="M211" s="620"/>
      <c r="N211" s="621"/>
      <c r="O211" s="620"/>
      <c r="P211" s="620"/>
      <c r="Q211" s="620"/>
      <c r="R211" s="621"/>
      <c r="S211" s="620"/>
      <c r="T211" s="622"/>
      <c r="U211" s="620"/>
      <c r="V211" s="620"/>
      <c r="W211" s="621"/>
      <c r="X211" s="620"/>
      <c r="Y211" s="622"/>
      <c r="Z211" s="620"/>
      <c r="AA211" s="620"/>
      <c r="AB211" s="621"/>
    </row>
    <row r="212" spans="1:28" ht="13.9">
      <c r="A212" s="602"/>
      <c r="B212" s="1254" t="s">
        <v>767</v>
      </c>
      <c r="C212" s="1254"/>
      <c r="D212" s="1254"/>
      <c r="E212" s="1254"/>
      <c r="F212" s="1254"/>
      <c r="G212" s="1255"/>
      <c r="H212" s="1222"/>
      <c r="I212" s="1223"/>
      <c r="J212" s="1223"/>
      <c r="K212" s="1223"/>
      <c r="L212" s="1223"/>
      <c r="M212" s="1223"/>
      <c r="N212" s="1224"/>
      <c r="O212" s="1222"/>
      <c r="P212" s="1223"/>
      <c r="Q212" s="1223"/>
      <c r="R212" s="1224"/>
      <c r="S212" s="1222"/>
      <c r="T212" s="1223"/>
      <c r="U212" s="1223"/>
      <c r="V212" s="1223"/>
      <c r="W212" s="1224"/>
      <c r="X212" s="1222"/>
      <c r="Y212" s="1223"/>
      <c r="Z212" s="1223"/>
      <c r="AA212" s="1223"/>
      <c r="AB212" s="1224"/>
    </row>
    <row r="213" spans="1:28" ht="13.9">
      <c r="A213" s="602"/>
      <c r="B213" s="1254"/>
      <c r="C213" s="1254"/>
      <c r="D213" s="1254"/>
      <c r="E213" s="1254"/>
      <c r="F213" s="1254"/>
      <c r="G213" s="1255"/>
      <c r="H213" s="1222"/>
      <c r="I213" s="1223"/>
      <c r="J213" s="1223"/>
      <c r="K213" s="1223"/>
      <c r="L213" s="1223"/>
      <c r="M213" s="1223"/>
      <c r="N213" s="1224"/>
      <c r="O213" s="1222" t="s">
        <v>863</v>
      </c>
      <c r="P213" s="1223"/>
      <c r="Q213" s="1223"/>
      <c r="R213" s="1224"/>
      <c r="S213" s="1222" t="s">
        <v>863</v>
      </c>
      <c r="T213" s="1223"/>
      <c r="U213" s="1223"/>
      <c r="V213" s="1223"/>
      <c r="W213" s="1224"/>
      <c r="X213" s="1222" t="s">
        <v>863</v>
      </c>
      <c r="Y213" s="1223"/>
      <c r="Z213" s="1223"/>
      <c r="AA213" s="1223"/>
      <c r="AB213" s="1224"/>
    </row>
    <row r="214" spans="1:28" ht="13.9">
      <c r="A214" s="1245" t="s">
        <v>768</v>
      </c>
      <c r="B214" s="1246"/>
      <c r="C214" s="1246"/>
      <c r="D214" s="1246"/>
      <c r="E214" s="1246"/>
      <c r="F214" s="1246"/>
      <c r="G214" s="1247"/>
      <c r="H214" s="1250" t="str">
        <f>+IF(H$11="No Bid","No Bid"," ")</f>
        <v xml:space="preserve"> </v>
      </c>
      <c r="I214" s="1251"/>
      <c r="J214" s="1251"/>
      <c r="K214" s="1251"/>
      <c r="L214" s="1251"/>
      <c r="M214" s="1251"/>
      <c r="N214" s="1252"/>
      <c r="O214" s="1250" t="str">
        <f>+IF(O$11="No Bid","No Bid"," ")</f>
        <v xml:space="preserve"> </v>
      </c>
      <c r="P214" s="1251"/>
      <c r="Q214" s="1251"/>
      <c r="R214" s="1252"/>
      <c r="S214" s="1250" t="str">
        <f>+IF(S$11="No Bid","No Bid"," ")</f>
        <v xml:space="preserve"> </v>
      </c>
      <c r="T214" s="1251"/>
      <c r="U214" s="1251"/>
      <c r="V214" s="1251"/>
      <c r="W214" s="1252"/>
      <c r="X214" s="1250" t="str">
        <f>+IF(X$11="No Bid","No Bid"," ")</f>
        <v xml:space="preserve"> </v>
      </c>
      <c r="Y214" s="1251"/>
      <c r="Z214" s="1251"/>
      <c r="AA214" s="1251"/>
      <c r="AB214" s="1252"/>
    </row>
    <row r="215" spans="1:28" ht="13.9">
      <c r="A215" s="602"/>
      <c r="B215" s="1253" t="s">
        <v>769</v>
      </c>
      <c r="C215" s="1254"/>
      <c r="D215" s="1254"/>
      <c r="E215" s="1254"/>
      <c r="F215" s="1254"/>
      <c r="G215" s="1255"/>
      <c r="H215" s="1222"/>
      <c r="I215" s="1223"/>
      <c r="J215" s="1223"/>
      <c r="K215" s="1223"/>
      <c r="L215" s="1223"/>
      <c r="M215" s="1223"/>
      <c r="N215" s="1224"/>
      <c r="O215" s="1222" t="s">
        <v>730</v>
      </c>
      <c r="P215" s="1223"/>
      <c r="Q215" s="1223"/>
      <c r="R215" s="1224"/>
      <c r="S215" s="1222" t="s">
        <v>730</v>
      </c>
      <c r="T215" s="1223"/>
      <c r="U215" s="1223"/>
      <c r="V215" s="1223"/>
      <c r="W215" s="1224"/>
      <c r="X215" s="1222" t="s">
        <v>730</v>
      </c>
      <c r="Y215" s="1223"/>
      <c r="Z215" s="1223"/>
      <c r="AA215" s="1223"/>
      <c r="AB215" s="1224"/>
    </row>
    <row r="216" spans="1:28" ht="55.15">
      <c r="A216" s="1245" t="s">
        <v>770</v>
      </c>
      <c r="B216" s="1246"/>
      <c r="C216" s="1246"/>
      <c r="D216" s="1246"/>
      <c r="E216" s="1246" t="s">
        <v>874</v>
      </c>
      <c r="F216" s="1246"/>
      <c r="G216" s="1247"/>
      <c r="H216" s="988" t="s">
        <v>771</v>
      </c>
      <c r="I216" s="989"/>
      <c r="J216" s="989"/>
      <c r="K216" s="989"/>
      <c r="L216" s="988" t="s">
        <v>771</v>
      </c>
      <c r="M216" s="989"/>
      <c r="N216" s="623" t="s">
        <v>772</v>
      </c>
      <c r="O216" s="988" t="s">
        <v>771</v>
      </c>
      <c r="P216" s="989"/>
      <c r="Q216" s="989"/>
      <c r="R216" s="623" t="s">
        <v>772</v>
      </c>
      <c r="S216" s="1248" t="s">
        <v>771</v>
      </c>
      <c r="T216" s="1249"/>
      <c r="U216" s="989"/>
      <c r="V216" s="989"/>
      <c r="W216" s="623" t="s">
        <v>772</v>
      </c>
      <c r="X216" s="1248" t="s">
        <v>771</v>
      </c>
      <c r="Y216" s="1249"/>
      <c r="Z216" s="989"/>
      <c r="AA216" s="989"/>
      <c r="AB216" s="623" t="s">
        <v>772</v>
      </c>
    </row>
    <row r="217" spans="1:28" ht="13.9">
      <c r="A217" s="602"/>
      <c r="B217" s="1241" t="s">
        <v>773</v>
      </c>
      <c r="C217" s="1241"/>
      <c r="D217" s="1241"/>
      <c r="E217" s="1241"/>
      <c r="F217" s="1241"/>
      <c r="G217" s="1242"/>
      <c r="H217" s="986"/>
      <c r="I217" s="987"/>
      <c r="J217" s="987"/>
      <c r="K217" s="987"/>
      <c r="L217" s="986"/>
      <c r="M217" s="987"/>
      <c r="N217" s="624"/>
      <c r="O217" s="986"/>
      <c r="P217" s="987"/>
      <c r="Q217" s="987"/>
      <c r="R217" s="624"/>
      <c r="S217" s="1243"/>
      <c r="T217" s="1244"/>
      <c r="U217" s="987"/>
      <c r="V217" s="987"/>
      <c r="W217" s="624"/>
      <c r="X217" s="1243"/>
      <c r="Y217" s="1244"/>
      <c r="Z217" s="987"/>
      <c r="AA217" s="987"/>
      <c r="AB217" s="624"/>
    </row>
    <row r="218" spans="1:28" ht="13.9">
      <c r="A218" s="602"/>
      <c r="B218" s="1241" t="s">
        <v>775</v>
      </c>
      <c r="C218" s="1241" t="s">
        <v>775</v>
      </c>
      <c r="D218" s="1241"/>
      <c r="E218" s="1241"/>
      <c r="F218" s="1241"/>
      <c r="G218" s="1242"/>
      <c r="H218" s="986"/>
      <c r="I218" s="987"/>
      <c r="J218" s="987"/>
      <c r="K218" s="987"/>
      <c r="L218" s="986"/>
      <c r="M218" s="987"/>
      <c r="N218" s="624"/>
      <c r="O218" s="986"/>
      <c r="P218" s="987"/>
      <c r="Q218" s="987"/>
      <c r="R218" s="624"/>
      <c r="S218" s="1243"/>
      <c r="T218" s="1244"/>
      <c r="U218" s="987"/>
      <c r="V218" s="987"/>
      <c r="W218" s="624"/>
      <c r="X218" s="1243"/>
      <c r="Y218" s="1244"/>
      <c r="Z218" s="987"/>
      <c r="AA218" s="987"/>
      <c r="AB218" s="624"/>
    </row>
    <row r="219" spans="1:28" ht="13.9">
      <c r="A219" s="602"/>
      <c r="B219" s="1241" t="s">
        <v>777</v>
      </c>
      <c r="C219" s="1241" t="s">
        <v>777</v>
      </c>
      <c r="D219" s="1241"/>
      <c r="E219" s="1241"/>
      <c r="F219" s="1241"/>
      <c r="G219" s="1242"/>
      <c r="H219" s="986"/>
      <c r="I219" s="987"/>
      <c r="J219" s="987"/>
      <c r="K219" s="987"/>
      <c r="L219" s="986"/>
      <c r="M219" s="987"/>
      <c r="N219" s="624"/>
      <c r="O219" s="986"/>
      <c r="P219" s="987"/>
      <c r="Q219" s="987"/>
      <c r="R219" s="624"/>
      <c r="S219" s="1243"/>
      <c r="T219" s="1244"/>
      <c r="U219" s="987"/>
      <c r="V219" s="987"/>
      <c r="W219" s="624"/>
      <c r="X219" s="1243"/>
      <c r="Y219" s="1244"/>
      <c r="Z219" s="987"/>
      <c r="AA219" s="987"/>
      <c r="AB219" s="624"/>
    </row>
    <row r="220" spans="1:28" ht="13.9">
      <c r="A220" s="602"/>
      <c r="B220" s="1241" t="s">
        <v>779</v>
      </c>
      <c r="C220" s="1241" t="s">
        <v>779</v>
      </c>
      <c r="D220" s="1241"/>
      <c r="E220" s="1241"/>
      <c r="F220" s="1241"/>
      <c r="G220" s="1242"/>
      <c r="H220" s="986"/>
      <c r="I220" s="987"/>
      <c r="J220" s="987"/>
      <c r="K220" s="987"/>
      <c r="L220" s="986"/>
      <c r="M220" s="987"/>
      <c r="N220" s="624"/>
      <c r="O220" s="986"/>
      <c r="P220" s="987"/>
      <c r="Q220" s="987"/>
      <c r="R220" s="624"/>
      <c r="S220" s="1243"/>
      <c r="T220" s="1244"/>
      <c r="U220" s="987"/>
      <c r="V220" s="987"/>
      <c r="W220" s="624"/>
      <c r="X220" s="1243"/>
      <c r="Y220" s="1244"/>
      <c r="Z220" s="987"/>
      <c r="AA220" s="987"/>
      <c r="AB220" s="624"/>
    </row>
    <row r="221" spans="1:28" ht="13.9">
      <c r="A221" s="602"/>
      <c r="B221" s="1241" t="s">
        <v>780</v>
      </c>
      <c r="C221" s="1241" t="s">
        <v>780</v>
      </c>
      <c r="D221" s="1241"/>
      <c r="E221" s="1241"/>
      <c r="F221" s="1241"/>
      <c r="G221" s="1242"/>
      <c r="H221" s="986"/>
      <c r="I221" s="987"/>
      <c r="J221" s="987"/>
      <c r="K221" s="987"/>
      <c r="L221" s="986"/>
      <c r="M221" s="987"/>
      <c r="N221" s="624"/>
      <c r="O221" s="986"/>
      <c r="P221" s="987"/>
      <c r="Q221" s="987"/>
      <c r="R221" s="624"/>
      <c r="S221" s="1243"/>
      <c r="T221" s="1244"/>
      <c r="U221" s="987"/>
      <c r="V221" s="987"/>
      <c r="W221" s="624"/>
      <c r="X221" s="1243"/>
      <c r="Y221" s="1244"/>
      <c r="Z221" s="987"/>
      <c r="AA221" s="987"/>
      <c r="AB221" s="624"/>
    </row>
    <row r="222" spans="1:28" ht="13.9">
      <c r="A222" s="602"/>
      <c r="B222" s="1241" t="s">
        <v>781</v>
      </c>
      <c r="C222" s="1241" t="s">
        <v>781</v>
      </c>
      <c r="D222" s="1241"/>
      <c r="E222" s="1241"/>
      <c r="F222" s="1241"/>
      <c r="G222" s="1242"/>
      <c r="H222" s="986"/>
      <c r="I222" s="987"/>
      <c r="J222" s="987"/>
      <c r="K222" s="987"/>
      <c r="L222" s="986"/>
      <c r="M222" s="987"/>
      <c r="N222" s="624"/>
      <c r="O222" s="986"/>
      <c r="P222" s="987"/>
      <c r="Q222" s="987"/>
      <c r="R222" s="624"/>
      <c r="S222" s="1243"/>
      <c r="T222" s="1244"/>
      <c r="U222" s="987"/>
      <c r="V222" s="987"/>
      <c r="W222" s="624"/>
      <c r="X222" s="1243"/>
      <c r="Y222" s="1244"/>
      <c r="Z222" s="987"/>
      <c r="AA222" s="987"/>
      <c r="AB222" s="624"/>
    </row>
    <row r="223" spans="1:28" ht="13.9">
      <c r="A223" s="602"/>
      <c r="B223" s="1241" t="s">
        <v>782</v>
      </c>
      <c r="C223" s="1241" t="s">
        <v>782</v>
      </c>
      <c r="D223" s="1241"/>
      <c r="E223" s="1241"/>
      <c r="F223" s="1241"/>
      <c r="G223" s="1242"/>
      <c r="H223" s="986"/>
      <c r="I223" s="987"/>
      <c r="J223" s="987"/>
      <c r="K223" s="987"/>
      <c r="L223" s="986"/>
      <c r="M223" s="987"/>
      <c r="N223" s="624"/>
      <c r="O223" s="986"/>
      <c r="P223" s="987"/>
      <c r="Q223" s="987"/>
      <c r="R223" s="624"/>
      <c r="S223" s="1243"/>
      <c r="T223" s="1244"/>
      <c r="U223" s="987"/>
      <c r="V223" s="987"/>
      <c r="W223" s="624"/>
      <c r="X223" s="1243"/>
      <c r="Y223" s="1244"/>
      <c r="Z223" s="987"/>
      <c r="AA223" s="987"/>
      <c r="AB223" s="624"/>
    </row>
    <row r="224" spans="1:28" ht="13.9">
      <c r="A224" s="602"/>
      <c r="B224" s="1241" t="s">
        <v>783</v>
      </c>
      <c r="C224" s="1241" t="s">
        <v>783</v>
      </c>
      <c r="D224" s="1241"/>
      <c r="E224" s="1241"/>
      <c r="F224" s="1241"/>
      <c r="G224" s="1242"/>
      <c r="H224" s="986"/>
      <c r="I224" s="987"/>
      <c r="J224" s="987"/>
      <c r="K224" s="987"/>
      <c r="L224" s="986"/>
      <c r="M224" s="987"/>
      <c r="N224" s="624"/>
      <c r="O224" s="986"/>
      <c r="P224" s="987"/>
      <c r="Q224" s="987"/>
      <c r="R224" s="624"/>
      <c r="S224" s="1243"/>
      <c r="T224" s="1244"/>
      <c r="U224" s="987"/>
      <c r="V224" s="987"/>
      <c r="W224" s="624"/>
      <c r="X224" s="1243"/>
      <c r="Y224" s="1244"/>
      <c r="Z224" s="987"/>
      <c r="AA224" s="987"/>
      <c r="AB224" s="624"/>
    </row>
    <row r="225" spans="1:28" ht="13.9">
      <c r="A225" s="602"/>
      <c r="B225" s="1241" t="s">
        <v>784</v>
      </c>
      <c r="C225" s="1241" t="s">
        <v>784</v>
      </c>
      <c r="D225" s="1241"/>
      <c r="E225" s="1241"/>
      <c r="F225" s="1241"/>
      <c r="G225" s="1242"/>
      <c r="H225" s="986"/>
      <c r="I225" s="987"/>
      <c r="J225" s="987"/>
      <c r="K225" s="987"/>
      <c r="L225" s="986"/>
      <c r="M225" s="987"/>
      <c r="N225" s="624"/>
      <c r="O225" s="986"/>
      <c r="P225" s="987"/>
      <c r="Q225" s="987"/>
      <c r="R225" s="624"/>
      <c r="S225" s="1243"/>
      <c r="T225" s="1244"/>
      <c r="U225" s="987"/>
      <c r="V225" s="987"/>
      <c r="W225" s="624"/>
      <c r="X225" s="1243"/>
      <c r="Y225" s="1244"/>
      <c r="Z225" s="987"/>
      <c r="AA225" s="987"/>
      <c r="AB225" s="624"/>
    </row>
    <row r="226" spans="1:28" ht="14.45" thickBot="1">
      <c r="A226" s="625"/>
      <c r="B226" s="1230" t="s">
        <v>785</v>
      </c>
      <c r="C226" s="1230" t="s">
        <v>875</v>
      </c>
      <c r="D226" s="1230"/>
      <c r="E226" s="1230"/>
      <c r="F226" s="1230"/>
      <c r="G226" s="1231"/>
      <c r="H226" s="990"/>
      <c r="I226" s="991"/>
      <c r="J226" s="991"/>
      <c r="K226" s="991"/>
      <c r="L226" s="990"/>
      <c r="M226" s="991"/>
      <c r="N226" s="626"/>
      <c r="O226" s="990"/>
      <c r="P226" s="991"/>
      <c r="Q226" s="991"/>
      <c r="R226" s="626"/>
      <c r="S226" s="1232"/>
      <c r="T226" s="1233"/>
      <c r="U226" s="991"/>
      <c r="V226" s="991"/>
      <c r="W226" s="626"/>
      <c r="X226" s="1232"/>
      <c r="Y226" s="1233"/>
      <c r="Z226" s="991"/>
      <c r="AA226" s="991"/>
      <c r="AB226" s="626"/>
    </row>
    <row r="227" spans="1:28" ht="15.6">
      <c r="A227" s="1234" t="s">
        <v>786</v>
      </c>
      <c r="B227" s="1235"/>
      <c r="C227" s="1235"/>
      <c r="D227" s="1236"/>
      <c r="E227" s="1237" t="s">
        <v>787</v>
      </c>
      <c r="F227" s="1238"/>
      <c r="G227" s="1239"/>
      <c r="H227" s="1240" t="s">
        <v>634</v>
      </c>
      <c r="I227" s="1240"/>
      <c r="J227" s="1240"/>
      <c r="K227" s="1240"/>
      <c r="L227" s="1240"/>
      <c r="M227" s="1240"/>
      <c r="N227" s="1240"/>
      <c r="O227" s="1240" t="s">
        <v>634</v>
      </c>
      <c r="P227" s="1240"/>
      <c r="Q227" s="1240"/>
      <c r="R227" s="1240"/>
      <c r="S227" s="1240" t="s">
        <v>634</v>
      </c>
      <c r="T227" s="1240"/>
      <c r="U227" s="1240"/>
      <c r="V227" s="1240"/>
      <c r="W227" s="1240"/>
      <c r="X227" s="1240" t="s">
        <v>634</v>
      </c>
      <c r="Y227" s="1240"/>
      <c r="Z227" s="1240"/>
      <c r="AA227" s="1240"/>
      <c r="AB227" s="1240"/>
    </row>
    <row r="228" spans="1:28" ht="13.9">
      <c r="A228" s="627">
        <v>1</v>
      </c>
      <c r="B228" s="628" t="s">
        <v>876</v>
      </c>
      <c r="C228" s="560"/>
      <c r="D228" s="629"/>
      <c r="E228" s="630"/>
      <c r="F228" s="565"/>
      <c r="G228" s="631"/>
      <c r="H228" s="1222" t="str">
        <f t="shared" ref="H228:O429" si="42">+IF(H$13="No Bid","No Bid"," ")</f>
        <v xml:space="preserve"> </v>
      </c>
      <c r="I228" s="1223"/>
      <c r="J228" s="1223"/>
      <c r="K228" s="1223"/>
      <c r="L228" s="1223"/>
      <c r="M228" s="1223"/>
      <c r="N228" s="1224"/>
      <c r="O228" s="1222" t="str">
        <f t="shared" ref="O228:O329" si="43">+IF(O$13="No Bid","No Bid"," ")</f>
        <v xml:space="preserve"> </v>
      </c>
      <c r="P228" s="1223"/>
      <c r="Q228" s="1223"/>
      <c r="R228" s="1224"/>
      <c r="S228" s="1222" t="str">
        <f t="shared" ref="S228:S329" si="44">+IF(S$13="No Bid","No Bid"," ")</f>
        <v xml:space="preserve"> </v>
      </c>
      <c r="T228" s="1223"/>
      <c r="U228" s="1223"/>
      <c r="V228" s="1223"/>
      <c r="W228" s="1224"/>
      <c r="X228" s="1222" t="str">
        <f t="shared" ref="X228:X329" si="45">+IF(X$13="No Bid","No Bid"," ")</f>
        <v xml:space="preserve"> </v>
      </c>
      <c r="Y228" s="1223"/>
      <c r="Z228" s="1223"/>
      <c r="AA228" s="1223"/>
      <c r="AB228" s="1224"/>
    </row>
    <row r="229" spans="1:28" ht="13.9">
      <c r="A229" s="627">
        <v>2</v>
      </c>
      <c r="B229" s="545" t="s">
        <v>877</v>
      </c>
      <c r="C229" s="560"/>
      <c r="D229" s="629">
        <v>18383</v>
      </c>
      <c r="E229" s="630"/>
      <c r="F229" s="565"/>
      <c r="G229" s="631"/>
      <c r="H229" s="1222" t="str">
        <f t="shared" si="42"/>
        <v xml:space="preserve"> </v>
      </c>
      <c r="I229" s="1223"/>
      <c r="J229" s="1223"/>
      <c r="K229" s="1223"/>
      <c r="L229" s="1223"/>
      <c r="M229" s="1223"/>
      <c r="N229" s="1224"/>
      <c r="O229" s="1222" t="str">
        <f t="shared" si="43"/>
        <v xml:space="preserve"> </v>
      </c>
      <c r="P229" s="1223"/>
      <c r="Q229" s="1223"/>
      <c r="R229" s="1224"/>
      <c r="S229" s="1222" t="str">
        <f t="shared" si="44"/>
        <v xml:space="preserve"> </v>
      </c>
      <c r="T229" s="1223"/>
      <c r="U229" s="1223"/>
      <c r="V229" s="1223"/>
      <c r="W229" s="1224"/>
      <c r="X229" s="1222" t="str">
        <f t="shared" si="45"/>
        <v xml:space="preserve"> </v>
      </c>
      <c r="Y229" s="1223"/>
      <c r="Z229" s="1223"/>
      <c r="AA229" s="1223"/>
      <c r="AB229" s="1224"/>
    </row>
    <row r="230" spans="1:28" ht="13.9">
      <c r="A230" s="627">
        <v>3</v>
      </c>
      <c r="B230" s="545" t="s">
        <v>878</v>
      </c>
      <c r="C230" s="560"/>
      <c r="D230" s="632" t="e">
        <f>N18/D229</f>
        <v>#VALUE!</v>
      </c>
      <c r="E230" s="630"/>
      <c r="F230" s="565"/>
      <c r="G230" s="631"/>
      <c r="H230" s="1222" t="str">
        <f t="shared" si="42"/>
        <v xml:space="preserve"> </v>
      </c>
      <c r="I230" s="1223"/>
      <c r="J230" s="1223"/>
      <c r="K230" s="1223"/>
      <c r="L230" s="1223"/>
      <c r="M230" s="1223"/>
      <c r="N230" s="1224"/>
      <c r="O230" s="1222" t="str">
        <f t="shared" si="43"/>
        <v xml:space="preserve"> </v>
      </c>
      <c r="P230" s="1223"/>
      <c r="Q230" s="1223"/>
      <c r="R230" s="1224"/>
      <c r="S230" s="1222" t="str">
        <f t="shared" si="44"/>
        <v xml:space="preserve"> </v>
      </c>
      <c r="T230" s="1223"/>
      <c r="U230" s="1223"/>
      <c r="V230" s="1223"/>
      <c r="W230" s="1224"/>
      <c r="X230" s="1222" t="str">
        <f t="shared" si="45"/>
        <v xml:space="preserve"> </v>
      </c>
      <c r="Y230" s="1223"/>
      <c r="Z230" s="1223"/>
      <c r="AA230" s="1223"/>
      <c r="AB230" s="1224"/>
    </row>
    <row r="231" spans="1:28" ht="13.9">
      <c r="A231" s="627">
        <v>4</v>
      </c>
      <c r="B231" s="528"/>
      <c r="C231" s="560"/>
      <c r="D231" s="629"/>
      <c r="E231" s="630"/>
      <c r="F231" s="565"/>
      <c r="G231" s="631"/>
      <c r="H231" s="1222" t="str">
        <f t="shared" si="42"/>
        <v xml:space="preserve"> </v>
      </c>
      <c r="I231" s="1223"/>
      <c r="J231" s="1223"/>
      <c r="K231" s="1223"/>
      <c r="L231" s="1223"/>
      <c r="M231" s="1223"/>
      <c r="N231" s="1224"/>
      <c r="O231" s="1222" t="str">
        <f t="shared" si="43"/>
        <v xml:space="preserve"> </v>
      </c>
      <c r="P231" s="1223"/>
      <c r="Q231" s="1223"/>
      <c r="R231" s="1224"/>
      <c r="S231" s="1222" t="str">
        <f t="shared" si="44"/>
        <v xml:space="preserve"> </v>
      </c>
      <c r="T231" s="1223"/>
      <c r="U231" s="1223"/>
      <c r="V231" s="1223"/>
      <c r="W231" s="1224"/>
      <c r="X231" s="1222" t="str">
        <f t="shared" si="45"/>
        <v xml:space="preserve"> </v>
      </c>
      <c r="Y231" s="1223"/>
      <c r="Z231" s="1223"/>
      <c r="AA231" s="1223"/>
      <c r="AB231" s="1224"/>
    </row>
    <row r="232" spans="1:28" ht="13.9">
      <c r="A232" s="627">
        <v>5</v>
      </c>
      <c r="B232" s="628" t="s">
        <v>879</v>
      </c>
      <c r="C232" s="560"/>
      <c r="D232" s="629"/>
      <c r="E232" s="630"/>
      <c r="F232" s="565"/>
      <c r="G232" s="631"/>
      <c r="H232" s="1222" t="str">
        <f t="shared" si="42"/>
        <v xml:space="preserve"> </v>
      </c>
      <c r="I232" s="1223"/>
      <c r="J232" s="1223"/>
      <c r="K232" s="1223"/>
      <c r="L232" s="1223"/>
      <c r="M232" s="1223"/>
      <c r="N232" s="1224"/>
      <c r="O232" s="1222" t="str">
        <f t="shared" si="43"/>
        <v xml:space="preserve"> </v>
      </c>
      <c r="P232" s="1223"/>
      <c r="Q232" s="1223"/>
      <c r="R232" s="1224"/>
      <c r="S232" s="1222" t="str">
        <f t="shared" si="44"/>
        <v xml:space="preserve"> </v>
      </c>
      <c r="T232" s="1223"/>
      <c r="U232" s="1223"/>
      <c r="V232" s="1223"/>
      <c r="W232" s="1224"/>
      <c r="X232" s="1222" t="str">
        <f t="shared" si="45"/>
        <v xml:space="preserve"> </v>
      </c>
      <c r="Y232" s="1223"/>
      <c r="Z232" s="1223"/>
      <c r="AA232" s="1223"/>
      <c r="AB232" s="1224"/>
    </row>
    <row r="233" spans="1:28" ht="13.9">
      <c r="A233" s="627">
        <v>6</v>
      </c>
      <c r="B233" s="545" t="s">
        <v>877</v>
      </c>
      <c r="C233" s="560"/>
      <c r="D233" s="629">
        <v>41374</v>
      </c>
      <c r="E233" s="630"/>
      <c r="F233" s="565"/>
      <c r="G233" s="631"/>
      <c r="H233" s="1222" t="str">
        <f t="shared" si="42"/>
        <v xml:space="preserve"> </v>
      </c>
      <c r="I233" s="1223"/>
      <c r="J233" s="1223"/>
      <c r="K233" s="1223"/>
      <c r="L233" s="1223"/>
      <c r="M233" s="1223"/>
      <c r="N233" s="1224"/>
      <c r="O233" s="1222" t="str">
        <f t="shared" si="43"/>
        <v xml:space="preserve"> </v>
      </c>
      <c r="P233" s="1223"/>
      <c r="Q233" s="1223"/>
      <c r="R233" s="1224"/>
      <c r="S233" s="1222" t="str">
        <f t="shared" si="44"/>
        <v xml:space="preserve"> </v>
      </c>
      <c r="T233" s="1223"/>
      <c r="U233" s="1223"/>
      <c r="V233" s="1223"/>
      <c r="W233" s="1224"/>
      <c r="X233" s="1222" t="str">
        <f t="shared" si="45"/>
        <v xml:space="preserve"> </v>
      </c>
      <c r="Y233" s="1223"/>
      <c r="Z233" s="1223"/>
      <c r="AA233" s="1223"/>
      <c r="AB233" s="1224"/>
    </row>
    <row r="234" spans="1:28" ht="13.9">
      <c r="A234" s="627">
        <v>7</v>
      </c>
      <c r="B234" s="545" t="s">
        <v>880</v>
      </c>
      <c r="C234" s="560"/>
      <c r="D234" s="633">
        <v>2383422</v>
      </c>
      <c r="E234" s="630"/>
      <c r="F234" s="565"/>
      <c r="G234" s="631"/>
      <c r="H234" s="1222" t="str">
        <f t="shared" si="42"/>
        <v xml:space="preserve"> </v>
      </c>
      <c r="I234" s="1223"/>
      <c r="J234" s="1223"/>
      <c r="K234" s="1223"/>
      <c r="L234" s="1223"/>
      <c r="M234" s="1223"/>
      <c r="N234" s="1224"/>
      <c r="O234" s="1222" t="str">
        <f t="shared" si="43"/>
        <v xml:space="preserve"> </v>
      </c>
      <c r="P234" s="1223"/>
      <c r="Q234" s="1223"/>
      <c r="R234" s="1224"/>
      <c r="S234" s="1222" t="str">
        <f t="shared" si="44"/>
        <v xml:space="preserve"> </v>
      </c>
      <c r="T234" s="1223"/>
      <c r="U234" s="1223"/>
      <c r="V234" s="1223"/>
      <c r="W234" s="1224"/>
      <c r="X234" s="1222" t="str">
        <f t="shared" si="45"/>
        <v xml:space="preserve"> </v>
      </c>
      <c r="Y234" s="1223"/>
      <c r="Z234" s="1223"/>
      <c r="AA234" s="1223"/>
      <c r="AB234" s="1224"/>
    </row>
    <row r="235" spans="1:28" ht="13.9">
      <c r="A235" s="627">
        <v>8</v>
      </c>
      <c r="B235" s="545" t="s">
        <v>878</v>
      </c>
      <c r="C235" s="560"/>
      <c r="D235" s="634">
        <f>D234/D233</f>
        <v>57.606757867259631</v>
      </c>
      <c r="E235" s="630"/>
      <c r="F235" s="565"/>
      <c r="G235" s="631"/>
      <c r="H235" s="1222" t="str">
        <f t="shared" si="42"/>
        <v xml:space="preserve"> </v>
      </c>
      <c r="I235" s="1223"/>
      <c r="J235" s="1223"/>
      <c r="K235" s="1223"/>
      <c r="L235" s="1223"/>
      <c r="M235" s="1223"/>
      <c r="N235" s="1224"/>
      <c r="O235" s="1222" t="str">
        <f t="shared" si="43"/>
        <v xml:space="preserve"> </v>
      </c>
      <c r="P235" s="1223"/>
      <c r="Q235" s="1223"/>
      <c r="R235" s="1224"/>
      <c r="S235" s="1222" t="str">
        <f t="shared" si="44"/>
        <v xml:space="preserve"> </v>
      </c>
      <c r="T235" s="1223"/>
      <c r="U235" s="1223"/>
      <c r="V235" s="1223"/>
      <c r="W235" s="1224"/>
      <c r="X235" s="1222" t="str">
        <f t="shared" si="45"/>
        <v xml:space="preserve"> </v>
      </c>
      <c r="Y235" s="1223"/>
      <c r="Z235" s="1223"/>
      <c r="AA235" s="1223"/>
      <c r="AB235" s="1224"/>
    </row>
    <row r="236" spans="1:28" ht="13.9">
      <c r="A236" s="627">
        <v>9</v>
      </c>
      <c r="B236" s="528"/>
      <c r="C236" s="560"/>
      <c r="D236" s="629"/>
      <c r="E236" s="630"/>
      <c r="F236" s="565"/>
      <c r="G236" s="631"/>
      <c r="H236" s="1222" t="str">
        <f t="shared" si="42"/>
        <v xml:space="preserve"> </v>
      </c>
      <c r="I236" s="1223"/>
      <c r="J236" s="1223"/>
      <c r="K236" s="1223"/>
      <c r="L236" s="1223"/>
      <c r="M236" s="1223"/>
      <c r="N236" s="1224"/>
      <c r="O236" s="1222" t="str">
        <f t="shared" si="43"/>
        <v xml:space="preserve"> </v>
      </c>
      <c r="P236" s="1223"/>
      <c r="Q236" s="1223"/>
      <c r="R236" s="1224"/>
      <c r="S236" s="1222" t="str">
        <f t="shared" si="44"/>
        <v xml:space="preserve"> </v>
      </c>
      <c r="T236" s="1223"/>
      <c r="U236" s="1223"/>
      <c r="V236" s="1223"/>
      <c r="W236" s="1224"/>
      <c r="X236" s="1222" t="str">
        <f t="shared" si="45"/>
        <v xml:space="preserve"> </v>
      </c>
      <c r="Y236" s="1223"/>
      <c r="Z236" s="1223"/>
      <c r="AA236" s="1223"/>
      <c r="AB236" s="1224"/>
    </row>
    <row r="237" spans="1:28" ht="13.9">
      <c r="A237" s="627">
        <v>10</v>
      </c>
      <c r="B237" s="528"/>
      <c r="C237" s="560"/>
      <c r="D237" s="629"/>
      <c r="E237" s="630"/>
      <c r="F237" s="565"/>
      <c r="G237" s="631"/>
      <c r="H237" s="1222" t="str">
        <f t="shared" si="42"/>
        <v xml:space="preserve"> </v>
      </c>
      <c r="I237" s="1223"/>
      <c r="J237" s="1223"/>
      <c r="K237" s="1223"/>
      <c r="L237" s="1223"/>
      <c r="M237" s="1223"/>
      <c r="N237" s="1224"/>
      <c r="O237" s="1222" t="str">
        <f t="shared" si="43"/>
        <v xml:space="preserve"> </v>
      </c>
      <c r="P237" s="1223"/>
      <c r="Q237" s="1223"/>
      <c r="R237" s="1224"/>
      <c r="S237" s="1222" t="str">
        <f t="shared" si="44"/>
        <v xml:space="preserve"> </v>
      </c>
      <c r="T237" s="1223"/>
      <c r="U237" s="1223"/>
      <c r="V237" s="1223"/>
      <c r="W237" s="1224"/>
      <c r="X237" s="1222" t="str">
        <f t="shared" si="45"/>
        <v xml:space="preserve"> </v>
      </c>
      <c r="Y237" s="1223"/>
      <c r="Z237" s="1223"/>
      <c r="AA237" s="1223"/>
      <c r="AB237" s="1224"/>
    </row>
    <row r="238" spans="1:28" ht="13.9">
      <c r="A238" s="627">
        <v>11</v>
      </c>
      <c r="B238" s="528"/>
      <c r="C238" s="560"/>
      <c r="D238" s="629"/>
      <c r="E238" s="630"/>
      <c r="F238" s="565"/>
      <c r="G238" s="631"/>
      <c r="H238" s="1222" t="str">
        <f t="shared" si="42"/>
        <v xml:space="preserve"> </v>
      </c>
      <c r="I238" s="1223"/>
      <c r="J238" s="1223"/>
      <c r="K238" s="1223"/>
      <c r="L238" s="1223"/>
      <c r="M238" s="1223"/>
      <c r="N238" s="1224"/>
      <c r="O238" s="1222" t="str">
        <f t="shared" si="43"/>
        <v xml:space="preserve"> </v>
      </c>
      <c r="P238" s="1223"/>
      <c r="Q238" s="1223"/>
      <c r="R238" s="1224"/>
      <c r="S238" s="1222" t="str">
        <f t="shared" si="44"/>
        <v xml:space="preserve"> </v>
      </c>
      <c r="T238" s="1223"/>
      <c r="U238" s="1223"/>
      <c r="V238" s="1223"/>
      <c r="W238" s="1224"/>
      <c r="X238" s="1222" t="str">
        <f t="shared" si="45"/>
        <v xml:space="preserve"> </v>
      </c>
      <c r="Y238" s="1223"/>
      <c r="Z238" s="1223"/>
      <c r="AA238" s="1223"/>
      <c r="AB238" s="1224"/>
    </row>
    <row r="239" spans="1:28" ht="13.9">
      <c r="A239" s="627">
        <v>12</v>
      </c>
      <c r="B239" s="528"/>
      <c r="C239" s="560"/>
      <c r="D239" s="629"/>
      <c r="E239" s="630"/>
      <c r="F239" s="565"/>
      <c r="G239" s="631"/>
      <c r="H239" s="1222" t="str">
        <f t="shared" si="42"/>
        <v xml:space="preserve"> </v>
      </c>
      <c r="I239" s="1223"/>
      <c r="J239" s="1223"/>
      <c r="K239" s="1223"/>
      <c r="L239" s="1223"/>
      <c r="M239" s="1223"/>
      <c r="N239" s="1224"/>
      <c r="O239" s="1222" t="str">
        <f t="shared" si="43"/>
        <v xml:space="preserve"> </v>
      </c>
      <c r="P239" s="1223"/>
      <c r="Q239" s="1223"/>
      <c r="R239" s="1224"/>
      <c r="S239" s="1222" t="str">
        <f t="shared" si="44"/>
        <v xml:space="preserve"> </v>
      </c>
      <c r="T239" s="1223"/>
      <c r="U239" s="1223"/>
      <c r="V239" s="1223"/>
      <c r="W239" s="1224"/>
      <c r="X239" s="1222" t="str">
        <f t="shared" si="45"/>
        <v xml:space="preserve"> </v>
      </c>
      <c r="Y239" s="1223"/>
      <c r="Z239" s="1223"/>
      <c r="AA239" s="1223"/>
      <c r="AB239" s="1224"/>
    </row>
    <row r="240" spans="1:28" ht="13.9">
      <c r="A240" s="627">
        <v>13</v>
      </c>
      <c r="B240" s="528"/>
      <c r="C240" s="560"/>
      <c r="D240" s="629"/>
      <c r="E240" s="630"/>
      <c r="F240" s="565"/>
      <c r="G240" s="631"/>
      <c r="H240" s="1222" t="str">
        <f t="shared" si="42"/>
        <v xml:space="preserve"> </v>
      </c>
      <c r="I240" s="1223"/>
      <c r="J240" s="1223"/>
      <c r="K240" s="1223"/>
      <c r="L240" s="1223"/>
      <c r="M240" s="1223"/>
      <c r="N240" s="1224"/>
      <c r="O240" s="1222" t="str">
        <f t="shared" si="43"/>
        <v xml:space="preserve"> </v>
      </c>
      <c r="P240" s="1223"/>
      <c r="Q240" s="1223"/>
      <c r="R240" s="1224"/>
      <c r="S240" s="1222" t="str">
        <f t="shared" si="44"/>
        <v xml:space="preserve"> </v>
      </c>
      <c r="T240" s="1223"/>
      <c r="U240" s="1223"/>
      <c r="V240" s="1223"/>
      <c r="W240" s="1224"/>
      <c r="X240" s="1222" t="str">
        <f t="shared" si="45"/>
        <v xml:space="preserve"> </v>
      </c>
      <c r="Y240" s="1223"/>
      <c r="Z240" s="1223"/>
      <c r="AA240" s="1223"/>
      <c r="AB240" s="1224"/>
    </row>
    <row r="241" spans="1:28" ht="13.9">
      <c r="A241" s="627">
        <v>14</v>
      </c>
      <c r="B241" s="528"/>
      <c r="C241" s="560"/>
      <c r="D241" s="629"/>
      <c r="E241" s="630"/>
      <c r="F241" s="565"/>
      <c r="G241" s="631"/>
      <c r="H241" s="1222" t="str">
        <f t="shared" si="42"/>
        <v xml:space="preserve"> </v>
      </c>
      <c r="I241" s="1223"/>
      <c r="J241" s="1223"/>
      <c r="K241" s="1223"/>
      <c r="L241" s="1223"/>
      <c r="M241" s="1223"/>
      <c r="N241" s="1224"/>
      <c r="O241" s="1222" t="str">
        <f t="shared" si="43"/>
        <v xml:space="preserve"> </v>
      </c>
      <c r="P241" s="1223"/>
      <c r="Q241" s="1223"/>
      <c r="R241" s="1224"/>
      <c r="S241" s="1222" t="str">
        <f t="shared" si="44"/>
        <v xml:space="preserve"> </v>
      </c>
      <c r="T241" s="1223"/>
      <c r="U241" s="1223"/>
      <c r="V241" s="1223"/>
      <c r="W241" s="1224"/>
      <c r="X241" s="1222" t="str">
        <f t="shared" si="45"/>
        <v xml:space="preserve"> </v>
      </c>
      <c r="Y241" s="1223"/>
      <c r="Z241" s="1223"/>
      <c r="AA241" s="1223"/>
      <c r="AB241" s="1224"/>
    </row>
    <row r="242" spans="1:28" ht="13.9">
      <c r="A242" s="627">
        <v>15</v>
      </c>
      <c r="B242" s="528"/>
      <c r="C242" s="560"/>
      <c r="D242" s="629"/>
      <c r="E242" s="630"/>
      <c r="F242" s="565"/>
      <c r="G242" s="631"/>
      <c r="H242" s="1222" t="str">
        <f t="shared" si="42"/>
        <v xml:space="preserve"> </v>
      </c>
      <c r="I242" s="1223"/>
      <c r="J242" s="1223"/>
      <c r="K242" s="1223"/>
      <c r="L242" s="1223"/>
      <c r="M242" s="1223"/>
      <c r="N242" s="1224"/>
      <c r="O242" s="1222" t="str">
        <f t="shared" si="43"/>
        <v xml:space="preserve"> </v>
      </c>
      <c r="P242" s="1223"/>
      <c r="Q242" s="1223"/>
      <c r="R242" s="1224"/>
      <c r="S242" s="1222" t="str">
        <f t="shared" si="44"/>
        <v xml:space="preserve"> </v>
      </c>
      <c r="T242" s="1223"/>
      <c r="U242" s="1223"/>
      <c r="V242" s="1223"/>
      <c r="W242" s="1224"/>
      <c r="X242" s="1222" t="str">
        <f t="shared" si="45"/>
        <v xml:space="preserve"> </v>
      </c>
      <c r="Y242" s="1223"/>
      <c r="Z242" s="1223"/>
      <c r="AA242" s="1223"/>
      <c r="AB242" s="1224"/>
    </row>
    <row r="243" spans="1:28" ht="13.9">
      <c r="A243" s="627">
        <v>16</v>
      </c>
      <c r="B243" s="528"/>
      <c r="C243" s="560"/>
      <c r="D243" s="629"/>
      <c r="E243" s="630"/>
      <c r="F243" s="565"/>
      <c r="G243" s="631"/>
      <c r="H243" s="1222" t="str">
        <f t="shared" si="42"/>
        <v xml:space="preserve"> </v>
      </c>
      <c r="I243" s="1223"/>
      <c r="J243" s="1223"/>
      <c r="K243" s="1223"/>
      <c r="L243" s="1223"/>
      <c r="M243" s="1223"/>
      <c r="N243" s="1224"/>
      <c r="O243" s="1222" t="str">
        <f t="shared" si="43"/>
        <v xml:space="preserve"> </v>
      </c>
      <c r="P243" s="1223"/>
      <c r="Q243" s="1223"/>
      <c r="R243" s="1224"/>
      <c r="S243" s="1222" t="str">
        <f t="shared" si="44"/>
        <v xml:space="preserve"> </v>
      </c>
      <c r="T243" s="1223"/>
      <c r="U243" s="1223"/>
      <c r="V243" s="1223"/>
      <c r="W243" s="1224"/>
      <c r="X243" s="1222" t="str">
        <f t="shared" si="45"/>
        <v xml:space="preserve"> </v>
      </c>
      <c r="Y243" s="1223"/>
      <c r="Z243" s="1223"/>
      <c r="AA243" s="1223"/>
      <c r="AB243" s="1224"/>
    </row>
    <row r="244" spans="1:28" ht="13.9">
      <c r="A244" s="627">
        <v>17</v>
      </c>
      <c r="B244" s="528"/>
      <c r="C244" s="560"/>
      <c r="D244" s="629"/>
      <c r="E244" s="630"/>
      <c r="F244" s="565"/>
      <c r="G244" s="631"/>
      <c r="H244" s="1222" t="str">
        <f t="shared" si="42"/>
        <v xml:space="preserve"> </v>
      </c>
      <c r="I244" s="1223"/>
      <c r="J244" s="1223"/>
      <c r="K244" s="1223"/>
      <c r="L244" s="1223"/>
      <c r="M244" s="1223"/>
      <c r="N244" s="1224"/>
      <c r="O244" s="1222" t="str">
        <f t="shared" si="43"/>
        <v xml:space="preserve"> </v>
      </c>
      <c r="P244" s="1223"/>
      <c r="Q244" s="1223"/>
      <c r="R244" s="1224"/>
      <c r="S244" s="1222" t="str">
        <f t="shared" si="44"/>
        <v xml:space="preserve"> </v>
      </c>
      <c r="T244" s="1223"/>
      <c r="U244" s="1223"/>
      <c r="V244" s="1223"/>
      <c r="W244" s="1224"/>
      <c r="X244" s="1222" t="str">
        <f t="shared" si="45"/>
        <v xml:space="preserve"> </v>
      </c>
      <c r="Y244" s="1223"/>
      <c r="Z244" s="1223"/>
      <c r="AA244" s="1223"/>
      <c r="AB244" s="1224"/>
    </row>
    <row r="245" spans="1:28" ht="13.9">
      <c r="A245" s="627">
        <v>18</v>
      </c>
      <c r="B245" s="528"/>
      <c r="C245" s="560"/>
      <c r="D245" s="629"/>
      <c r="E245" s="630"/>
      <c r="F245" s="565"/>
      <c r="G245" s="631"/>
      <c r="H245" s="1222" t="str">
        <f t="shared" si="42"/>
        <v xml:space="preserve"> </v>
      </c>
      <c r="I245" s="1223"/>
      <c r="J245" s="1223"/>
      <c r="K245" s="1223"/>
      <c r="L245" s="1223"/>
      <c r="M245" s="1223"/>
      <c r="N245" s="1224"/>
      <c r="O245" s="1222" t="str">
        <f t="shared" si="43"/>
        <v xml:space="preserve"> </v>
      </c>
      <c r="P245" s="1223"/>
      <c r="Q245" s="1223"/>
      <c r="R245" s="1224"/>
      <c r="S245" s="1222" t="str">
        <f t="shared" si="44"/>
        <v xml:space="preserve"> </v>
      </c>
      <c r="T245" s="1223"/>
      <c r="U245" s="1223"/>
      <c r="V245" s="1223"/>
      <c r="W245" s="1224"/>
      <c r="X245" s="1222" t="str">
        <f t="shared" si="45"/>
        <v xml:space="preserve"> </v>
      </c>
      <c r="Y245" s="1223"/>
      <c r="Z245" s="1223"/>
      <c r="AA245" s="1223"/>
      <c r="AB245" s="1224"/>
    </row>
    <row r="246" spans="1:28" ht="13.9">
      <c r="A246" s="627">
        <v>19</v>
      </c>
      <c r="B246" s="528"/>
      <c r="C246" s="560"/>
      <c r="D246" s="629"/>
      <c r="E246" s="630"/>
      <c r="F246" s="565"/>
      <c r="G246" s="631"/>
      <c r="H246" s="1222" t="str">
        <f t="shared" si="42"/>
        <v xml:space="preserve"> </v>
      </c>
      <c r="I246" s="1223"/>
      <c r="J246" s="1223"/>
      <c r="K246" s="1223"/>
      <c r="L246" s="1223"/>
      <c r="M246" s="1223"/>
      <c r="N246" s="1224"/>
      <c r="O246" s="1222" t="str">
        <f t="shared" si="43"/>
        <v xml:space="preserve"> </v>
      </c>
      <c r="P246" s="1223"/>
      <c r="Q246" s="1223"/>
      <c r="R246" s="1224"/>
      <c r="S246" s="1222" t="str">
        <f t="shared" si="44"/>
        <v xml:space="preserve"> </v>
      </c>
      <c r="T246" s="1223"/>
      <c r="U246" s="1223"/>
      <c r="V246" s="1223"/>
      <c r="W246" s="1224"/>
      <c r="X246" s="1222" t="str">
        <f t="shared" si="45"/>
        <v xml:space="preserve"> </v>
      </c>
      <c r="Y246" s="1223"/>
      <c r="Z246" s="1223"/>
      <c r="AA246" s="1223"/>
      <c r="AB246" s="1224"/>
    </row>
    <row r="247" spans="1:28" ht="13.9">
      <c r="A247" s="627">
        <v>20</v>
      </c>
      <c r="B247" s="528"/>
      <c r="C247" s="560"/>
      <c r="D247" s="629"/>
      <c r="E247" s="630"/>
      <c r="F247" s="565"/>
      <c r="G247" s="631"/>
      <c r="H247" s="1222" t="str">
        <f t="shared" si="42"/>
        <v xml:space="preserve"> </v>
      </c>
      <c r="I247" s="1223"/>
      <c r="J247" s="1223"/>
      <c r="K247" s="1223"/>
      <c r="L247" s="1223"/>
      <c r="M247" s="1223"/>
      <c r="N247" s="1224"/>
      <c r="O247" s="1222" t="str">
        <f t="shared" si="43"/>
        <v xml:space="preserve"> </v>
      </c>
      <c r="P247" s="1223"/>
      <c r="Q247" s="1223"/>
      <c r="R247" s="1224"/>
      <c r="S247" s="1222" t="str">
        <f t="shared" si="44"/>
        <v xml:space="preserve"> </v>
      </c>
      <c r="T247" s="1223"/>
      <c r="U247" s="1223"/>
      <c r="V247" s="1223"/>
      <c r="W247" s="1224"/>
      <c r="X247" s="1222" t="str">
        <f t="shared" si="45"/>
        <v xml:space="preserve"> </v>
      </c>
      <c r="Y247" s="1223"/>
      <c r="Z247" s="1223"/>
      <c r="AA247" s="1223"/>
      <c r="AB247" s="1224"/>
    </row>
    <row r="248" spans="1:28" ht="13.9">
      <c r="A248" s="627">
        <v>21</v>
      </c>
      <c r="B248" s="528"/>
      <c r="C248" s="560"/>
      <c r="D248" s="629"/>
      <c r="E248" s="630"/>
      <c r="F248" s="565"/>
      <c r="G248" s="631"/>
      <c r="H248" s="1222" t="str">
        <f t="shared" si="42"/>
        <v xml:space="preserve"> </v>
      </c>
      <c r="I248" s="1223"/>
      <c r="J248" s="1223"/>
      <c r="K248" s="1223"/>
      <c r="L248" s="1223"/>
      <c r="M248" s="1223"/>
      <c r="N248" s="1224"/>
      <c r="O248" s="1222" t="str">
        <f t="shared" si="43"/>
        <v xml:space="preserve"> </v>
      </c>
      <c r="P248" s="1223"/>
      <c r="Q248" s="1223"/>
      <c r="R248" s="1224"/>
      <c r="S248" s="1222" t="str">
        <f t="shared" si="44"/>
        <v xml:space="preserve"> </v>
      </c>
      <c r="T248" s="1223"/>
      <c r="U248" s="1223"/>
      <c r="V248" s="1223"/>
      <c r="W248" s="1224"/>
      <c r="X248" s="1222" t="str">
        <f t="shared" si="45"/>
        <v xml:space="preserve"> </v>
      </c>
      <c r="Y248" s="1223"/>
      <c r="Z248" s="1223"/>
      <c r="AA248" s="1223"/>
      <c r="AB248" s="1224"/>
    </row>
    <row r="249" spans="1:28" ht="13.9">
      <c r="A249" s="627">
        <v>22</v>
      </c>
      <c r="B249" s="528"/>
      <c r="C249" s="560"/>
      <c r="D249" s="629"/>
      <c r="E249" s="630"/>
      <c r="F249" s="565"/>
      <c r="G249" s="631"/>
      <c r="H249" s="1222" t="str">
        <f t="shared" si="42"/>
        <v xml:space="preserve"> </v>
      </c>
      <c r="I249" s="1223"/>
      <c r="J249" s="1223"/>
      <c r="K249" s="1223"/>
      <c r="L249" s="1223"/>
      <c r="M249" s="1223"/>
      <c r="N249" s="1224"/>
      <c r="O249" s="1222" t="str">
        <f t="shared" si="43"/>
        <v xml:space="preserve"> </v>
      </c>
      <c r="P249" s="1223"/>
      <c r="Q249" s="1223"/>
      <c r="R249" s="1224"/>
      <c r="S249" s="1222" t="str">
        <f t="shared" si="44"/>
        <v xml:space="preserve"> </v>
      </c>
      <c r="T249" s="1223"/>
      <c r="U249" s="1223"/>
      <c r="V249" s="1223"/>
      <c r="W249" s="1224"/>
      <c r="X249" s="1222" t="str">
        <f t="shared" si="45"/>
        <v xml:space="preserve"> </v>
      </c>
      <c r="Y249" s="1223"/>
      <c r="Z249" s="1223"/>
      <c r="AA249" s="1223"/>
      <c r="AB249" s="1224"/>
    </row>
    <row r="250" spans="1:28" ht="13.9">
      <c r="A250" s="627">
        <v>23</v>
      </c>
      <c r="B250" s="528"/>
      <c r="C250" s="560"/>
      <c r="D250" s="629"/>
      <c r="E250" s="630"/>
      <c r="F250" s="565"/>
      <c r="G250" s="631"/>
      <c r="H250" s="1222" t="str">
        <f t="shared" si="42"/>
        <v xml:space="preserve"> </v>
      </c>
      <c r="I250" s="1223"/>
      <c r="J250" s="1223"/>
      <c r="K250" s="1223"/>
      <c r="L250" s="1223"/>
      <c r="M250" s="1223"/>
      <c r="N250" s="1224"/>
      <c r="O250" s="1222" t="str">
        <f t="shared" si="43"/>
        <v xml:space="preserve"> </v>
      </c>
      <c r="P250" s="1223"/>
      <c r="Q250" s="1223"/>
      <c r="R250" s="1224"/>
      <c r="S250" s="1222" t="str">
        <f t="shared" si="44"/>
        <v xml:space="preserve"> </v>
      </c>
      <c r="T250" s="1223"/>
      <c r="U250" s="1223"/>
      <c r="V250" s="1223"/>
      <c r="W250" s="1224"/>
      <c r="X250" s="1222" t="str">
        <f t="shared" si="45"/>
        <v xml:space="preserve"> </v>
      </c>
      <c r="Y250" s="1223"/>
      <c r="Z250" s="1223"/>
      <c r="AA250" s="1223"/>
      <c r="AB250" s="1224"/>
    </row>
    <row r="251" spans="1:28" ht="13.9">
      <c r="A251" s="627">
        <v>24</v>
      </c>
      <c r="B251" s="528"/>
      <c r="C251" s="560"/>
      <c r="D251" s="629"/>
      <c r="E251" s="630"/>
      <c r="F251" s="565"/>
      <c r="G251" s="631"/>
      <c r="H251" s="1222" t="str">
        <f t="shared" si="42"/>
        <v xml:space="preserve"> </v>
      </c>
      <c r="I251" s="1223"/>
      <c r="J251" s="1223"/>
      <c r="K251" s="1223"/>
      <c r="L251" s="1223"/>
      <c r="M251" s="1223"/>
      <c r="N251" s="1224"/>
      <c r="O251" s="1222" t="str">
        <f t="shared" si="43"/>
        <v xml:space="preserve"> </v>
      </c>
      <c r="P251" s="1223"/>
      <c r="Q251" s="1223"/>
      <c r="R251" s="1224"/>
      <c r="S251" s="1222" t="str">
        <f t="shared" si="44"/>
        <v xml:space="preserve"> </v>
      </c>
      <c r="T251" s="1223"/>
      <c r="U251" s="1223"/>
      <c r="V251" s="1223"/>
      <c r="W251" s="1224"/>
      <c r="X251" s="1222" t="str">
        <f t="shared" si="45"/>
        <v xml:space="preserve"> </v>
      </c>
      <c r="Y251" s="1223"/>
      <c r="Z251" s="1223"/>
      <c r="AA251" s="1223"/>
      <c r="AB251" s="1224"/>
    </row>
    <row r="252" spans="1:28" ht="13.9">
      <c r="A252" s="627">
        <v>25</v>
      </c>
      <c r="B252" s="528"/>
      <c r="C252" s="560"/>
      <c r="D252" s="629"/>
      <c r="E252" s="630"/>
      <c r="F252" s="565"/>
      <c r="G252" s="631"/>
      <c r="H252" s="1222" t="str">
        <f t="shared" si="42"/>
        <v xml:space="preserve"> </v>
      </c>
      <c r="I252" s="1223"/>
      <c r="J252" s="1223"/>
      <c r="K252" s="1223"/>
      <c r="L252" s="1223"/>
      <c r="M252" s="1223"/>
      <c r="N252" s="1224"/>
      <c r="O252" s="1222" t="str">
        <f t="shared" si="43"/>
        <v xml:space="preserve"> </v>
      </c>
      <c r="P252" s="1223"/>
      <c r="Q252" s="1223"/>
      <c r="R252" s="1224"/>
      <c r="S252" s="1222" t="str">
        <f t="shared" si="44"/>
        <v xml:space="preserve"> </v>
      </c>
      <c r="T252" s="1223"/>
      <c r="U252" s="1223"/>
      <c r="V252" s="1223"/>
      <c r="W252" s="1224"/>
      <c r="X252" s="1222" t="str">
        <f t="shared" si="45"/>
        <v xml:space="preserve"> </v>
      </c>
      <c r="Y252" s="1223"/>
      <c r="Z252" s="1223"/>
      <c r="AA252" s="1223"/>
      <c r="AB252" s="1224"/>
    </row>
    <row r="253" spans="1:28" ht="13.9">
      <c r="A253" s="627">
        <v>26</v>
      </c>
      <c r="B253" s="528"/>
      <c r="C253" s="560"/>
      <c r="D253" s="629"/>
      <c r="E253" s="630"/>
      <c r="F253" s="565"/>
      <c r="G253" s="631"/>
      <c r="H253" s="1222" t="str">
        <f t="shared" si="42"/>
        <v xml:space="preserve"> </v>
      </c>
      <c r="I253" s="1223"/>
      <c r="J253" s="1223"/>
      <c r="K253" s="1223"/>
      <c r="L253" s="1223"/>
      <c r="M253" s="1223"/>
      <c r="N253" s="1224"/>
      <c r="O253" s="1222" t="str">
        <f t="shared" si="43"/>
        <v xml:space="preserve"> </v>
      </c>
      <c r="P253" s="1223"/>
      <c r="Q253" s="1223"/>
      <c r="R253" s="1224"/>
      <c r="S253" s="1222" t="str">
        <f t="shared" si="44"/>
        <v xml:space="preserve"> </v>
      </c>
      <c r="T253" s="1223"/>
      <c r="U253" s="1223"/>
      <c r="V253" s="1223"/>
      <c r="W253" s="1224"/>
      <c r="X253" s="1222" t="str">
        <f t="shared" si="45"/>
        <v xml:space="preserve"> </v>
      </c>
      <c r="Y253" s="1223"/>
      <c r="Z253" s="1223"/>
      <c r="AA253" s="1223"/>
      <c r="AB253" s="1224"/>
    </row>
    <row r="254" spans="1:28" ht="13.9">
      <c r="A254" s="627">
        <v>27</v>
      </c>
      <c r="B254" s="528"/>
      <c r="C254" s="560"/>
      <c r="D254" s="629"/>
      <c r="E254" s="630"/>
      <c r="F254" s="565"/>
      <c r="G254" s="631"/>
      <c r="H254" s="1222" t="str">
        <f t="shared" si="42"/>
        <v xml:space="preserve"> </v>
      </c>
      <c r="I254" s="1223"/>
      <c r="J254" s="1223"/>
      <c r="K254" s="1223"/>
      <c r="L254" s="1223"/>
      <c r="M254" s="1223"/>
      <c r="N254" s="1224"/>
      <c r="O254" s="1222" t="str">
        <f t="shared" si="43"/>
        <v xml:space="preserve"> </v>
      </c>
      <c r="P254" s="1223"/>
      <c r="Q254" s="1223"/>
      <c r="R254" s="1224"/>
      <c r="S254" s="1222" t="str">
        <f t="shared" si="44"/>
        <v xml:space="preserve"> </v>
      </c>
      <c r="T254" s="1223"/>
      <c r="U254" s="1223"/>
      <c r="V254" s="1223"/>
      <c r="W254" s="1224"/>
      <c r="X254" s="1222" t="str">
        <f t="shared" si="45"/>
        <v xml:space="preserve"> </v>
      </c>
      <c r="Y254" s="1223"/>
      <c r="Z254" s="1223"/>
      <c r="AA254" s="1223"/>
      <c r="AB254" s="1224"/>
    </row>
    <row r="255" spans="1:28" ht="13.9">
      <c r="A255" s="627">
        <v>28</v>
      </c>
      <c r="B255" s="528"/>
      <c r="C255" s="560"/>
      <c r="D255" s="629"/>
      <c r="E255" s="630"/>
      <c r="F255" s="565"/>
      <c r="G255" s="631"/>
      <c r="H255" s="1222" t="str">
        <f t="shared" si="42"/>
        <v xml:space="preserve"> </v>
      </c>
      <c r="I255" s="1223"/>
      <c r="J255" s="1223"/>
      <c r="K255" s="1223"/>
      <c r="L255" s="1223"/>
      <c r="M255" s="1223"/>
      <c r="N255" s="1224"/>
      <c r="O255" s="1222" t="str">
        <f t="shared" si="43"/>
        <v xml:space="preserve"> </v>
      </c>
      <c r="P255" s="1223"/>
      <c r="Q255" s="1223"/>
      <c r="R255" s="1224"/>
      <c r="S255" s="1222" t="str">
        <f t="shared" si="44"/>
        <v xml:space="preserve"> </v>
      </c>
      <c r="T255" s="1223"/>
      <c r="U255" s="1223"/>
      <c r="V255" s="1223"/>
      <c r="W255" s="1224"/>
      <c r="X255" s="1222" t="str">
        <f t="shared" si="45"/>
        <v xml:space="preserve"> </v>
      </c>
      <c r="Y255" s="1223"/>
      <c r="Z255" s="1223"/>
      <c r="AA255" s="1223"/>
      <c r="AB255" s="1224"/>
    </row>
    <row r="256" spans="1:28" ht="13.9">
      <c r="A256" s="627">
        <v>29</v>
      </c>
      <c r="B256" s="528"/>
      <c r="C256" s="560"/>
      <c r="D256" s="629"/>
      <c r="E256" s="630"/>
      <c r="F256" s="565"/>
      <c r="G256" s="631"/>
      <c r="H256" s="1222" t="str">
        <f t="shared" si="42"/>
        <v xml:space="preserve"> </v>
      </c>
      <c r="I256" s="1223"/>
      <c r="J256" s="1223"/>
      <c r="K256" s="1223"/>
      <c r="L256" s="1223"/>
      <c r="M256" s="1223"/>
      <c r="N256" s="1224"/>
      <c r="O256" s="1222" t="str">
        <f t="shared" si="43"/>
        <v xml:space="preserve"> </v>
      </c>
      <c r="P256" s="1223"/>
      <c r="Q256" s="1223"/>
      <c r="R256" s="1224"/>
      <c r="S256" s="1222" t="str">
        <f t="shared" si="44"/>
        <v xml:space="preserve"> </v>
      </c>
      <c r="T256" s="1223"/>
      <c r="U256" s="1223"/>
      <c r="V256" s="1223"/>
      <c r="W256" s="1224"/>
      <c r="X256" s="1222" t="str">
        <f t="shared" si="45"/>
        <v xml:space="preserve"> </v>
      </c>
      <c r="Y256" s="1223"/>
      <c r="Z256" s="1223"/>
      <c r="AA256" s="1223"/>
      <c r="AB256" s="1224"/>
    </row>
    <row r="257" spans="1:28" ht="13.9">
      <c r="A257" s="627">
        <v>30</v>
      </c>
      <c r="B257" s="528"/>
      <c r="C257" s="560"/>
      <c r="D257" s="629"/>
      <c r="E257" s="630"/>
      <c r="F257" s="565"/>
      <c r="G257" s="631"/>
      <c r="H257" s="1222" t="str">
        <f t="shared" si="42"/>
        <v xml:space="preserve"> </v>
      </c>
      <c r="I257" s="1223"/>
      <c r="J257" s="1223"/>
      <c r="K257" s="1223"/>
      <c r="L257" s="1223"/>
      <c r="M257" s="1223"/>
      <c r="N257" s="1224"/>
      <c r="O257" s="1222" t="str">
        <f t="shared" si="43"/>
        <v xml:space="preserve"> </v>
      </c>
      <c r="P257" s="1223"/>
      <c r="Q257" s="1223"/>
      <c r="R257" s="1224"/>
      <c r="S257" s="1222" t="str">
        <f t="shared" si="44"/>
        <v xml:space="preserve"> </v>
      </c>
      <c r="T257" s="1223"/>
      <c r="U257" s="1223"/>
      <c r="V257" s="1223"/>
      <c r="W257" s="1224"/>
      <c r="X257" s="1222" t="str">
        <f t="shared" si="45"/>
        <v xml:space="preserve"> </v>
      </c>
      <c r="Y257" s="1223"/>
      <c r="Z257" s="1223"/>
      <c r="AA257" s="1223"/>
      <c r="AB257" s="1224"/>
    </row>
    <row r="258" spans="1:28" ht="13.9">
      <c r="A258" s="627">
        <v>31</v>
      </c>
      <c r="B258" s="528"/>
      <c r="C258" s="560"/>
      <c r="D258" s="629"/>
      <c r="E258" s="630"/>
      <c r="F258" s="565"/>
      <c r="G258" s="631"/>
      <c r="H258" s="1222" t="str">
        <f t="shared" si="42"/>
        <v xml:space="preserve"> </v>
      </c>
      <c r="I258" s="1223"/>
      <c r="J258" s="1223"/>
      <c r="K258" s="1223"/>
      <c r="L258" s="1223"/>
      <c r="M258" s="1223"/>
      <c r="N258" s="1224"/>
      <c r="O258" s="1222" t="str">
        <f t="shared" si="43"/>
        <v xml:space="preserve"> </v>
      </c>
      <c r="P258" s="1223"/>
      <c r="Q258" s="1223"/>
      <c r="R258" s="1224"/>
      <c r="S258" s="1222" t="str">
        <f t="shared" si="44"/>
        <v xml:space="preserve"> </v>
      </c>
      <c r="T258" s="1223"/>
      <c r="U258" s="1223"/>
      <c r="V258" s="1223"/>
      <c r="W258" s="1224"/>
      <c r="X258" s="1222" t="str">
        <f t="shared" si="45"/>
        <v xml:space="preserve"> </v>
      </c>
      <c r="Y258" s="1223"/>
      <c r="Z258" s="1223"/>
      <c r="AA258" s="1223"/>
      <c r="AB258" s="1224"/>
    </row>
    <row r="259" spans="1:28" ht="13.9">
      <c r="A259" s="627">
        <v>32</v>
      </c>
      <c r="B259" s="528"/>
      <c r="C259" s="560"/>
      <c r="D259" s="629"/>
      <c r="E259" s="630"/>
      <c r="F259" s="565"/>
      <c r="G259" s="631"/>
      <c r="H259" s="1222" t="str">
        <f t="shared" si="42"/>
        <v xml:space="preserve"> </v>
      </c>
      <c r="I259" s="1223"/>
      <c r="J259" s="1223"/>
      <c r="K259" s="1223"/>
      <c r="L259" s="1223"/>
      <c r="M259" s="1223"/>
      <c r="N259" s="1224"/>
      <c r="O259" s="1222" t="str">
        <f t="shared" si="43"/>
        <v xml:space="preserve"> </v>
      </c>
      <c r="P259" s="1223"/>
      <c r="Q259" s="1223"/>
      <c r="R259" s="1224"/>
      <c r="S259" s="1222" t="str">
        <f t="shared" si="44"/>
        <v xml:space="preserve"> </v>
      </c>
      <c r="T259" s="1223"/>
      <c r="U259" s="1223"/>
      <c r="V259" s="1223"/>
      <c r="W259" s="1224"/>
      <c r="X259" s="1222" t="str">
        <f t="shared" si="45"/>
        <v xml:space="preserve"> </v>
      </c>
      <c r="Y259" s="1223"/>
      <c r="Z259" s="1223"/>
      <c r="AA259" s="1223"/>
      <c r="AB259" s="1224"/>
    </row>
    <row r="260" spans="1:28" ht="13.9">
      <c r="A260" s="627">
        <v>33</v>
      </c>
      <c r="B260" s="528"/>
      <c r="C260" s="560"/>
      <c r="D260" s="629"/>
      <c r="E260" s="630"/>
      <c r="F260" s="565"/>
      <c r="G260" s="631"/>
      <c r="H260" s="1222" t="str">
        <f t="shared" si="42"/>
        <v xml:space="preserve"> </v>
      </c>
      <c r="I260" s="1223"/>
      <c r="J260" s="1223"/>
      <c r="K260" s="1223"/>
      <c r="L260" s="1223"/>
      <c r="M260" s="1223"/>
      <c r="N260" s="1224"/>
      <c r="O260" s="1222" t="str">
        <f t="shared" si="43"/>
        <v xml:space="preserve"> </v>
      </c>
      <c r="P260" s="1223"/>
      <c r="Q260" s="1223"/>
      <c r="R260" s="1224"/>
      <c r="S260" s="1222" t="str">
        <f t="shared" si="44"/>
        <v xml:space="preserve"> </v>
      </c>
      <c r="T260" s="1223"/>
      <c r="U260" s="1223"/>
      <c r="V260" s="1223"/>
      <c r="W260" s="1224"/>
      <c r="X260" s="1222" t="str">
        <f t="shared" si="45"/>
        <v xml:space="preserve"> </v>
      </c>
      <c r="Y260" s="1223"/>
      <c r="Z260" s="1223"/>
      <c r="AA260" s="1223"/>
      <c r="AB260" s="1224"/>
    </row>
    <row r="261" spans="1:28" ht="13.9">
      <c r="A261" s="627">
        <v>34</v>
      </c>
      <c r="B261" s="528"/>
      <c r="C261" s="560"/>
      <c r="D261" s="629"/>
      <c r="E261" s="630"/>
      <c r="F261" s="565"/>
      <c r="G261" s="631"/>
      <c r="H261" s="1222" t="str">
        <f t="shared" si="42"/>
        <v xml:space="preserve"> </v>
      </c>
      <c r="I261" s="1223"/>
      <c r="J261" s="1223"/>
      <c r="K261" s="1223"/>
      <c r="L261" s="1223"/>
      <c r="M261" s="1223"/>
      <c r="N261" s="1224"/>
      <c r="O261" s="1222" t="str">
        <f t="shared" si="43"/>
        <v xml:space="preserve"> </v>
      </c>
      <c r="P261" s="1223"/>
      <c r="Q261" s="1223"/>
      <c r="R261" s="1224"/>
      <c r="S261" s="1222" t="str">
        <f t="shared" si="44"/>
        <v xml:space="preserve"> </v>
      </c>
      <c r="T261" s="1223"/>
      <c r="U261" s="1223"/>
      <c r="V261" s="1223"/>
      <c r="W261" s="1224"/>
      <c r="X261" s="1222" t="str">
        <f t="shared" si="45"/>
        <v xml:space="preserve"> </v>
      </c>
      <c r="Y261" s="1223"/>
      <c r="Z261" s="1223"/>
      <c r="AA261" s="1223"/>
      <c r="AB261" s="1224"/>
    </row>
    <row r="262" spans="1:28" ht="13.9">
      <c r="A262" s="627">
        <v>35</v>
      </c>
      <c r="B262" s="528"/>
      <c r="C262" s="560"/>
      <c r="D262" s="629"/>
      <c r="E262" s="630"/>
      <c r="F262" s="565"/>
      <c r="G262" s="631"/>
      <c r="H262" s="1222" t="str">
        <f t="shared" si="42"/>
        <v xml:space="preserve"> </v>
      </c>
      <c r="I262" s="1223"/>
      <c r="J262" s="1223"/>
      <c r="K262" s="1223"/>
      <c r="L262" s="1223"/>
      <c r="M262" s="1223"/>
      <c r="N262" s="1224"/>
      <c r="O262" s="1222" t="str">
        <f t="shared" si="43"/>
        <v xml:space="preserve"> </v>
      </c>
      <c r="P262" s="1223"/>
      <c r="Q262" s="1223"/>
      <c r="R262" s="1224"/>
      <c r="S262" s="1222" t="str">
        <f t="shared" si="44"/>
        <v xml:space="preserve"> </v>
      </c>
      <c r="T262" s="1223"/>
      <c r="U262" s="1223"/>
      <c r="V262" s="1223"/>
      <c r="W262" s="1224"/>
      <c r="X262" s="1222" t="str">
        <f t="shared" si="45"/>
        <v xml:space="preserve"> </v>
      </c>
      <c r="Y262" s="1223"/>
      <c r="Z262" s="1223"/>
      <c r="AA262" s="1223"/>
      <c r="AB262" s="1224"/>
    </row>
    <row r="263" spans="1:28" ht="13.9">
      <c r="A263" s="627">
        <v>36</v>
      </c>
      <c r="B263" s="528"/>
      <c r="C263" s="560"/>
      <c r="D263" s="629"/>
      <c r="E263" s="630"/>
      <c r="F263" s="565"/>
      <c r="G263" s="631"/>
      <c r="H263" s="1222" t="str">
        <f t="shared" si="42"/>
        <v xml:space="preserve"> </v>
      </c>
      <c r="I263" s="1223"/>
      <c r="J263" s="1223"/>
      <c r="K263" s="1223"/>
      <c r="L263" s="1223"/>
      <c r="M263" s="1223"/>
      <c r="N263" s="1224"/>
      <c r="O263" s="1222" t="str">
        <f t="shared" si="43"/>
        <v xml:space="preserve"> </v>
      </c>
      <c r="P263" s="1223"/>
      <c r="Q263" s="1223"/>
      <c r="R263" s="1224"/>
      <c r="S263" s="1222" t="str">
        <f t="shared" si="44"/>
        <v xml:space="preserve"> </v>
      </c>
      <c r="T263" s="1223"/>
      <c r="U263" s="1223"/>
      <c r="V263" s="1223"/>
      <c r="W263" s="1224"/>
      <c r="X263" s="1222" t="str">
        <f t="shared" si="45"/>
        <v xml:space="preserve"> </v>
      </c>
      <c r="Y263" s="1223"/>
      <c r="Z263" s="1223"/>
      <c r="AA263" s="1223"/>
      <c r="AB263" s="1224"/>
    </row>
    <row r="264" spans="1:28" ht="13.9">
      <c r="A264" s="627">
        <v>37</v>
      </c>
      <c r="B264" s="528"/>
      <c r="C264" s="560"/>
      <c r="D264" s="629"/>
      <c r="E264" s="630"/>
      <c r="F264" s="565"/>
      <c r="G264" s="631"/>
      <c r="H264" s="1222" t="str">
        <f t="shared" si="42"/>
        <v xml:space="preserve"> </v>
      </c>
      <c r="I264" s="1223"/>
      <c r="J264" s="1223"/>
      <c r="K264" s="1223"/>
      <c r="L264" s="1223"/>
      <c r="M264" s="1223"/>
      <c r="N264" s="1224"/>
      <c r="O264" s="1222" t="str">
        <f t="shared" si="43"/>
        <v xml:space="preserve"> </v>
      </c>
      <c r="P264" s="1223"/>
      <c r="Q264" s="1223"/>
      <c r="R264" s="1224"/>
      <c r="S264" s="1222" t="str">
        <f t="shared" si="44"/>
        <v xml:space="preserve"> </v>
      </c>
      <c r="T264" s="1223"/>
      <c r="U264" s="1223"/>
      <c r="V264" s="1223"/>
      <c r="W264" s="1224"/>
      <c r="X264" s="1222" t="str">
        <f t="shared" si="45"/>
        <v xml:space="preserve"> </v>
      </c>
      <c r="Y264" s="1223"/>
      <c r="Z264" s="1223"/>
      <c r="AA264" s="1223"/>
      <c r="AB264" s="1224"/>
    </row>
    <row r="265" spans="1:28" ht="13.9">
      <c r="A265" s="627">
        <v>38</v>
      </c>
      <c r="B265" s="528"/>
      <c r="C265" s="560"/>
      <c r="D265" s="629"/>
      <c r="E265" s="630"/>
      <c r="F265" s="565"/>
      <c r="G265" s="631"/>
      <c r="H265" s="1222" t="str">
        <f t="shared" si="42"/>
        <v xml:space="preserve"> </v>
      </c>
      <c r="I265" s="1223"/>
      <c r="J265" s="1223"/>
      <c r="K265" s="1223"/>
      <c r="L265" s="1223"/>
      <c r="M265" s="1223"/>
      <c r="N265" s="1224"/>
      <c r="O265" s="1222" t="str">
        <f t="shared" si="43"/>
        <v xml:space="preserve"> </v>
      </c>
      <c r="P265" s="1223"/>
      <c r="Q265" s="1223"/>
      <c r="R265" s="1224"/>
      <c r="S265" s="1222" t="str">
        <f t="shared" si="44"/>
        <v xml:space="preserve"> </v>
      </c>
      <c r="T265" s="1223"/>
      <c r="U265" s="1223"/>
      <c r="V265" s="1223"/>
      <c r="W265" s="1224"/>
      <c r="X265" s="1222" t="str">
        <f t="shared" si="45"/>
        <v xml:space="preserve"> </v>
      </c>
      <c r="Y265" s="1223"/>
      <c r="Z265" s="1223"/>
      <c r="AA265" s="1223"/>
      <c r="AB265" s="1224"/>
    </row>
    <row r="266" spans="1:28" ht="13.9">
      <c r="A266" s="627">
        <v>39</v>
      </c>
      <c r="B266" s="528"/>
      <c r="C266" s="560"/>
      <c r="D266" s="629"/>
      <c r="E266" s="630"/>
      <c r="F266" s="565"/>
      <c r="G266" s="631"/>
      <c r="H266" s="1222" t="str">
        <f t="shared" si="42"/>
        <v xml:space="preserve"> </v>
      </c>
      <c r="I266" s="1223"/>
      <c r="J266" s="1223"/>
      <c r="K266" s="1223"/>
      <c r="L266" s="1223"/>
      <c r="M266" s="1223"/>
      <c r="N266" s="1224"/>
      <c r="O266" s="1222" t="str">
        <f t="shared" si="43"/>
        <v xml:space="preserve"> </v>
      </c>
      <c r="P266" s="1223"/>
      <c r="Q266" s="1223"/>
      <c r="R266" s="1224"/>
      <c r="S266" s="1222" t="str">
        <f t="shared" si="44"/>
        <v xml:space="preserve"> </v>
      </c>
      <c r="T266" s="1223"/>
      <c r="U266" s="1223"/>
      <c r="V266" s="1223"/>
      <c r="W266" s="1224"/>
      <c r="X266" s="1222" t="str">
        <f t="shared" si="45"/>
        <v xml:space="preserve"> </v>
      </c>
      <c r="Y266" s="1223"/>
      <c r="Z266" s="1223"/>
      <c r="AA266" s="1223"/>
      <c r="AB266" s="1224"/>
    </row>
    <row r="267" spans="1:28" ht="13.9">
      <c r="A267" s="627">
        <v>40</v>
      </c>
      <c r="B267" s="528"/>
      <c r="C267" s="560"/>
      <c r="D267" s="629"/>
      <c r="E267" s="630"/>
      <c r="F267" s="565"/>
      <c r="G267" s="631"/>
      <c r="H267" s="1222" t="str">
        <f t="shared" si="42"/>
        <v xml:space="preserve"> </v>
      </c>
      <c r="I267" s="1223"/>
      <c r="J267" s="1223"/>
      <c r="K267" s="1223"/>
      <c r="L267" s="1223"/>
      <c r="M267" s="1223"/>
      <c r="N267" s="1224"/>
      <c r="O267" s="1222" t="str">
        <f t="shared" si="43"/>
        <v xml:space="preserve"> </v>
      </c>
      <c r="P267" s="1223"/>
      <c r="Q267" s="1223"/>
      <c r="R267" s="1224"/>
      <c r="S267" s="1222" t="str">
        <f t="shared" si="44"/>
        <v xml:space="preserve"> </v>
      </c>
      <c r="T267" s="1223"/>
      <c r="U267" s="1223"/>
      <c r="V267" s="1223"/>
      <c r="W267" s="1224"/>
      <c r="X267" s="1222" t="str">
        <f t="shared" si="45"/>
        <v xml:space="preserve"> </v>
      </c>
      <c r="Y267" s="1223"/>
      <c r="Z267" s="1223"/>
      <c r="AA267" s="1223"/>
      <c r="AB267" s="1224"/>
    </row>
    <row r="268" spans="1:28" ht="13.9">
      <c r="A268" s="627">
        <v>41</v>
      </c>
      <c r="B268" s="528"/>
      <c r="C268" s="560"/>
      <c r="D268" s="629"/>
      <c r="E268" s="630"/>
      <c r="F268" s="565"/>
      <c r="G268" s="631"/>
      <c r="H268" s="1222" t="str">
        <f t="shared" si="42"/>
        <v xml:space="preserve"> </v>
      </c>
      <c r="I268" s="1223"/>
      <c r="J268" s="1223"/>
      <c r="K268" s="1223"/>
      <c r="L268" s="1223"/>
      <c r="M268" s="1223"/>
      <c r="N268" s="1224"/>
      <c r="O268" s="1222" t="str">
        <f t="shared" si="43"/>
        <v xml:space="preserve"> </v>
      </c>
      <c r="P268" s="1223"/>
      <c r="Q268" s="1223"/>
      <c r="R268" s="1224"/>
      <c r="S268" s="1222" t="str">
        <f t="shared" si="44"/>
        <v xml:space="preserve"> </v>
      </c>
      <c r="T268" s="1223"/>
      <c r="U268" s="1223"/>
      <c r="V268" s="1223"/>
      <c r="W268" s="1224"/>
      <c r="X268" s="1222" t="str">
        <f t="shared" si="45"/>
        <v xml:space="preserve"> </v>
      </c>
      <c r="Y268" s="1223"/>
      <c r="Z268" s="1223"/>
      <c r="AA268" s="1223"/>
      <c r="AB268" s="1224"/>
    </row>
    <row r="269" spans="1:28" ht="13.9">
      <c r="A269" s="627">
        <v>42</v>
      </c>
      <c r="B269" s="528"/>
      <c r="C269" s="560"/>
      <c r="D269" s="629"/>
      <c r="E269" s="630"/>
      <c r="F269" s="565"/>
      <c r="G269" s="631"/>
      <c r="H269" s="1222" t="str">
        <f t="shared" si="42"/>
        <v xml:space="preserve"> </v>
      </c>
      <c r="I269" s="1223"/>
      <c r="J269" s="1223"/>
      <c r="K269" s="1223"/>
      <c r="L269" s="1223"/>
      <c r="M269" s="1223"/>
      <c r="N269" s="1224"/>
      <c r="O269" s="1222" t="str">
        <f t="shared" si="43"/>
        <v xml:space="preserve"> </v>
      </c>
      <c r="P269" s="1223"/>
      <c r="Q269" s="1223"/>
      <c r="R269" s="1224"/>
      <c r="S269" s="1222" t="str">
        <f t="shared" si="44"/>
        <v xml:space="preserve"> </v>
      </c>
      <c r="T269" s="1223"/>
      <c r="U269" s="1223"/>
      <c r="V269" s="1223"/>
      <c r="W269" s="1224"/>
      <c r="X269" s="1222" t="str">
        <f t="shared" si="45"/>
        <v xml:space="preserve"> </v>
      </c>
      <c r="Y269" s="1223"/>
      <c r="Z269" s="1223"/>
      <c r="AA269" s="1223"/>
      <c r="AB269" s="1224"/>
    </row>
    <row r="270" spans="1:28" ht="13.9">
      <c r="A270" s="627">
        <v>43</v>
      </c>
      <c r="B270" s="528"/>
      <c r="C270" s="560"/>
      <c r="D270" s="629"/>
      <c r="E270" s="630"/>
      <c r="F270" s="565"/>
      <c r="G270" s="631"/>
      <c r="H270" s="1222" t="str">
        <f t="shared" si="42"/>
        <v xml:space="preserve"> </v>
      </c>
      <c r="I270" s="1223"/>
      <c r="J270" s="1223"/>
      <c r="K270" s="1223"/>
      <c r="L270" s="1223"/>
      <c r="M270" s="1223"/>
      <c r="N270" s="1224"/>
      <c r="O270" s="1222" t="str">
        <f t="shared" si="43"/>
        <v xml:space="preserve"> </v>
      </c>
      <c r="P270" s="1223"/>
      <c r="Q270" s="1223"/>
      <c r="R270" s="1224"/>
      <c r="S270" s="1222" t="str">
        <f t="shared" si="44"/>
        <v xml:space="preserve"> </v>
      </c>
      <c r="T270" s="1223"/>
      <c r="U270" s="1223"/>
      <c r="V270" s="1223"/>
      <c r="W270" s="1224"/>
      <c r="X270" s="1222" t="str">
        <f t="shared" si="45"/>
        <v xml:space="preserve"> </v>
      </c>
      <c r="Y270" s="1223"/>
      <c r="Z270" s="1223"/>
      <c r="AA270" s="1223"/>
      <c r="AB270" s="1224"/>
    </row>
    <row r="271" spans="1:28" ht="13.9">
      <c r="A271" s="627">
        <v>44</v>
      </c>
      <c r="B271" s="528"/>
      <c r="C271" s="560"/>
      <c r="D271" s="629"/>
      <c r="E271" s="630"/>
      <c r="F271" s="565"/>
      <c r="G271" s="631"/>
      <c r="H271" s="1222" t="str">
        <f t="shared" si="42"/>
        <v xml:space="preserve"> </v>
      </c>
      <c r="I271" s="1223"/>
      <c r="J271" s="1223"/>
      <c r="K271" s="1223"/>
      <c r="L271" s="1223"/>
      <c r="M271" s="1223"/>
      <c r="N271" s="1224"/>
      <c r="O271" s="1222" t="str">
        <f t="shared" si="43"/>
        <v xml:space="preserve"> </v>
      </c>
      <c r="P271" s="1223"/>
      <c r="Q271" s="1223"/>
      <c r="R271" s="1224"/>
      <c r="S271" s="1222" t="str">
        <f t="shared" si="44"/>
        <v xml:space="preserve"> </v>
      </c>
      <c r="T271" s="1223"/>
      <c r="U271" s="1223"/>
      <c r="V271" s="1223"/>
      <c r="W271" s="1224"/>
      <c r="X271" s="1222" t="str">
        <f t="shared" si="45"/>
        <v xml:space="preserve"> </v>
      </c>
      <c r="Y271" s="1223"/>
      <c r="Z271" s="1223"/>
      <c r="AA271" s="1223"/>
      <c r="AB271" s="1224"/>
    </row>
    <row r="272" spans="1:28" ht="13.9">
      <c r="A272" s="627">
        <v>45</v>
      </c>
      <c r="B272" s="528"/>
      <c r="C272" s="560"/>
      <c r="D272" s="629"/>
      <c r="E272" s="630"/>
      <c r="F272" s="565"/>
      <c r="G272" s="631"/>
      <c r="H272" s="1222" t="str">
        <f t="shared" si="42"/>
        <v xml:space="preserve"> </v>
      </c>
      <c r="I272" s="1223"/>
      <c r="J272" s="1223"/>
      <c r="K272" s="1223"/>
      <c r="L272" s="1223"/>
      <c r="M272" s="1223"/>
      <c r="N272" s="1224"/>
      <c r="O272" s="1222" t="str">
        <f t="shared" si="43"/>
        <v xml:space="preserve"> </v>
      </c>
      <c r="P272" s="1223"/>
      <c r="Q272" s="1223"/>
      <c r="R272" s="1224"/>
      <c r="S272" s="1222" t="str">
        <f t="shared" si="44"/>
        <v xml:space="preserve"> </v>
      </c>
      <c r="T272" s="1223"/>
      <c r="U272" s="1223"/>
      <c r="V272" s="1223"/>
      <c r="W272" s="1224"/>
      <c r="X272" s="1222" t="str">
        <f t="shared" si="45"/>
        <v xml:space="preserve"> </v>
      </c>
      <c r="Y272" s="1223"/>
      <c r="Z272" s="1223"/>
      <c r="AA272" s="1223"/>
      <c r="AB272" s="1224"/>
    </row>
    <row r="273" spans="1:28" ht="13.9">
      <c r="A273" s="627">
        <v>46</v>
      </c>
      <c r="B273" s="528"/>
      <c r="C273" s="560"/>
      <c r="D273" s="629"/>
      <c r="E273" s="630"/>
      <c r="F273" s="565"/>
      <c r="G273" s="631"/>
      <c r="H273" s="1222" t="str">
        <f t="shared" si="42"/>
        <v xml:space="preserve"> </v>
      </c>
      <c r="I273" s="1223"/>
      <c r="J273" s="1223"/>
      <c r="K273" s="1223"/>
      <c r="L273" s="1223"/>
      <c r="M273" s="1223"/>
      <c r="N273" s="1224"/>
      <c r="O273" s="1222" t="str">
        <f t="shared" si="43"/>
        <v xml:space="preserve"> </v>
      </c>
      <c r="P273" s="1223"/>
      <c r="Q273" s="1223"/>
      <c r="R273" s="1224"/>
      <c r="S273" s="1222" t="str">
        <f t="shared" si="44"/>
        <v xml:space="preserve"> </v>
      </c>
      <c r="T273" s="1223"/>
      <c r="U273" s="1223"/>
      <c r="V273" s="1223"/>
      <c r="W273" s="1224"/>
      <c r="X273" s="1222" t="str">
        <f t="shared" si="45"/>
        <v xml:space="preserve"> </v>
      </c>
      <c r="Y273" s="1223"/>
      <c r="Z273" s="1223"/>
      <c r="AA273" s="1223"/>
      <c r="AB273" s="1224"/>
    </row>
    <row r="274" spans="1:28" ht="13.9">
      <c r="A274" s="627">
        <v>47</v>
      </c>
      <c r="B274" s="528"/>
      <c r="C274" s="560"/>
      <c r="D274" s="629"/>
      <c r="E274" s="630"/>
      <c r="F274" s="565"/>
      <c r="G274" s="631"/>
      <c r="H274" s="1222" t="str">
        <f t="shared" si="42"/>
        <v xml:space="preserve"> </v>
      </c>
      <c r="I274" s="1223"/>
      <c r="J274" s="1223"/>
      <c r="K274" s="1223"/>
      <c r="L274" s="1223"/>
      <c r="M274" s="1223"/>
      <c r="N274" s="1224"/>
      <c r="O274" s="1222" t="str">
        <f t="shared" si="43"/>
        <v xml:space="preserve"> </v>
      </c>
      <c r="P274" s="1223"/>
      <c r="Q274" s="1223"/>
      <c r="R274" s="1224"/>
      <c r="S274" s="1222" t="str">
        <f t="shared" si="44"/>
        <v xml:space="preserve"> </v>
      </c>
      <c r="T274" s="1223"/>
      <c r="U274" s="1223"/>
      <c r="V274" s="1223"/>
      <c r="W274" s="1224"/>
      <c r="X274" s="1222" t="str">
        <f t="shared" si="45"/>
        <v xml:space="preserve"> </v>
      </c>
      <c r="Y274" s="1223"/>
      <c r="Z274" s="1223"/>
      <c r="AA274" s="1223"/>
      <c r="AB274" s="1224"/>
    </row>
    <row r="275" spans="1:28" ht="13.9">
      <c r="A275" s="627">
        <v>48</v>
      </c>
      <c r="B275" s="528"/>
      <c r="C275" s="560"/>
      <c r="D275" s="629"/>
      <c r="E275" s="630"/>
      <c r="F275" s="565"/>
      <c r="G275" s="631"/>
      <c r="H275" s="1222" t="str">
        <f t="shared" si="42"/>
        <v xml:space="preserve"> </v>
      </c>
      <c r="I275" s="1223"/>
      <c r="J275" s="1223"/>
      <c r="K275" s="1223"/>
      <c r="L275" s="1223"/>
      <c r="M275" s="1223"/>
      <c r="N275" s="1224"/>
      <c r="O275" s="1222" t="str">
        <f t="shared" si="43"/>
        <v xml:space="preserve"> </v>
      </c>
      <c r="P275" s="1223"/>
      <c r="Q275" s="1223"/>
      <c r="R275" s="1224"/>
      <c r="S275" s="1222" t="str">
        <f t="shared" si="44"/>
        <v xml:space="preserve"> </v>
      </c>
      <c r="T275" s="1223"/>
      <c r="U275" s="1223"/>
      <c r="V275" s="1223"/>
      <c r="W275" s="1224"/>
      <c r="X275" s="1222" t="str">
        <f t="shared" si="45"/>
        <v xml:space="preserve"> </v>
      </c>
      <c r="Y275" s="1223"/>
      <c r="Z275" s="1223"/>
      <c r="AA275" s="1223"/>
      <c r="AB275" s="1224"/>
    </row>
    <row r="276" spans="1:28" ht="13.9">
      <c r="A276" s="627">
        <v>49</v>
      </c>
      <c r="B276" s="528"/>
      <c r="C276" s="560"/>
      <c r="D276" s="629"/>
      <c r="E276" s="630"/>
      <c r="F276" s="565"/>
      <c r="G276" s="631"/>
      <c r="H276" s="1222" t="str">
        <f t="shared" si="42"/>
        <v xml:space="preserve"> </v>
      </c>
      <c r="I276" s="1223"/>
      <c r="J276" s="1223"/>
      <c r="K276" s="1223"/>
      <c r="L276" s="1223"/>
      <c r="M276" s="1223"/>
      <c r="N276" s="1224"/>
      <c r="O276" s="1222" t="str">
        <f t="shared" si="43"/>
        <v xml:space="preserve"> </v>
      </c>
      <c r="P276" s="1223"/>
      <c r="Q276" s="1223"/>
      <c r="R276" s="1224"/>
      <c r="S276" s="1222" t="str">
        <f t="shared" si="44"/>
        <v xml:space="preserve"> </v>
      </c>
      <c r="T276" s="1223"/>
      <c r="U276" s="1223"/>
      <c r="V276" s="1223"/>
      <c r="W276" s="1224"/>
      <c r="X276" s="1222" t="str">
        <f t="shared" si="45"/>
        <v xml:space="preserve"> </v>
      </c>
      <c r="Y276" s="1223"/>
      <c r="Z276" s="1223"/>
      <c r="AA276" s="1223"/>
      <c r="AB276" s="1224"/>
    </row>
    <row r="277" spans="1:28" ht="13.9">
      <c r="A277" s="627">
        <v>50</v>
      </c>
      <c r="B277" s="528"/>
      <c r="C277" s="560"/>
      <c r="D277" s="629"/>
      <c r="E277" s="630"/>
      <c r="F277" s="565"/>
      <c r="G277" s="631"/>
      <c r="H277" s="1222" t="str">
        <f t="shared" si="42"/>
        <v xml:space="preserve"> </v>
      </c>
      <c r="I277" s="1223"/>
      <c r="J277" s="1223"/>
      <c r="K277" s="1223"/>
      <c r="L277" s="1223"/>
      <c r="M277" s="1223"/>
      <c r="N277" s="1224"/>
      <c r="O277" s="1222" t="str">
        <f t="shared" si="43"/>
        <v xml:space="preserve"> </v>
      </c>
      <c r="P277" s="1223"/>
      <c r="Q277" s="1223"/>
      <c r="R277" s="1224"/>
      <c r="S277" s="1222" t="str">
        <f t="shared" si="44"/>
        <v xml:space="preserve"> </v>
      </c>
      <c r="T277" s="1223"/>
      <c r="U277" s="1223"/>
      <c r="V277" s="1223"/>
      <c r="W277" s="1224"/>
      <c r="X277" s="1222" t="str">
        <f t="shared" si="45"/>
        <v xml:space="preserve"> </v>
      </c>
      <c r="Y277" s="1223"/>
      <c r="Z277" s="1223"/>
      <c r="AA277" s="1223"/>
      <c r="AB277" s="1224"/>
    </row>
    <row r="278" spans="1:28" ht="13.9">
      <c r="A278" s="627">
        <v>51</v>
      </c>
      <c r="B278" s="528"/>
      <c r="C278" s="560"/>
      <c r="D278" s="629"/>
      <c r="E278" s="630"/>
      <c r="F278" s="565"/>
      <c r="G278" s="631"/>
      <c r="H278" s="1222" t="str">
        <f t="shared" si="42"/>
        <v xml:space="preserve"> </v>
      </c>
      <c r="I278" s="1223"/>
      <c r="J278" s="1223"/>
      <c r="K278" s="1223"/>
      <c r="L278" s="1223"/>
      <c r="M278" s="1223"/>
      <c r="N278" s="1224"/>
      <c r="O278" s="1222" t="str">
        <f t="shared" si="43"/>
        <v xml:space="preserve"> </v>
      </c>
      <c r="P278" s="1223"/>
      <c r="Q278" s="1223"/>
      <c r="R278" s="1224"/>
      <c r="S278" s="1222" t="str">
        <f t="shared" si="44"/>
        <v xml:space="preserve"> </v>
      </c>
      <c r="T278" s="1223"/>
      <c r="U278" s="1223"/>
      <c r="V278" s="1223"/>
      <c r="W278" s="1224"/>
      <c r="X278" s="1222" t="str">
        <f t="shared" si="45"/>
        <v xml:space="preserve"> </v>
      </c>
      <c r="Y278" s="1223"/>
      <c r="Z278" s="1223"/>
      <c r="AA278" s="1223"/>
      <c r="AB278" s="1224"/>
    </row>
    <row r="279" spans="1:28" ht="13.9">
      <c r="A279" s="627">
        <v>52</v>
      </c>
      <c r="B279" s="528"/>
      <c r="C279" s="560"/>
      <c r="D279" s="629"/>
      <c r="E279" s="630"/>
      <c r="F279" s="565"/>
      <c r="G279" s="631"/>
      <c r="H279" s="1222" t="str">
        <f t="shared" si="42"/>
        <v xml:space="preserve"> </v>
      </c>
      <c r="I279" s="1223"/>
      <c r="J279" s="1223"/>
      <c r="K279" s="1223"/>
      <c r="L279" s="1223"/>
      <c r="M279" s="1223"/>
      <c r="N279" s="1224"/>
      <c r="O279" s="1222" t="str">
        <f t="shared" si="43"/>
        <v xml:space="preserve"> </v>
      </c>
      <c r="P279" s="1223"/>
      <c r="Q279" s="1223"/>
      <c r="R279" s="1224"/>
      <c r="S279" s="1222" t="str">
        <f t="shared" si="44"/>
        <v xml:space="preserve"> </v>
      </c>
      <c r="T279" s="1223"/>
      <c r="U279" s="1223"/>
      <c r="V279" s="1223"/>
      <c r="W279" s="1224"/>
      <c r="X279" s="1222" t="str">
        <f t="shared" si="45"/>
        <v xml:space="preserve"> </v>
      </c>
      <c r="Y279" s="1223"/>
      <c r="Z279" s="1223"/>
      <c r="AA279" s="1223"/>
      <c r="AB279" s="1224"/>
    </row>
    <row r="280" spans="1:28" ht="13.9">
      <c r="A280" s="627">
        <v>53</v>
      </c>
      <c r="B280" s="528"/>
      <c r="C280" s="560"/>
      <c r="D280" s="629"/>
      <c r="E280" s="630"/>
      <c r="F280" s="565"/>
      <c r="G280" s="631"/>
      <c r="H280" s="1222" t="str">
        <f t="shared" si="42"/>
        <v xml:space="preserve"> </v>
      </c>
      <c r="I280" s="1223"/>
      <c r="J280" s="1223"/>
      <c r="K280" s="1223"/>
      <c r="L280" s="1223"/>
      <c r="M280" s="1223"/>
      <c r="N280" s="1224"/>
      <c r="O280" s="1222" t="str">
        <f t="shared" si="43"/>
        <v xml:space="preserve"> </v>
      </c>
      <c r="P280" s="1223"/>
      <c r="Q280" s="1223"/>
      <c r="R280" s="1224"/>
      <c r="S280" s="1222" t="str">
        <f t="shared" si="44"/>
        <v xml:space="preserve"> </v>
      </c>
      <c r="T280" s="1223"/>
      <c r="U280" s="1223"/>
      <c r="V280" s="1223"/>
      <c r="W280" s="1224"/>
      <c r="X280" s="1222" t="str">
        <f t="shared" si="45"/>
        <v xml:space="preserve"> </v>
      </c>
      <c r="Y280" s="1223"/>
      <c r="Z280" s="1223"/>
      <c r="AA280" s="1223"/>
      <c r="AB280" s="1224"/>
    </row>
    <row r="281" spans="1:28" ht="13.9">
      <c r="A281" s="627">
        <v>54</v>
      </c>
      <c r="B281" s="528"/>
      <c r="C281" s="560"/>
      <c r="D281" s="629"/>
      <c r="E281" s="630"/>
      <c r="F281" s="565"/>
      <c r="G281" s="631"/>
      <c r="H281" s="1222" t="str">
        <f t="shared" si="42"/>
        <v xml:space="preserve"> </v>
      </c>
      <c r="I281" s="1223"/>
      <c r="J281" s="1223"/>
      <c r="K281" s="1223"/>
      <c r="L281" s="1223"/>
      <c r="M281" s="1223"/>
      <c r="N281" s="1224"/>
      <c r="O281" s="1222" t="str">
        <f t="shared" si="43"/>
        <v xml:space="preserve"> </v>
      </c>
      <c r="P281" s="1223"/>
      <c r="Q281" s="1223"/>
      <c r="R281" s="1224"/>
      <c r="S281" s="1222" t="str">
        <f t="shared" si="44"/>
        <v xml:space="preserve"> </v>
      </c>
      <c r="T281" s="1223"/>
      <c r="U281" s="1223"/>
      <c r="V281" s="1223"/>
      <c r="W281" s="1224"/>
      <c r="X281" s="1222" t="str">
        <f t="shared" si="45"/>
        <v xml:space="preserve"> </v>
      </c>
      <c r="Y281" s="1223"/>
      <c r="Z281" s="1223"/>
      <c r="AA281" s="1223"/>
      <c r="AB281" s="1224"/>
    </row>
    <row r="282" spans="1:28" ht="13.9">
      <c r="A282" s="627">
        <v>55</v>
      </c>
      <c r="B282" s="528"/>
      <c r="C282" s="560"/>
      <c r="D282" s="629"/>
      <c r="E282" s="630"/>
      <c r="F282" s="565"/>
      <c r="G282" s="631"/>
      <c r="H282" s="1222" t="str">
        <f t="shared" si="42"/>
        <v xml:space="preserve"> </v>
      </c>
      <c r="I282" s="1223"/>
      <c r="J282" s="1223"/>
      <c r="K282" s="1223"/>
      <c r="L282" s="1223"/>
      <c r="M282" s="1223"/>
      <c r="N282" s="1224"/>
      <c r="O282" s="1222" t="str">
        <f t="shared" si="43"/>
        <v xml:space="preserve"> </v>
      </c>
      <c r="P282" s="1223"/>
      <c r="Q282" s="1223"/>
      <c r="R282" s="1224"/>
      <c r="S282" s="1222" t="str">
        <f t="shared" si="44"/>
        <v xml:space="preserve"> </v>
      </c>
      <c r="T282" s="1223"/>
      <c r="U282" s="1223"/>
      <c r="V282" s="1223"/>
      <c r="W282" s="1224"/>
      <c r="X282" s="1222" t="str">
        <f t="shared" si="45"/>
        <v xml:space="preserve"> </v>
      </c>
      <c r="Y282" s="1223"/>
      <c r="Z282" s="1223"/>
      <c r="AA282" s="1223"/>
      <c r="AB282" s="1224"/>
    </row>
    <row r="283" spans="1:28" ht="13.9">
      <c r="A283" s="627">
        <v>56</v>
      </c>
      <c r="B283" s="528"/>
      <c r="C283" s="560"/>
      <c r="D283" s="629"/>
      <c r="E283" s="630"/>
      <c r="F283" s="565"/>
      <c r="G283" s="631"/>
      <c r="H283" s="1222" t="str">
        <f t="shared" si="42"/>
        <v xml:space="preserve"> </v>
      </c>
      <c r="I283" s="1223"/>
      <c r="J283" s="1223"/>
      <c r="K283" s="1223"/>
      <c r="L283" s="1223"/>
      <c r="M283" s="1223"/>
      <c r="N283" s="1224"/>
      <c r="O283" s="1222" t="str">
        <f t="shared" si="43"/>
        <v xml:space="preserve"> </v>
      </c>
      <c r="P283" s="1223"/>
      <c r="Q283" s="1223"/>
      <c r="R283" s="1224"/>
      <c r="S283" s="1222" t="str">
        <f t="shared" si="44"/>
        <v xml:space="preserve"> </v>
      </c>
      <c r="T283" s="1223"/>
      <c r="U283" s="1223"/>
      <c r="V283" s="1223"/>
      <c r="W283" s="1224"/>
      <c r="X283" s="1222" t="str">
        <f t="shared" si="45"/>
        <v xml:space="preserve"> </v>
      </c>
      <c r="Y283" s="1223"/>
      <c r="Z283" s="1223"/>
      <c r="AA283" s="1223"/>
      <c r="AB283" s="1224"/>
    </row>
    <row r="284" spans="1:28" ht="13.9">
      <c r="A284" s="627">
        <v>57</v>
      </c>
      <c r="B284" s="528"/>
      <c r="C284" s="560"/>
      <c r="D284" s="629"/>
      <c r="E284" s="630"/>
      <c r="F284" s="565"/>
      <c r="G284" s="631"/>
      <c r="H284" s="1222" t="str">
        <f t="shared" si="42"/>
        <v xml:space="preserve"> </v>
      </c>
      <c r="I284" s="1223"/>
      <c r="J284" s="1223"/>
      <c r="K284" s="1223"/>
      <c r="L284" s="1223"/>
      <c r="M284" s="1223"/>
      <c r="N284" s="1224"/>
      <c r="O284" s="1222" t="str">
        <f t="shared" si="43"/>
        <v xml:space="preserve"> </v>
      </c>
      <c r="P284" s="1223"/>
      <c r="Q284" s="1223"/>
      <c r="R284" s="1224"/>
      <c r="S284" s="1222" t="str">
        <f t="shared" si="44"/>
        <v xml:space="preserve"> </v>
      </c>
      <c r="T284" s="1223"/>
      <c r="U284" s="1223"/>
      <c r="V284" s="1223"/>
      <c r="W284" s="1224"/>
      <c r="X284" s="1222" t="str">
        <f t="shared" si="45"/>
        <v xml:space="preserve"> </v>
      </c>
      <c r="Y284" s="1223"/>
      <c r="Z284" s="1223"/>
      <c r="AA284" s="1223"/>
      <c r="AB284" s="1224"/>
    </row>
    <row r="285" spans="1:28" ht="13.9">
      <c r="A285" s="627">
        <v>58</v>
      </c>
      <c r="B285" s="528"/>
      <c r="C285" s="560"/>
      <c r="D285" s="629"/>
      <c r="E285" s="630"/>
      <c r="F285" s="565"/>
      <c r="G285" s="631"/>
      <c r="H285" s="1222" t="str">
        <f t="shared" si="42"/>
        <v xml:space="preserve"> </v>
      </c>
      <c r="I285" s="1223"/>
      <c r="J285" s="1223"/>
      <c r="K285" s="1223"/>
      <c r="L285" s="1223"/>
      <c r="M285" s="1223"/>
      <c r="N285" s="1224"/>
      <c r="O285" s="1222" t="str">
        <f t="shared" si="43"/>
        <v xml:space="preserve"> </v>
      </c>
      <c r="P285" s="1223"/>
      <c r="Q285" s="1223"/>
      <c r="R285" s="1224"/>
      <c r="S285" s="1222" t="str">
        <f t="shared" si="44"/>
        <v xml:space="preserve"> </v>
      </c>
      <c r="T285" s="1223"/>
      <c r="U285" s="1223"/>
      <c r="V285" s="1223"/>
      <c r="W285" s="1224"/>
      <c r="X285" s="1222" t="str">
        <f t="shared" si="45"/>
        <v xml:space="preserve"> </v>
      </c>
      <c r="Y285" s="1223"/>
      <c r="Z285" s="1223"/>
      <c r="AA285" s="1223"/>
      <c r="AB285" s="1224"/>
    </row>
    <row r="286" spans="1:28" ht="13.9">
      <c r="A286" s="627">
        <v>59</v>
      </c>
      <c r="B286" s="528"/>
      <c r="C286" s="560"/>
      <c r="D286" s="629"/>
      <c r="E286" s="630"/>
      <c r="F286" s="565"/>
      <c r="G286" s="631"/>
      <c r="H286" s="1222" t="str">
        <f t="shared" si="42"/>
        <v xml:space="preserve"> </v>
      </c>
      <c r="I286" s="1223"/>
      <c r="J286" s="1223"/>
      <c r="K286" s="1223"/>
      <c r="L286" s="1223"/>
      <c r="M286" s="1223"/>
      <c r="N286" s="1224"/>
      <c r="O286" s="1222" t="str">
        <f t="shared" si="43"/>
        <v xml:space="preserve"> </v>
      </c>
      <c r="P286" s="1223"/>
      <c r="Q286" s="1223"/>
      <c r="R286" s="1224"/>
      <c r="S286" s="1222" t="str">
        <f t="shared" si="44"/>
        <v xml:space="preserve"> </v>
      </c>
      <c r="T286" s="1223"/>
      <c r="U286" s="1223"/>
      <c r="V286" s="1223"/>
      <c r="W286" s="1224"/>
      <c r="X286" s="1222" t="str">
        <f t="shared" si="45"/>
        <v xml:space="preserve"> </v>
      </c>
      <c r="Y286" s="1223"/>
      <c r="Z286" s="1223"/>
      <c r="AA286" s="1223"/>
      <c r="AB286" s="1224"/>
    </row>
    <row r="287" spans="1:28" ht="13.9">
      <c r="A287" s="627">
        <v>60</v>
      </c>
      <c r="B287" s="528"/>
      <c r="C287" s="560"/>
      <c r="D287" s="629"/>
      <c r="E287" s="630"/>
      <c r="F287" s="565"/>
      <c r="G287" s="631"/>
      <c r="H287" s="1222" t="str">
        <f t="shared" si="42"/>
        <v xml:space="preserve"> </v>
      </c>
      <c r="I287" s="1223"/>
      <c r="J287" s="1223"/>
      <c r="K287" s="1223"/>
      <c r="L287" s="1223"/>
      <c r="M287" s="1223"/>
      <c r="N287" s="1224"/>
      <c r="O287" s="1222" t="str">
        <f t="shared" si="43"/>
        <v xml:space="preserve"> </v>
      </c>
      <c r="P287" s="1223"/>
      <c r="Q287" s="1223"/>
      <c r="R287" s="1224"/>
      <c r="S287" s="1222" t="str">
        <f t="shared" si="44"/>
        <v xml:space="preserve"> </v>
      </c>
      <c r="T287" s="1223"/>
      <c r="U287" s="1223"/>
      <c r="V287" s="1223"/>
      <c r="W287" s="1224"/>
      <c r="X287" s="1222" t="str">
        <f t="shared" si="45"/>
        <v xml:space="preserve"> </v>
      </c>
      <c r="Y287" s="1223"/>
      <c r="Z287" s="1223"/>
      <c r="AA287" s="1223"/>
      <c r="AB287" s="1224"/>
    </row>
    <row r="288" spans="1:28" ht="13.9">
      <c r="A288" s="627">
        <v>61</v>
      </c>
      <c r="B288" s="528"/>
      <c r="C288" s="560"/>
      <c r="D288" s="629"/>
      <c r="E288" s="630"/>
      <c r="F288" s="565"/>
      <c r="G288" s="631"/>
      <c r="H288" s="1222" t="str">
        <f t="shared" si="42"/>
        <v xml:space="preserve"> </v>
      </c>
      <c r="I288" s="1223"/>
      <c r="J288" s="1223"/>
      <c r="K288" s="1223"/>
      <c r="L288" s="1223"/>
      <c r="M288" s="1223"/>
      <c r="N288" s="1224"/>
      <c r="O288" s="1222" t="str">
        <f t="shared" si="43"/>
        <v xml:space="preserve"> </v>
      </c>
      <c r="P288" s="1223"/>
      <c r="Q288" s="1223"/>
      <c r="R288" s="1224"/>
      <c r="S288" s="1222" t="str">
        <f t="shared" si="44"/>
        <v xml:space="preserve"> </v>
      </c>
      <c r="T288" s="1223"/>
      <c r="U288" s="1223"/>
      <c r="V288" s="1223"/>
      <c r="W288" s="1224"/>
      <c r="X288" s="1222" t="str">
        <f t="shared" si="45"/>
        <v xml:space="preserve"> </v>
      </c>
      <c r="Y288" s="1223"/>
      <c r="Z288" s="1223"/>
      <c r="AA288" s="1223"/>
      <c r="AB288" s="1224"/>
    </row>
    <row r="289" spans="1:28" ht="13.9">
      <c r="A289" s="627">
        <v>62</v>
      </c>
      <c r="B289" s="528"/>
      <c r="C289" s="560"/>
      <c r="D289" s="629"/>
      <c r="E289" s="630"/>
      <c r="F289" s="565"/>
      <c r="G289" s="631"/>
      <c r="H289" s="1222" t="str">
        <f t="shared" si="42"/>
        <v xml:space="preserve"> </v>
      </c>
      <c r="I289" s="1223"/>
      <c r="J289" s="1223"/>
      <c r="K289" s="1223"/>
      <c r="L289" s="1223"/>
      <c r="M289" s="1223"/>
      <c r="N289" s="1224"/>
      <c r="O289" s="1222" t="str">
        <f t="shared" si="43"/>
        <v xml:space="preserve"> </v>
      </c>
      <c r="P289" s="1223"/>
      <c r="Q289" s="1223"/>
      <c r="R289" s="1224"/>
      <c r="S289" s="1222" t="str">
        <f t="shared" si="44"/>
        <v xml:space="preserve"> </v>
      </c>
      <c r="T289" s="1223"/>
      <c r="U289" s="1223"/>
      <c r="V289" s="1223"/>
      <c r="W289" s="1224"/>
      <c r="X289" s="1222" t="str">
        <f t="shared" si="45"/>
        <v xml:space="preserve"> </v>
      </c>
      <c r="Y289" s="1223"/>
      <c r="Z289" s="1223"/>
      <c r="AA289" s="1223"/>
      <c r="AB289" s="1224"/>
    </row>
    <row r="290" spans="1:28" ht="13.9">
      <c r="A290" s="627">
        <v>63</v>
      </c>
      <c r="B290" s="528"/>
      <c r="C290" s="560"/>
      <c r="D290" s="629"/>
      <c r="E290" s="630"/>
      <c r="F290" s="565"/>
      <c r="G290" s="631"/>
      <c r="H290" s="1222" t="str">
        <f t="shared" si="42"/>
        <v xml:space="preserve"> </v>
      </c>
      <c r="I290" s="1223"/>
      <c r="J290" s="1223"/>
      <c r="K290" s="1223"/>
      <c r="L290" s="1223"/>
      <c r="M290" s="1223"/>
      <c r="N290" s="1224"/>
      <c r="O290" s="1222" t="str">
        <f t="shared" si="43"/>
        <v xml:space="preserve"> </v>
      </c>
      <c r="P290" s="1223"/>
      <c r="Q290" s="1223"/>
      <c r="R290" s="1224"/>
      <c r="S290" s="1222" t="str">
        <f t="shared" si="44"/>
        <v xml:space="preserve"> </v>
      </c>
      <c r="T290" s="1223"/>
      <c r="U290" s="1223"/>
      <c r="V290" s="1223"/>
      <c r="W290" s="1224"/>
      <c r="X290" s="1222" t="str">
        <f t="shared" si="45"/>
        <v xml:space="preserve"> </v>
      </c>
      <c r="Y290" s="1223"/>
      <c r="Z290" s="1223"/>
      <c r="AA290" s="1223"/>
      <c r="AB290" s="1224"/>
    </row>
    <row r="291" spans="1:28" ht="13.9">
      <c r="A291" s="627">
        <v>64</v>
      </c>
      <c r="B291" s="528"/>
      <c r="C291" s="560"/>
      <c r="D291" s="629"/>
      <c r="E291" s="630"/>
      <c r="F291" s="565"/>
      <c r="G291" s="631"/>
      <c r="H291" s="1222" t="str">
        <f t="shared" si="42"/>
        <v xml:space="preserve"> </v>
      </c>
      <c r="I291" s="1223"/>
      <c r="J291" s="1223"/>
      <c r="K291" s="1223"/>
      <c r="L291" s="1223"/>
      <c r="M291" s="1223"/>
      <c r="N291" s="1224"/>
      <c r="O291" s="1222" t="str">
        <f t="shared" si="43"/>
        <v xml:space="preserve"> </v>
      </c>
      <c r="P291" s="1223"/>
      <c r="Q291" s="1223"/>
      <c r="R291" s="1224"/>
      <c r="S291" s="1222" t="str">
        <f t="shared" si="44"/>
        <v xml:space="preserve"> </v>
      </c>
      <c r="T291" s="1223"/>
      <c r="U291" s="1223"/>
      <c r="V291" s="1223"/>
      <c r="W291" s="1224"/>
      <c r="X291" s="1222" t="str">
        <f t="shared" si="45"/>
        <v xml:space="preserve"> </v>
      </c>
      <c r="Y291" s="1223"/>
      <c r="Z291" s="1223"/>
      <c r="AA291" s="1223"/>
      <c r="AB291" s="1224"/>
    </row>
    <row r="292" spans="1:28" ht="13.9">
      <c r="A292" s="627">
        <v>65</v>
      </c>
      <c r="B292" s="528"/>
      <c r="C292" s="560"/>
      <c r="D292" s="629"/>
      <c r="E292" s="630"/>
      <c r="F292" s="565"/>
      <c r="G292" s="631"/>
      <c r="H292" s="1222" t="str">
        <f t="shared" si="42"/>
        <v xml:space="preserve"> </v>
      </c>
      <c r="I292" s="1223"/>
      <c r="J292" s="1223"/>
      <c r="K292" s="1223"/>
      <c r="L292" s="1223"/>
      <c r="M292" s="1223"/>
      <c r="N292" s="1224"/>
      <c r="O292" s="1222" t="str">
        <f t="shared" si="43"/>
        <v xml:space="preserve"> </v>
      </c>
      <c r="P292" s="1223"/>
      <c r="Q292" s="1223"/>
      <c r="R292" s="1224"/>
      <c r="S292" s="1222" t="str">
        <f t="shared" si="44"/>
        <v xml:space="preserve"> </v>
      </c>
      <c r="T292" s="1223"/>
      <c r="U292" s="1223"/>
      <c r="V292" s="1223"/>
      <c r="W292" s="1224"/>
      <c r="X292" s="1222" t="str">
        <f t="shared" si="45"/>
        <v xml:space="preserve"> </v>
      </c>
      <c r="Y292" s="1223"/>
      <c r="Z292" s="1223"/>
      <c r="AA292" s="1223"/>
      <c r="AB292" s="1224"/>
    </row>
    <row r="293" spans="1:28" ht="13.9">
      <c r="A293" s="627">
        <v>66</v>
      </c>
      <c r="B293" s="528"/>
      <c r="C293" s="560"/>
      <c r="D293" s="629"/>
      <c r="E293" s="630"/>
      <c r="F293" s="565"/>
      <c r="G293" s="631"/>
      <c r="H293" s="1222" t="str">
        <f t="shared" si="42"/>
        <v xml:space="preserve"> </v>
      </c>
      <c r="I293" s="1223"/>
      <c r="J293" s="1223"/>
      <c r="K293" s="1223"/>
      <c r="L293" s="1223"/>
      <c r="M293" s="1223"/>
      <c r="N293" s="1224"/>
      <c r="O293" s="1222" t="str">
        <f t="shared" si="43"/>
        <v xml:space="preserve"> </v>
      </c>
      <c r="P293" s="1223"/>
      <c r="Q293" s="1223"/>
      <c r="R293" s="1224"/>
      <c r="S293" s="1222" t="str">
        <f t="shared" si="44"/>
        <v xml:space="preserve"> </v>
      </c>
      <c r="T293" s="1223"/>
      <c r="U293" s="1223"/>
      <c r="V293" s="1223"/>
      <c r="W293" s="1224"/>
      <c r="X293" s="1222" t="str">
        <f t="shared" si="45"/>
        <v xml:space="preserve"> </v>
      </c>
      <c r="Y293" s="1223"/>
      <c r="Z293" s="1223"/>
      <c r="AA293" s="1223"/>
      <c r="AB293" s="1224"/>
    </row>
    <row r="294" spans="1:28" ht="13.9">
      <c r="A294" s="627">
        <v>67</v>
      </c>
      <c r="B294" s="528"/>
      <c r="C294" s="560"/>
      <c r="D294" s="629"/>
      <c r="E294" s="630"/>
      <c r="F294" s="565"/>
      <c r="G294" s="631"/>
      <c r="H294" s="1222" t="str">
        <f t="shared" si="42"/>
        <v xml:space="preserve"> </v>
      </c>
      <c r="I294" s="1223"/>
      <c r="J294" s="1223"/>
      <c r="K294" s="1223"/>
      <c r="L294" s="1223"/>
      <c r="M294" s="1223"/>
      <c r="N294" s="1224"/>
      <c r="O294" s="1222" t="str">
        <f t="shared" si="43"/>
        <v xml:space="preserve"> </v>
      </c>
      <c r="P294" s="1223"/>
      <c r="Q294" s="1223"/>
      <c r="R294" s="1224"/>
      <c r="S294" s="1222" t="str">
        <f t="shared" si="44"/>
        <v xml:space="preserve"> </v>
      </c>
      <c r="T294" s="1223"/>
      <c r="U294" s="1223"/>
      <c r="V294" s="1223"/>
      <c r="W294" s="1224"/>
      <c r="X294" s="1222" t="str">
        <f t="shared" si="45"/>
        <v xml:space="preserve"> </v>
      </c>
      <c r="Y294" s="1223"/>
      <c r="Z294" s="1223"/>
      <c r="AA294" s="1223"/>
      <c r="AB294" s="1224"/>
    </row>
    <row r="295" spans="1:28" ht="13.9">
      <c r="A295" s="627">
        <v>68</v>
      </c>
      <c r="B295" s="528"/>
      <c r="C295" s="560"/>
      <c r="D295" s="629"/>
      <c r="E295" s="630"/>
      <c r="F295" s="565"/>
      <c r="G295" s="631"/>
      <c r="H295" s="1222" t="str">
        <f t="shared" si="42"/>
        <v xml:space="preserve"> </v>
      </c>
      <c r="I295" s="1223"/>
      <c r="J295" s="1223"/>
      <c r="K295" s="1223"/>
      <c r="L295" s="1223"/>
      <c r="M295" s="1223"/>
      <c r="N295" s="1224"/>
      <c r="O295" s="1222" t="str">
        <f t="shared" si="43"/>
        <v xml:space="preserve"> </v>
      </c>
      <c r="P295" s="1223"/>
      <c r="Q295" s="1223"/>
      <c r="R295" s="1224"/>
      <c r="S295" s="1222" t="str">
        <f t="shared" si="44"/>
        <v xml:space="preserve"> </v>
      </c>
      <c r="T295" s="1223"/>
      <c r="U295" s="1223"/>
      <c r="V295" s="1223"/>
      <c r="W295" s="1224"/>
      <c r="X295" s="1222" t="str">
        <f t="shared" si="45"/>
        <v xml:space="preserve"> </v>
      </c>
      <c r="Y295" s="1223"/>
      <c r="Z295" s="1223"/>
      <c r="AA295" s="1223"/>
      <c r="AB295" s="1224"/>
    </row>
    <row r="296" spans="1:28" ht="13.9">
      <c r="A296" s="627">
        <v>69</v>
      </c>
      <c r="B296" s="528"/>
      <c r="C296" s="560"/>
      <c r="D296" s="629"/>
      <c r="E296" s="630"/>
      <c r="F296" s="565"/>
      <c r="G296" s="631"/>
      <c r="H296" s="1222" t="str">
        <f t="shared" si="42"/>
        <v xml:space="preserve"> </v>
      </c>
      <c r="I296" s="1223"/>
      <c r="J296" s="1223"/>
      <c r="K296" s="1223"/>
      <c r="L296" s="1223"/>
      <c r="M296" s="1223"/>
      <c r="N296" s="1224"/>
      <c r="O296" s="1222" t="str">
        <f t="shared" si="43"/>
        <v xml:space="preserve"> </v>
      </c>
      <c r="P296" s="1223"/>
      <c r="Q296" s="1223"/>
      <c r="R296" s="1224"/>
      <c r="S296" s="1222" t="str">
        <f t="shared" si="44"/>
        <v xml:space="preserve"> </v>
      </c>
      <c r="T296" s="1223"/>
      <c r="U296" s="1223"/>
      <c r="V296" s="1223"/>
      <c r="W296" s="1224"/>
      <c r="X296" s="1222" t="str">
        <f t="shared" si="45"/>
        <v xml:space="preserve"> </v>
      </c>
      <c r="Y296" s="1223"/>
      <c r="Z296" s="1223"/>
      <c r="AA296" s="1223"/>
      <c r="AB296" s="1224"/>
    </row>
    <row r="297" spans="1:28" ht="13.9">
      <c r="A297" s="627">
        <v>70</v>
      </c>
      <c r="B297" s="528"/>
      <c r="C297" s="560"/>
      <c r="D297" s="629"/>
      <c r="E297" s="630"/>
      <c r="F297" s="565"/>
      <c r="G297" s="631"/>
      <c r="H297" s="1222" t="str">
        <f t="shared" si="42"/>
        <v xml:space="preserve"> </v>
      </c>
      <c r="I297" s="1223"/>
      <c r="J297" s="1223"/>
      <c r="K297" s="1223"/>
      <c r="L297" s="1223"/>
      <c r="M297" s="1223"/>
      <c r="N297" s="1224"/>
      <c r="O297" s="1222" t="str">
        <f t="shared" si="43"/>
        <v xml:space="preserve"> </v>
      </c>
      <c r="P297" s="1223"/>
      <c r="Q297" s="1223"/>
      <c r="R297" s="1224"/>
      <c r="S297" s="1222" t="str">
        <f t="shared" si="44"/>
        <v xml:space="preserve"> </v>
      </c>
      <c r="T297" s="1223"/>
      <c r="U297" s="1223"/>
      <c r="V297" s="1223"/>
      <c r="W297" s="1224"/>
      <c r="X297" s="1222" t="str">
        <f t="shared" si="45"/>
        <v xml:space="preserve"> </v>
      </c>
      <c r="Y297" s="1223"/>
      <c r="Z297" s="1223"/>
      <c r="AA297" s="1223"/>
      <c r="AB297" s="1224"/>
    </row>
    <row r="298" spans="1:28" ht="13.9">
      <c r="A298" s="627">
        <v>71</v>
      </c>
      <c r="B298" s="528"/>
      <c r="C298" s="560"/>
      <c r="D298" s="629"/>
      <c r="E298" s="630"/>
      <c r="F298" s="565"/>
      <c r="G298" s="631"/>
      <c r="H298" s="1222" t="str">
        <f t="shared" si="42"/>
        <v xml:space="preserve"> </v>
      </c>
      <c r="I298" s="1223"/>
      <c r="J298" s="1223"/>
      <c r="K298" s="1223"/>
      <c r="L298" s="1223"/>
      <c r="M298" s="1223"/>
      <c r="N298" s="1224"/>
      <c r="O298" s="1222" t="str">
        <f t="shared" si="43"/>
        <v xml:space="preserve"> </v>
      </c>
      <c r="P298" s="1223"/>
      <c r="Q298" s="1223"/>
      <c r="R298" s="1224"/>
      <c r="S298" s="1222" t="str">
        <f t="shared" si="44"/>
        <v xml:space="preserve"> </v>
      </c>
      <c r="T298" s="1223"/>
      <c r="U298" s="1223"/>
      <c r="V298" s="1223"/>
      <c r="W298" s="1224"/>
      <c r="X298" s="1222" t="str">
        <f t="shared" si="45"/>
        <v xml:space="preserve"> </v>
      </c>
      <c r="Y298" s="1223"/>
      <c r="Z298" s="1223"/>
      <c r="AA298" s="1223"/>
      <c r="AB298" s="1224"/>
    </row>
    <row r="299" spans="1:28" ht="13.9">
      <c r="A299" s="627">
        <v>72</v>
      </c>
      <c r="B299" s="528"/>
      <c r="C299" s="560"/>
      <c r="D299" s="629"/>
      <c r="E299" s="630"/>
      <c r="F299" s="565"/>
      <c r="G299" s="631"/>
      <c r="H299" s="1222" t="str">
        <f t="shared" si="42"/>
        <v xml:space="preserve"> </v>
      </c>
      <c r="I299" s="1223"/>
      <c r="J299" s="1223"/>
      <c r="K299" s="1223"/>
      <c r="L299" s="1223"/>
      <c r="M299" s="1223"/>
      <c r="N299" s="1224"/>
      <c r="O299" s="1222" t="str">
        <f t="shared" si="43"/>
        <v xml:space="preserve"> </v>
      </c>
      <c r="P299" s="1223"/>
      <c r="Q299" s="1223"/>
      <c r="R299" s="1224"/>
      <c r="S299" s="1222" t="str">
        <f t="shared" si="44"/>
        <v xml:space="preserve"> </v>
      </c>
      <c r="T299" s="1223"/>
      <c r="U299" s="1223"/>
      <c r="V299" s="1223"/>
      <c r="W299" s="1224"/>
      <c r="X299" s="1222" t="str">
        <f t="shared" si="45"/>
        <v xml:space="preserve"> </v>
      </c>
      <c r="Y299" s="1223"/>
      <c r="Z299" s="1223"/>
      <c r="AA299" s="1223"/>
      <c r="AB299" s="1224"/>
    </row>
    <row r="300" spans="1:28" ht="13.9">
      <c r="A300" s="627">
        <v>73</v>
      </c>
      <c r="B300" s="528"/>
      <c r="C300" s="560"/>
      <c r="D300" s="629"/>
      <c r="E300" s="630"/>
      <c r="F300" s="565"/>
      <c r="G300" s="631"/>
      <c r="H300" s="1222" t="str">
        <f t="shared" si="42"/>
        <v xml:space="preserve"> </v>
      </c>
      <c r="I300" s="1223"/>
      <c r="J300" s="1223"/>
      <c r="K300" s="1223"/>
      <c r="L300" s="1223"/>
      <c r="M300" s="1223"/>
      <c r="N300" s="1224"/>
      <c r="O300" s="1222" t="str">
        <f t="shared" si="43"/>
        <v xml:space="preserve"> </v>
      </c>
      <c r="P300" s="1223"/>
      <c r="Q300" s="1223"/>
      <c r="R300" s="1224"/>
      <c r="S300" s="1222" t="str">
        <f t="shared" si="44"/>
        <v xml:space="preserve"> </v>
      </c>
      <c r="T300" s="1223"/>
      <c r="U300" s="1223"/>
      <c r="V300" s="1223"/>
      <c r="W300" s="1224"/>
      <c r="X300" s="1222" t="str">
        <f t="shared" si="45"/>
        <v xml:space="preserve"> </v>
      </c>
      <c r="Y300" s="1223"/>
      <c r="Z300" s="1223"/>
      <c r="AA300" s="1223"/>
      <c r="AB300" s="1224"/>
    </row>
    <row r="301" spans="1:28" ht="13.9">
      <c r="A301" s="627">
        <v>74</v>
      </c>
      <c r="B301" s="528"/>
      <c r="C301" s="560"/>
      <c r="D301" s="629"/>
      <c r="E301" s="630"/>
      <c r="F301" s="565"/>
      <c r="G301" s="631"/>
      <c r="H301" s="1222" t="str">
        <f t="shared" si="42"/>
        <v xml:space="preserve"> </v>
      </c>
      <c r="I301" s="1223"/>
      <c r="J301" s="1223"/>
      <c r="K301" s="1223"/>
      <c r="L301" s="1223"/>
      <c r="M301" s="1223"/>
      <c r="N301" s="1224"/>
      <c r="O301" s="1222" t="str">
        <f t="shared" si="43"/>
        <v xml:space="preserve"> </v>
      </c>
      <c r="P301" s="1223"/>
      <c r="Q301" s="1223"/>
      <c r="R301" s="1224"/>
      <c r="S301" s="1222" t="str">
        <f t="shared" si="44"/>
        <v xml:space="preserve"> </v>
      </c>
      <c r="T301" s="1223"/>
      <c r="U301" s="1223"/>
      <c r="V301" s="1223"/>
      <c r="W301" s="1224"/>
      <c r="X301" s="1222" t="str">
        <f t="shared" si="45"/>
        <v xml:space="preserve"> </v>
      </c>
      <c r="Y301" s="1223"/>
      <c r="Z301" s="1223"/>
      <c r="AA301" s="1223"/>
      <c r="AB301" s="1224"/>
    </row>
    <row r="302" spans="1:28" ht="13.9">
      <c r="A302" s="627">
        <v>75</v>
      </c>
      <c r="B302" s="528"/>
      <c r="C302" s="560"/>
      <c r="D302" s="629"/>
      <c r="E302" s="630"/>
      <c r="F302" s="565"/>
      <c r="G302" s="631"/>
      <c r="H302" s="1222" t="str">
        <f t="shared" si="42"/>
        <v xml:space="preserve"> </v>
      </c>
      <c r="I302" s="1223"/>
      <c r="J302" s="1223"/>
      <c r="K302" s="1223"/>
      <c r="L302" s="1223"/>
      <c r="M302" s="1223"/>
      <c r="N302" s="1224"/>
      <c r="O302" s="1222" t="str">
        <f t="shared" si="43"/>
        <v xml:space="preserve"> </v>
      </c>
      <c r="P302" s="1223"/>
      <c r="Q302" s="1223"/>
      <c r="R302" s="1224"/>
      <c r="S302" s="1222" t="str">
        <f t="shared" si="44"/>
        <v xml:space="preserve"> </v>
      </c>
      <c r="T302" s="1223"/>
      <c r="U302" s="1223"/>
      <c r="V302" s="1223"/>
      <c r="W302" s="1224"/>
      <c r="X302" s="1222" t="str">
        <f t="shared" si="45"/>
        <v xml:space="preserve"> </v>
      </c>
      <c r="Y302" s="1223"/>
      <c r="Z302" s="1223"/>
      <c r="AA302" s="1223"/>
      <c r="AB302" s="1224"/>
    </row>
    <row r="303" spans="1:28" ht="13.9">
      <c r="A303" s="627">
        <v>76</v>
      </c>
      <c r="B303" s="528"/>
      <c r="C303" s="560"/>
      <c r="D303" s="629"/>
      <c r="E303" s="630"/>
      <c r="F303" s="565"/>
      <c r="G303" s="631"/>
      <c r="H303" s="1222" t="str">
        <f t="shared" si="42"/>
        <v xml:space="preserve"> </v>
      </c>
      <c r="I303" s="1223"/>
      <c r="J303" s="1223"/>
      <c r="K303" s="1223"/>
      <c r="L303" s="1223"/>
      <c r="M303" s="1223"/>
      <c r="N303" s="1224"/>
      <c r="O303" s="1222" t="str">
        <f t="shared" si="43"/>
        <v xml:space="preserve"> </v>
      </c>
      <c r="P303" s="1223"/>
      <c r="Q303" s="1223"/>
      <c r="R303" s="1224"/>
      <c r="S303" s="1222" t="str">
        <f t="shared" si="44"/>
        <v xml:space="preserve"> </v>
      </c>
      <c r="T303" s="1223"/>
      <c r="U303" s="1223"/>
      <c r="V303" s="1223"/>
      <c r="W303" s="1224"/>
      <c r="X303" s="1222" t="str">
        <f t="shared" si="45"/>
        <v xml:space="preserve"> </v>
      </c>
      <c r="Y303" s="1223"/>
      <c r="Z303" s="1223"/>
      <c r="AA303" s="1223"/>
      <c r="AB303" s="1224"/>
    </row>
    <row r="304" spans="1:28" ht="13.9">
      <c r="A304" s="627">
        <v>77</v>
      </c>
      <c r="B304" s="528"/>
      <c r="C304" s="560"/>
      <c r="D304" s="629"/>
      <c r="E304" s="630"/>
      <c r="F304" s="565"/>
      <c r="G304" s="631"/>
      <c r="H304" s="1222" t="str">
        <f t="shared" si="42"/>
        <v xml:space="preserve"> </v>
      </c>
      <c r="I304" s="1223"/>
      <c r="J304" s="1223"/>
      <c r="K304" s="1223"/>
      <c r="L304" s="1223"/>
      <c r="M304" s="1223"/>
      <c r="N304" s="1224"/>
      <c r="O304" s="1222" t="str">
        <f t="shared" si="43"/>
        <v xml:space="preserve"> </v>
      </c>
      <c r="P304" s="1223"/>
      <c r="Q304" s="1223"/>
      <c r="R304" s="1224"/>
      <c r="S304" s="1222" t="str">
        <f t="shared" si="44"/>
        <v xml:space="preserve"> </v>
      </c>
      <c r="T304" s="1223"/>
      <c r="U304" s="1223"/>
      <c r="V304" s="1223"/>
      <c r="W304" s="1224"/>
      <c r="X304" s="1222" t="str">
        <f t="shared" si="45"/>
        <v xml:space="preserve"> </v>
      </c>
      <c r="Y304" s="1223"/>
      <c r="Z304" s="1223"/>
      <c r="AA304" s="1223"/>
      <c r="AB304" s="1224"/>
    </row>
    <row r="305" spans="1:28" ht="13.9">
      <c r="A305" s="627">
        <v>78</v>
      </c>
      <c r="B305" s="528"/>
      <c r="C305" s="560"/>
      <c r="D305" s="629"/>
      <c r="E305" s="630"/>
      <c r="F305" s="565"/>
      <c r="G305" s="631"/>
      <c r="H305" s="1222" t="str">
        <f t="shared" si="42"/>
        <v xml:space="preserve"> </v>
      </c>
      <c r="I305" s="1223"/>
      <c r="J305" s="1223"/>
      <c r="K305" s="1223"/>
      <c r="L305" s="1223"/>
      <c r="M305" s="1223"/>
      <c r="N305" s="1224"/>
      <c r="O305" s="1222" t="str">
        <f t="shared" si="43"/>
        <v xml:space="preserve"> </v>
      </c>
      <c r="P305" s="1223"/>
      <c r="Q305" s="1223"/>
      <c r="R305" s="1224"/>
      <c r="S305" s="1222" t="str">
        <f t="shared" si="44"/>
        <v xml:space="preserve"> </v>
      </c>
      <c r="T305" s="1223"/>
      <c r="U305" s="1223"/>
      <c r="V305" s="1223"/>
      <c r="W305" s="1224"/>
      <c r="X305" s="1222" t="str">
        <f t="shared" si="45"/>
        <v xml:space="preserve"> </v>
      </c>
      <c r="Y305" s="1223"/>
      <c r="Z305" s="1223"/>
      <c r="AA305" s="1223"/>
      <c r="AB305" s="1224"/>
    </row>
    <row r="306" spans="1:28" ht="13.9">
      <c r="A306" s="627">
        <v>79</v>
      </c>
      <c r="B306" s="528"/>
      <c r="C306" s="560"/>
      <c r="D306" s="629"/>
      <c r="E306" s="630"/>
      <c r="F306" s="565"/>
      <c r="G306" s="631"/>
      <c r="H306" s="1222" t="str">
        <f t="shared" si="42"/>
        <v xml:space="preserve"> </v>
      </c>
      <c r="I306" s="1223"/>
      <c r="J306" s="1223"/>
      <c r="K306" s="1223"/>
      <c r="L306" s="1223"/>
      <c r="M306" s="1223"/>
      <c r="N306" s="1224"/>
      <c r="O306" s="1222" t="str">
        <f t="shared" si="43"/>
        <v xml:space="preserve"> </v>
      </c>
      <c r="P306" s="1223"/>
      <c r="Q306" s="1223"/>
      <c r="R306" s="1224"/>
      <c r="S306" s="1222" t="str">
        <f t="shared" si="44"/>
        <v xml:space="preserve"> </v>
      </c>
      <c r="T306" s="1223"/>
      <c r="U306" s="1223"/>
      <c r="V306" s="1223"/>
      <c r="W306" s="1224"/>
      <c r="X306" s="1222" t="str">
        <f t="shared" si="45"/>
        <v xml:space="preserve"> </v>
      </c>
      <c r="Y306" s="1223"/>
      <c r="Z306" s="1223"/>
      <c r="AA306" s="1223"/>
      <c r="AB306" s="1224"/>
    </row>
    <row r="307" spans="1:28" ht="13.9">
      <c r="A307" s="627">
        <v>80</v>
      </c>
      <c r="B307" s="528"/>
      <c r="C307" s="560"/>
      <c r="D307" s="629"/>
      <c r="E307" s="630"/>
      <c r="F307" s="565"/>
      <c r="G307" s="631"/>
      <c r="H307" s="1222" t="str">
        <f t="shared" si="42"/>
        <v xml:space="preserve"> </v>
      </c>
      <c r="I307" s="1223"/>
      <c r="J307" s="1223"/>
      <c r="K307" s="1223"/>
      <c r="L307" s="1223"/>
      <c r="M307" s="1223"/>
      <c r="N307" s="1224"/>
      <c r="O307" s="1222" t="str">
        <f t="shared" si="43"/>
        <v xml:space="preserve"> </v>
      </c>
      <c r="P307" s="1223"/>
      <c r="Q307" s="1223"/>
      <c r="R307" s="1224"/>
      <c r="S307" s="1222" t="str">
        <f t="shared" si="44"/>
        <v xml:space="preserve"> </v>
      </c>
      <c r="T307" s="1223"/>
      <c r="U307" s="1223"/>
      <c r="V307" s="1223"/>
      <c r="W307" s="1224"/>
      <c r="X307" s="1222" t="str">
        <f t="shared" si="45"/>
        <v xml:space="preserve"> </v>
      </c>
      <c r="Y307" s="1223"/>
      <c r="Z307" s="1223"/>
      <c r="AA307" s="1223"/>
      <c r="AB307" s="1224"/>
    </row>
    <row r="308" spans="1:28" ht="13.9">
      <c r="A308" s="627">
        <v>81</v>
      </c>
      <c r="B308" s="528"/>
      <c r="C308" s="560"/>
      <c r="D308" s="629"/>
      <c r="E308" s="630"/>
      <c r="F308" s="565"/>
      <c r="G308" s="631"/>
      <c r="H308" s="1222" t="str">
        <f t="shared" si="42"/>
        <v xml:space="preserve"> </v>
      </c>
      <c r="I308" s="1223"/>
      <c r="J308" s="1223"/>
      <c r="K308" s="1223"/>
      <c r="L308" s="1223"/>
      <c r="M308" s="1223"/>
      <c r="N308" s="1224"/>
      <c r="O308" s="1222" t="str">
        <f t="shared" si="43"/>
        <v xml:space="preserve"> </v>
      </c>
      <c r="P308" s="1223"/>
      <c r="Q308" s="1223"/>
      <c r="R308" s="1224"/>
      <c r="S308" s="1222" t="str">
        <f t="shared" si="44"/>
        <v xml:space="preserve"> </v>
      </c>
      <c r="T308" s="1223"/>
      <c r="U308" s="1223"/>
      <c r="V308" s="1223"/>
      <c r="W308" s="1224"/>
      <c r="X308" s="1222" t="str">
        <f t="shared" si="45"/>
        <v xml:space="preserve"> </v>
      </c>
      <c r="Y308" s="1223"/>
      <c r="Z308" s="1223"/>
      <c r="AA308" s="1223"/>
      <c r="AB308" s="1224"/>
    </row>
    <row r="309" spans="1:28" ht="13.9">
      <c r="A309" s="627">
        <v>82</v>
      </c>
      <c r="B309" s="528"/>
      <c r="C309" s="560"/>
      <c r="D309" s="629"/>
      <c r="E309" s="630"/>
      <c r="F309" s="565"/>
      <c r="G309" s="631"/>
      <c r="H309" s="1222" t="str">
        <f t="shared" si="42"/>
        <v xml:space="preserve"> </v>
      </c>
      <c r="I309" s="1223"/>
      <c r="J309" s="1223"/>
      <c r="K309" s="1223"/>
      <c r="L309" s="1223"/>
      <c r="M309" s="1223"/>
      <c r="N309" s="1224"/>
      <c r="O309" s="1222" t="str">
        <f t="shared" si="43"/>
        <v xml:space="preserve"> </v>
      </c>
      <c r="P309" s="1223"/>
      <c r="Q309" s="1223"/>
      <c r="R309" s="1224"/>
      <c r="S309" s="1222" t="str">
        <f t="shared" si="44"/>
        <v xml:space="preserve"> </v>
      </c>
      <c r="T309" s="1223"/>
      <c r="U309" s="1223"/>
      <c r="V309" s="1223"/>
      <c r="W309" s="1224"/>
      <c r="X309" s="1222" t="str">
        <f t="shared" si="45"/>
        <v xml:space="preserve"> </v>
      </c>
      <c r="Y309" s="1223"/>
      <c r="Z309" s="1223"/>
      <c r="AA309" s="1223"/>
      <c r="AB309" s="1224"/>
    </row>
    <row r="310" spans="1:28" ht="13.9">
      <c r="A310" s="627">
        <v>83</v>
      </c>
      <c r="B310" s="528"/>
      <c r="C310" s="560"/>
      <c r="D310" s="629"/>
      <c r="E310" s="630"/>
      <c r="F310" s="565"/>
      <c r="G310" s="631"/>
      <c r="H310" s="1222" t="str">
        <f t="shared" si="42"/>
        <v xml:space="preserve"> </v>
      </c>
      <c r="I310" s="1223"/>
      <c r="J310" s="1223"/>
      <c r="K310" s="1223"/>
      <c r="L310" s="1223"/>
      <c r="M310" s="1223"/>
      <c r="N310" s="1224"/>
      <c r="O310" s="1222" t="str">
        <f t="shared" si="43"/>
        <v xml:space="preserve"> </v>
      </c>
      <c r="P310" s="1223"/>
      <c r="Q310" s="1223"/>
      <c r="R310" s="1224"/>
      <c r="S310" s="1222" t="str">
        <f t="shared" si="44"/>
        <v xml:space="preserve"> </v>
      </c>
      <c r="T310" s="1223"/>
      <c r="U310" s="1223"/>
      <c r="V310" s="1223"/>
      <c r="W310" s="1224"/>
      <c r="X310" s="1222" t="str">
        <f t="shared" si="45"/>
        <v xml:space="preserve"> </v>
      </c>
      <c r="Y310" s="1223"/>
      <c r="Z310" s="1223"/>
      <c r="AA310" s="1223"/>
      <c r="AB310" s="1224"/>
    </row>
    <row r="311" spans="1:28" ht="13.9">
      <c r="A311" s="627">
        <v>84</v>
      </c>
      <c r="B311" s="528"/>
      <c r="C311" s="560"/>
      <c r="D311" s="629"/>
      <c r="E311" s="630"/>
      <c r="F311" s="565"/>
      <c r="G311" s="631"/>
      <c r="H311" s="1222" t="str">
        <f t="shared" si="42"/>
        <v xml:space="preserve"> </v>
      </c>
      <c r="I311" s="1223"/>
      <c r="J311" s="1223"/>
      <c r="K311" s="1223"/>
      <c r="L311" s="1223"/>
      <c r="M311" s="1223"/>
      <c r="N311" s="1224"/>
      <c r="O311" s="1222" t="str">
        <f t="shared" si="43"/>
        <v xml:space="preserve"> </v>
      </c>
      <c r="P311" s="1223"/>
      <c r="Q311" s="1223"/>
      <c r="R311" s="1224"/>
      <c r="S311" s="1222" t="str">
        <f t="shared" si="44"/>
        <v xml:space="preserve"> </v>
      </c>
      <c r="T311" s="1223"/>
      <c r="U311" s="1223"/>
      <c r="V311" s="1223"/>
      <c r="W311" s="1224"/>
      <c r="X311" s="1222" t="str">
        <f t="shared" si="45"/>
        <v xml:space="preserve"> </v>
      </c>
      <c r="Y311" s="1223"/>
      <c r="Z311" s="1223"/>
      <c r="AA311" s="1223"/>
      <c r="AB311" s="1224"/>
    </row>
    <row r="312" spans="1:28" ht="13.9">
      <c r="A312" s="627">
        <v>85</v>
      </c>
      <c r="B312" s="528"/>
      <c r="C312" s="560"/>
      <c r="D312" s="629"/>
      <c r="E312" s="630"/>
      <c r="F312" s="565"/>
      <c r="G312" s="631"/>
      <c r="H312" s="1222" t="str">
        <f t="shared" si="42"/>
        <v xml:space="preserve"> </v>
      </c>
      <c r="I312" s="1223"/>
      <c r="J312" s="1223"/>
      <c r="K312" s="1223"/>
      <c r="L312" s="1223"/>
      <c r="M312" s="1223"/>
      <c r="N312" s="1224"/>
      <c r="O312" s="1222" t="str">
        <f t="shared" si="43"/>
        <v xml:space="preserve"> </v>
      </c>
      <c r="P312" s="1223"/>
      <c r="Q312" s="1223"/>
      <c r="R312" s="1224"/>
      <c r="S312" s="1222" t="str">
        <f t="shared" si="44"/>
        <v xml:space="preserve"> </v>
      </c>
      <c r="T312" s="1223"/>
      <c r="U312" s="1223"/>
      <c r="V312" s="1223"/>
      <c r="W312" s="1224"/>
      <c r="X312" s="1222" t="str">
        <f t="shared" si="45"/>
        <v xml:space="preserve"> </v>
      </c>
      <c r="Y312" s="1223"/>
      <c r="Z312" s="1223"/>
      <c r="AA312" s="1223"/>
      <c r="AB312" s="1224"/>
    </row>
    <row r="313" spans="1:28" ht="13.9">
      <c r="A313" s="627">
        <v>86</v>
      </c>
      <c r="B313" s="528"/>
      <c r="C313" s="560"/>
      <c r="D313" s="629"/>
      <c r="E313" s="630"/>
      <c r="F313" s="565"/>
      <c r="G313" s="631"/>
      <c r="H313" s="1222" t="str">
        <f t="shared" si="42"/>
        <v xml:space="preserve"> </v>
      </c>
      <c r="I313" s="1223"/>
      <c r="J313" s="1223"/>
      <c r="K313" s="1223"/>
      <c r="L313" s="1223"/>
      <c r="M313" s="1223"/>
      <c r="N313" s="1224"/>
      <c r="O313" s="1222" t="str">
        <f t="shared" si="43"/>
        <v xml:space="preserve"> </v>
      </c>
      <c r="P313" s="1223"/>
      <c r="Q313" s="1223"/>
      <c r="R313" s="1224"/>
      <c r="S313" s="1222" t="str">
        <f t="shared" si="44"/>
        <v xml:space="preserve"> </v>
      </c>
      <c r="T313" s="1223"/>
      <c r="U313" s="1223"/>
      <c r="V313" s="1223"/>
      <c r="W313" s="1224"/>
      <c r="X313" s="1222" t="str">
        <f t="shared" si="45"/>
        <v xml:space="preserve"> </v>
      </c>
      <c r="Y313" s="1223"/>
      <c r="Z313" s="1223"/>
      <c r="AA313" s="1223"/>
      <c r="AB313" s="1224"/>
    </row>
    <row r="314" spans="1:28" ht="13.9">
      <c r="A314" s="627">
        <v>87</v>
      </c>
      <c r="B314" s="528"/>
      <c r="C314" s="560"/>
      <c r="D314" s="629"/>
      <c r="E314" s="630"/>
      <c r="F314" s="565"/>
      <c r="G314" s="631"/>
      <c r="H314" s="1222" t="str">
        <f t="shared" si="42"/>
        <v xml:space="preserve"> </v>
      </c>
      <c r="I314" s="1223"/>
      <c r="J314" s="1223"/>
      <c r="K314" s="1223"/>
      <c r="L314" s="1223"/>
      <c r="M314" s="1223"/>
      <c r="N314" s="1224"/>
      <c r="O314" s="1222" t="str">
        <f t="shared" si="43"/>
        <v xml:space="preserve"> </v>
      </c>
      <c r="P314" s="1223"/>
      <c r="Q314" s="1223"/>
      <c r="R314" s="1224"/>
      <c r="S314" s="1222" t="str">
        <f t="shared" si="44"/>
        <v xml:space="preserve"> </v>
      </c>
      <c r="T314" s="1223"/>
      <c r="U314" s="1223"/>
      <c r="V314" s="1223"/>
      <c r="W314" s="1224"/>
      <c r="X314" s="1222" t="str">
        <f t="shared" si="45"/>
        <v xml:space="preserve"> </v>
      </c>
      <c r="Y314" s="1223"/>
      <c r="Z314" s="1223"/>
      <c r="AA314" s="1223"/>
      <c r="AB314" s="1224"/>
    </row>
    <row r="315" spans="1:28" ht="13.9">
      <c r="A315" s="627">
        <v>88</v>
      </c>
      <c r="B315" s="528"/>
      <c r="C315" s="560"/>
      <c r="D315" s="629"/>
      <c r="E315" s="630"/>
      <c r="F315" s="565"/>
      <c r="G315" s="631"/>
      <c r="H315" s="1222" t="str">
        <f t="shared" si="42"/>
        <v xml:space="preserve"> </v>
      </c>
      <c r="I315" s="1223"/>
      <c r="J315" s="1223"/>
      <c r="K315" s="1223"/>
      <c r="L315" s="1223"/>
      <c r="M315" s="1223"/>
      <c r="N315" s="1224"/>
      <c r="O315" s="1222" t="str">
        <f t="shared" si="43"/>
        <v xml:space="preserve"> </v>
      </c>
      <c r="P315" s="1223"/>
      <c r="Q315" s="1223"/>
      <c r="R315" s="1224"/>
      <c r="S315" s="1222" t="str">
        <f t="shared" si="44"/>
        <v xml:space="preserve"> </v>
      </c>
      <c r="T315" s="1223"/>
      <c r="U315" s="1223"/>
      <c r="V315" s="1223"/>
      <c r="W315" s="1224"/>
      <c r="X315" s="1222" t="str">
        <f t="shared" si="45"/>
        <v xml:space="preserve"> </v>
      </c>
      <c r="Y315" s="1223"/>
      <c r="Z315" s="1223"/>
      <c r="AA315" s="1223"/>
      <c r="AB315" s="1224"/>
    </row>
    <row r="316" spans="1:28" ht="13.9">
      <c r="A316" s="627">
        <v>89</v>
      </c>
      <c r="B316" s="528"/>
      <c r="C316" s="560"/>
      <c r="D316" s="629"/>
      <c r="E316" s="630"/>
      <c r="F316" s="565"/>
      <c r="G316" s="631"/>
      <c r="H316" s="1222" t="str">
        <f t="shared" si="42"/>
        <v xml:space="preserve"> </v>
      </c>
      <c r="I316" s="1223"/>
      <c r="J316" s="1223"/>
      <c r="K316" s="1223"/>
      <c r="L316" s="1223"/>
      <c r="M316" s="1223"/>
      <c r="N316" s="1224"/>
      <c r="O316" s="1222" t="str">
        <f t="shared" si="43"/>
        <v xml:space="preserve"> </v>
      </c>
      <c r="P316" s="1223"/>
      <c r="Q316" s="1223"/>
      <c r="R316" s="1224"/>
      <c r="S316" s="1222" t="str">
        <f t="shared" si="44"/>
        <v xml:space="preserve"> </v>
      </c>
      <c r="T316" s="1223"/>
      <c r="U316" s="1223"/>
      <c r="V316" s="1223"/>
      <c r="W316" s="1224"/>
      <c r="X316" s="1222" t="str">
        <f t="shared" si="45"/>
        <v xml:space="preserve"> </v>
      </c>
      <c r="Y316" s="1223"/>
      <c r="Z316" s="1223"/>
      <c r="AA316" s="1223"/>
      <c r="AB316" s="1224"/>
    </row>
    <row r="317" spans="1:28" ht="13.9">
      <c r="A317" s="627">
        <v>90</v>
      </c>
      <c r="B317" s="528"/>
      <c r="C317" s="560"/>
      <c r="D317" s="629"/>
      <c r="E317" s="630"/>
      <c r="F317" s="565"/>
      <c r="G317" s="631"/>
      <c r="H317" s="1222" t="str">
        <f t="shared" si="42"/>
        <v xml:space="preserve"> </v>
      </c>
      <c r="I317" s="1223"/>
      <c r="J317" s="1223"/>
      <c r="K317" s="1223"/>
      <c r="L317" s="1223"/>
      <c r="M317" s="1223"/>
      <c r="N317" s="1224"/>
      <c r="O317" s="1222" t="str">
        <f t="shared" si="43"/>
        <v xml:space="preserve"> </v>
      </c>
      <c r="P317" s="1223"/>
      <c r="Q317" s="1223"/>
      <c r="R317" s="1224"/>
      <c r="S317" s="1222" t="str">
        <f t="shared" si="44"/>
        <v xml:space="preserve"> </v>
      </c>
      <c r="T317" s="1223"/>
      <c r="U317" s="1223"/>
      <c r="V317" s="1223"/>
      <c r="W317" s="1224"/>
      <c r="X317" s="1222" t="str">
        <f t="shared" si="45"/>
        <v xml:space="preserve"> </v>
      </c>
      <c r="Y317" s="1223"/>
      <c r="Z317" s="1223"/>
      <c r="AA317" s="1223"/>
      <c r="AB317" s="1224"/>
    </row>
    <row r="318" spans="1:28" ht="13.9">
      <c r="A318" s="627">
        <v>91</v>
      </c>
      <c r="B318" s="528"/>
      <c r="C318" s="560"/>
      <c r="D318" s="629"/>
      <c r="E318" s="630"/>
      <c r="F318" s="565"/>
      <c r="G318" s="631"/>
      <c r="H318" s="1222" t="str">
        <f t="shared" si="42"/>
        <v xml:space="preserve"> </v>
      </c>
      <c r="I318" s="1223"/>
      <c r="J318" s="1223"/>
      <c r="K318" s="1223"/>
      <c r="L318" s="1223"/>
      <c r="M318" s="1223"/>
      <c r="N318" s="1224"/>
      <c r="O318" s="1222" t="str">
        <f t="shared" si="43"/>
        <v xml:space="preserve"> </v>
      </c>
      <c r="P318" s="1223"/>
      <c r="Q318" s="1223"/>
      <c r="R318" s="1224"/>
      <c r="S318" s="1222" t="str">
        <f t="shared" si="44"/>
        <v xml:space="preserve"> </v>
      </c>
      <c r="T318" s="1223"/>
      <c r="U318" s="1223"/>
      <c r="V318" s="1223"/>
      <c r="W318" s="1224"/>
      <c r="X318" s="1222" t="str">
        <f t="shared" si="45"/>
        <v xml:space="preserve"> </v>
      </c>
      <c r="Y318" s="1223"/>
      <c r="Z318" s="1223"/>
      <c r="AA318" s="1223"/>
      <c r="AB318" s="1224"/>
    </row>
    <row r="319" spans="1:28" ht="13.9">
      <c r="A319" s="627">
        <v>92</v>
      </c>
      <c r="B319" s="528"/>
      <c r="C319" s="560"/>
      <c r="D319" s="629"/>
      <c r="E319" s="630"/>
      <c r="F319" s="565"/>
      <c r="G319" s="631"/>
      <c r="H319" s="1222" t="str">
        <f t="shared" si="42"/>
        <v xml:space="preserve"> </v>
      </c>
      <c r="I319" s="1223"/>
      <c r="J319" s="1223"/>
      <c r="K319" s="1223"/>
      <c r="L319" s="1223"/>
      <c r="M319" s="1223"/>
      <c r="N319" s="1224"/>
      <c r="O319" s="1222" t="str">
        <f t="shared" si="43"/>
        <v xml:space="preserve"> </v>
      </c>
      <c r="P319" s="1223"/>
      <c r="Q319" s="1223"/>
      <c r="R319" s="1224"/>
      <c r="S319" s="1222" t="str">
        <f t="shared" si="44"/>
        <v xml:space="preserve"> </v>
      </c>
      <c r="T319" s="1223"/>
      <c r="U319" s="1223"/>
      <c r="V319" s="1223"/>
      <c r="W319" s="1224"/>
      <c r="X319" s="1222" t="str">
        <f t="shared" si="45"/>
        <v xml:space="preserve"> </v>
      </c>
      <c r="Y319" s="1223"/>
      <c r="Z319" s="1223"/>
      <c r="AA319" s="1223"/>
      <c r="AB319" s="1224"/>
    </row>
    <row r="320" spans="1:28" ht="13.9">
      <c r="A320" s="627">
        <v>93</v>
      </c>
      <c r="B320" s="528"/>
      <c r="C320" s="560"/>
      <c r="D320" s="629"/>
      <c r="E320" s="630"/>
      <c r="F320" s="565"/>
      <c r="G320" s="631"/>
      <c r="H320" s="1222" t="str">
        <f t="shared" si="42"/>
        <v xml:space="preserve"> </v>
      </c>
      <c r="I320" s="1223"/>
      <c r="J320" s="1223"/>
      <c r="K320" s="1223"/>
      <c r="L320" s="1223"/>
      <c r="M320" s="1223"/>
      <c r="N320" s="1224"/>
      <c r="O320" s="1222" t="str">
        <f t="shared" si="43"/>
        <v xml:space="preserve"> </v>
      </c>
      <c r="P320" s="1223"/>
      <c r="Q320" s="1223"/>
      <c r="R320" s="1224"/>
      <c r="S320" s="1222" t="str">
        <f t="shared" si="44"/>
        <v xml:space="preserve"> </v>
      </c>
      <c r="T320" s="1223"/>
      <c r="U320" s="1223"/>
      <c r="V320" s="1223"/>
      <c r="W320" s="1224"/>
      <c r="X320" s="1222" t="str">
        <f t="shared" si="45"/>
        <v xml:space="preserve"> </v>
      </c>
      <c r="Y320" s="1223"/>
      <c r="Z320" s="1223"/>
      <c r="AA320" s="1223"/>
      <c r="AB320" s="1224"/>
    </row>
    <row r="321" spans="1:28" ht="13.9">
      <c r="A321" s="627">
        <v>94</v>
      </c>
      <c r="B321" s="528"/>
      <c r="C321" s="560"/>
      <c r="D321" s="629"/>
      <c r="E321" s="630"/>
      <c r="F321" s="565"/>
      <c r="G321" s="631"/>
      <c r="H321" s="1222" t="str">
        <f t="shared" si="42"/>
        <v xml:space="preserve"> </v>
      </c>
      <c r="I321" s="1223"/>
      <c r="J321" s="1223"/>
      <c r="K321" s="1223"/>
      <c r="L321" s="1223"/>
      <c r="M321" s="1223"/>
      <c r="N321" s="1224"/>
      <c r="O321" s="1222" t="str">
        <f t="shared" si="43"/>
        <v xml:space="preserve"> </v>
      </c>
      <c r="P321" s="1223"/>
      <c r="Q321" s="1223"/>
      <c r="R321" s="1224"/>
      <c r="S321" s="1222" t="str">
        <f t="shared" si="44"/>
        <v xml:space="preserve"> </v>
      </c>
      <c r="T321" s="1223"/>
      <c r="U321" s="1223"/>
      <c r="V321" s="1223"/>
      <c r="W321" s="1224"/>
      <c r="X321" s="1222" t="str">
        <f t="shared" si="45"/>
        <v xml:space="preserve"> </v>
      </c>
      <c r="Y321" s="1223"/>
      <c r="Z321" s="1223"/>
      <c r="AA321" s="1223"/>
      <c r="AB321" s="1224"/>
    </row>
    <row r="322" spans="1:28" ht="13.9">
      <c r="A322" s="627">
        <v>95</v>
      </c>
      <c r="B322" s="528"/>
      <c r="C322" s="560"/>
      <c r="D322" s="629"/>
      <c r="E322" s="630"/>
      <c r="F322" s="565"/>
      <c r="G322" s="631"/>
      <c r="H322" s="1222" t="str">
        <f t="shared" si="42"/>
        <v xml:space="preserve"> </v>
      </c>
      <c r="I322" s="1223"/>
      <c r="J322" s="1223"/>
      <c r="K322" s="1223"/>
      <c r="L322" s="1223"/>
      <c r="M322" s="1223"/>
      <c r="N322" s="1224"/>
      <c r="O322" s="1222" t="str">
        <f t="shared" si="43"/>
        <v xml:space="preserve"> </v>
      </c>
      <c r="P322" s="1223"/>
      <c r="Q322" s="1223"/>
      <c r="R322" s="1224"/>
      <c r="S322" s="1222" t="str">
        <f t="shared" si="44"/>
        <v xml:space="preserve"> </v>
      </c>
      <c r="T322" s="1223"/>
      <c r="U322" s="1223"/>
      <c r="V322" s="1223"/>
      <c r="W322" s="1224"/>
      <c r="X322" s="1222" t="str">
        <f t="shared" si="45"/>
        <v xml:space="preserve"> </v>
      </c>
      <c r="Y322" s="1223"/>
      <c r="Z322" s="1223"/>
      <c r="AA322" s="1223"/>
      <c r="AB322" s="1224"/>
    </row>
    <row r="323" spans="1:28" ht="13.9">
      <c r="A323" s="627">
        <v>96</v>
      </c>
      <c r="B323" s="528"/>
      <c r="C323" s="560"/>
      <c r="D323" s="629"/>
      <c r="E323" s="630"/>
      <c r="F323" s="565"/>
      <c r="G323" s="631"/>
      <c r="H323" s="1222" t="str">
        <f t="shared" si="42"/>
        <v xml:space="preserve"> </v>
      </c>
      <c r="I323" s="1223"/>
      <c r="J323" s="1223"/>
      <c r="K323" s="1223"/>
      <c r="L323" s="1223"/>
      <c r="M323" s="1223"/>
      <c r="N323" s="1224"/>
      <c r="O323" s="1222" t="str">
        <f t="shared" si="43"/>
        <v xml:space="preserve"> </v>
      </c>
      <c r="P323" s="1223"/>
      <c r="Q323" s="1223"/>
      <c r="R323" s="1224"/>
      <c r="S323" s="1222" t="str">
        <f t="shared" si="44"/>
        <v xml:space="preserve"> </v>
      </c>
      <c r="T323" s="1223"/>
      <c r="U323" s="1223"/>
      <c r="V323" s="1223"/>
      <c r="W323" s="1224"/>
      <c r="X323" s="1222" t="str">
        <f t="shared" si="45"/>
        <v xml:space="preserve"> </v>
      </c>
      <c r="Y323" s="1223"/>
      <c r="Z323" s="1223"/>
      <c r="AA323" s="1223"/>
      <c r="AB323" s="1224"/>
    </row>
    <row r="324" spans="1:28" ht="13.9">
      <c r="A324" s="627">
        <v>97</v>
      </c>
      <c r="B324" s="528"/>
      <c r="C324" s="560"/>
      <c r="D324" s="629"/>
      <c r="E324" s="630"/>
      <c r="F324" s="565"/>
      <c r="G324" s="631"/>
      <c r="H324" s="1222" t="str">
        <f t="shared" si="42"/>
        <v xml:space="preserve"> </v>
      </c>
      <c r="I324" s="1223"/>
      <c r="J324" s="1223"/>
      <c r="K324" s="1223"/>
      <c r="L324" s="1223"/>
      <c r="M324" s="1223"/>
      <c r="N324" s="1224"/>
      <c r="O324" s="1222" t="str">
        <f t="shared" si="43"/>
        <v xml:space="preserve"> </v>
      </c>
      <c r="P324" s="1223"/>
      <c r="Q324" s="1223"/>
      <c r="R324" s="1224"/>
      <c r="S324" s="1222" t="str">
        <f t="shared" si="44"/>
        <v xml:space="preserve"> </v>
      </c>
      <c r="T324" s="1223"/>
      <c r="U324" s="1223"/>
      <c r="V324" s="1223"/>
      <c r="W324" s="1224"/>
      <c r="X324" s="1222" t="str">
        <f t="shared" si="45"/>
        <v xml:space="preserve"> </v>
      </c>
      <c r="Y324" s="1223"/>
      <c r="Z324" s="1223"/>
      <c r="AA324" s="1223"/>
      <c r="AB324" s="1224"/>
    </row>
    <row r="325" spans="1:28" ht="13.9">
      <c r="A325" s="627">
        <v>98</v>
      </c>
      <c r="B325" s="528"/>
      <c r="C325" s="560"/>
      <c r="D325" s="629"/>
      <c r="E325" s="630"/>
      <c r="F325" s="565"/>
      <c r="G325" s="631"/>
      <c r="H325" s="1222" t="str">
        <f t="shared" si="42"/>
        <v xml:space="preserve"> </v>
      </c>
      <c r="I325" s="1223"/>
      <c r="J325" s="1223"/>
      <c r="K325" s="1223"/>
      <c r="L325" s="1223"/>
      <c r="M325" s="1223"/>
      <c r="N325" s="1224"/>
      <c r="O325" s="1222" t="str">
        <f t="shared" si="43"/>
        <v xml:space="preserve"> </v>
      </c>
      <c r="P325" s="1223"/>
      <c r="Q325" s="1223"/>
      <c r="R325" s="1224"/>
      <c r="S325" s="1222" t="str">
        <f t="shared" si="44"/>
        <v xml:space="preserve"> </v>
      </c>
      <c r="T325" s="1223"/>
      <c r="U325" s="1223"/>
      <c r="V325" s="1223"/>
      <c r="W325" s="1224"/>
      <c r="X325" s="1222" t="str">
        <f t="shared" si="45"/>
        <v xml:space="preserve"> </v>
      </c>
      <c r="Y325" s="1223"/>
      <c r="Z325" s="1223"/>
      <c r="AA325" s="1223"/>
      <c r="AB325" s="1224"/>
    </row>
    <row r="326" spans="1:28" ht="13.9">
      <c r="A326" s="627">
        <v>99</v>
      </c>
      <c r="B326" s="528"/>
      <c r="C326" s="560"/>
      <c r="D326" s="629"/>
      <c r="E326" s="630"/>
      <c r="F326" s="565"/>
      <c r="G326" s="631"/>
      <c r="H326" s="1222" t="str">
        <f t="shared" si="42"/>
        <v xml:space="preserve"> </v>
      </c>
      <c r="I326" s="1223"/>
      <c r="J326" s="1223"/>
      <c r="K326" s="1223"/>
      <c r="L326" s="1223"/>
      <c r="M326" s="1223"/>
      <c r="N326" s="1224"/>
      <c r="O326" s="1222" t="str">
        <f t="shared" si="43"/>
        <v xml:space="preserve"> </v>
      </c>
      <c r="P326" s="1223"/>
      <c r="Q326" s="1223"/>
      <c r="R326" s="1224"/>
      <c r="S326" s="1222" t="str">
        <f t="shared" si="44"/>
        <v xml:space="preserve"> </v>
      </c>
      <c r="T326" s="1223"/>
      <c r="U326" s="1223"/>
      <c r="V326" s="1223"/>
      <c r="W326" s="1224"/>
      <c r="X326" s="1222" t="str">
        <f t="shared" si="45"/>
        <v xml:space="preserve"> </v>
      </c>
      <c r="Y326" s="1223"/>
      <c r="Z326" s="1223"/>
      <c r="AA326" s="1223"/>
      <c r="AB326" s="1224"/>
    </row>
    <row r="327" spans="1:28" ht="13.9">
      <c r="A327" s="627">
        <v>100</v>
      </c>
      <c r="B327" s="528"/>
      <c r="C327" s="560"/>
      <c r="D327" s="629"/>
      <c r="E327" s="630"/>
      <c r="F327" s="565"/>
      <c r="G327" s="631"/>
      <c r="H327" s="1222" t="str">
        <f t="shared" si="42"/>
        <v xml:space="preserve"> </v>
      </c>
      <c r="I327" s="1223"/>
      <c r="J327" s="1223"/>
      <c r="K327" s="1223"/>
      <c r="L327" s="1223"/>
      <c r="M327" s="1223"/>
      <c r="N327" s="1224"/>
      <c r="O327" s="1222" t="str">
        <f t="shared" si="43"/>
        <v xml:space="preserve"> </v>
      </c>
      <c r="P327" s="1223"/>
      <c r="Q327" s="1223"/>
      <c r="R327" s="1224"/>
      <c r="S327" s="1222" t="str">
        <f t="shared" si="44"/>
        <v xml:space="preserve"> </v>
      </c>
      <c r="T327" s="1223"/>
      <c r="U327" s="1223"/>
      <c r="V327" s="1223"/>
      <c r="W327" s="1224"/>
      <c r="X327" s="1222" t="str">
        <f t="shared" si="45"/>
        <v xml:space="preserve"> </v>
      </c>
      <c r="Y327" s="1223"/>
      <c r="Z327" s="1223"/>
      <c r="AA327" s="1223"/>
      <c r="AB327" s="1224"/>
    </row>
    <row r="328" spans="1:28" ht="13.9">
      <c r="A328" s="627">
        <v>101</v>
      </c>
      <c r="B328" s="528"/>
      <c r="C328" s="560"/>
      <c r="D328" s="629"/>
      <c r="E328" s="630"/>
      <c r="F328" s="565"/>
      <c r="G328" s="631"/>
      <c r="H328" s="1222" t="str">
        <f t="shared" si="42"/>
        <v xml:space="preserve"> </v>
      </c>
      <c r="I328" s="1223"/>
      <c r="J328" s="1223"/>
      <c r="K328" s="1223"/>
      <c r="L328" s="1223"/>
      <c r="M328" s="1223"/>
      <c r="N328" s="1224"/>
      <c r="O328" s="1222" t="str">
        <f t="shared" si="42"/>
        <v xml:space="preserve"> </v>
      </c>
      <c r="P328" s="1223"/>
      <c r="Q328" s="1223"/>
      <c r="R328" s="1224"/>
      <c r="S328" s="1222" t="str">
        <f t="shared" si="44"/>
        <v xml:space="preserve"> </v>
      </c>
      <c r="T328" s="1223"/>
      <c r="U328" s="1223"/>
      <c r="V328" s="1223"/>
      <c r="W328" s="1224"/>
      <c r="X328" s="1222" t="str">
        <f t="shared" si="45"/>
        <v xml:space="preserve"> </v>
      </c>
      <c r="Y328" s="1223"/>
      <c r="Z328" s="1223"/>
      <c r="AA328" s="1223"/>
      <c r="AB328" s="1224"/>
    </row>
    <row r="329" spans="1:28" ht="13.9">
      <c r="A329" s="627">
        <v>102</v>
      </c>
      <c r="B329" s="528"/>
      <c r="C329" s="560"/>
      <c r="D329" s="629"/>
      <c r="E329" s="630"/>
      <c r="F329" s="565"/>
      <c r="G329" s="631"/>
      <c r="H329" s="1222" t="str">
        <f t="shared" si="42"/>
        <v xml:space="preserve"> </v>
      </c>
      <c r="I329" s="1223"/>
      <c r="J329" s="1223"/>
      <c r="K329" s="1223"/>
      <c r="L329" s="1223"/>
      <c r="M329" s="1223"/>
      <c r="N329" s="1224"/>
      <c r="O329" s="1222" t="str">
        <f t="shared" si="43"/>
        <v xml:space="preserve"> </v>
      </c>
      <c r="P329" s="1223"/>
      <c r="Q329" s="1223"/>
      <c r="R329" s="1224"/>
      <c r="S329" s="1222" t="str">
        <f t="shared" si="44"/>
        <v xml:space="preserve"> </v>
      </c>
      <c r="T329" s="1223"/>
      <c r="U329" s="1223"/>
      <c r="V329" s="1223"/>
      <c r="W329" s="1224"/>
      <c r="X329" s="1222" t="str">
        <f t="shared" si="45"/>
        <v xml:space="preserve"> </v>
      </c>
      <c r="Y329" s="1223"/>
      <c r="Z329" s="1223"/>
      <c r="AA329" s="1223"/>
      <c r="AB329" s="1224"/>
    </row>
    <row r="330" spans="1:28" ht="13.9">
      <c r="A330" s="627">
        <v>103</v>
      </c>
      <c r="B330" s="528"/>
      <c r="C330" s="560"/>
      <c r="D330" s="629"/>
      <c r="E330" s="630"/>
      <c r="F330" s="565"/>
      <c r="G330" s="631"/>
      <c r="H330" s="1222" t="str">
        <f t="shared" si="42"/>
        <v xml:space="preserve"> </v>
      </c>
      <c r="I330" s="1223"/>
      <c r="J330" s="1223"/>
      <c r="K330" s="1223"/>
      <c r="L330" s="1223"/>
      <c r="M330" s="1223"/>
      <c r="N330" s="1224"/>
      <c r="O330" s="1222" t="str">
        <f t="shared" ref="O330:O433" si="46">+IF(O$13="No Bid","No Bid"," ")</f>
        <v xml:space="preserve"> </v>
      </c>
      <c r="P330" s="1223"/>
      <c r="Q330" s="1223"/>
      <c r="R330" s="1224"/>
      <c r="S330" s="1222" t="str">
        <f t="shared" ref="S330:S433" si="47">+IF(S$13="No Bid","No Bid"," ")</f>
        <v xml:space="preserve"> </v>
      </c>
      <c r="T330" s="1223"/>
      <c r="U330" s="1223"/>
      <c r="V330" s="1223"/>
      <c r="W330" s="1224"/>
      <c r="X330" s="1222" t="str">
        <f t="shared" ref="X330:X433" si="48">+IF(X$13="No Bid","No Bid"," ")</f>
        <v xml:space="preserve"> </v>
      </c>
      <c r="Y330" s="1223"/>
      <c r="Z330" s="1223"/>
      <c r="AA330" s="1223"/>
      <c r="AB330" s="1224"/>
    </row>
    <row r="331" spans="1:28" ht="13.9">
      <c r="A331" s="627">
        <v>104</v>
      </c>
      <c r="B331" s="528"/>
      <c r="C331" s="560"/>
      <c r="D331" s="629"/>
      <c r="E331" s="630"/>
      <c r="F331" s="565"/>
      <c r="G331" s="631"/>
      <c r="H331" s="1222" t="str">
        <f t="shared" si="42"/>
        <v xml:space="preserve"> </v>
      </c>
      <c r="I331" s="1223"/>
      <c r="J331" s="1223"/>
      <c r="K331" s="1223"/>
      <c r="L331" s="1223"/>
      <c r="M331" s="1223"/>
      <c r="N331" s="1224"/>
      <c r="O331" s="1222" t="str">
        <f t="shared" si="46"/>
        <v xml:space="preserve"> </v>
      </c>
      <c r="P331" s="1223"/>
      <c r="Q331" s="1223"/>
      <c r="R331" s="1224"/>
      <c r="S331" s="1222" t="str">
        <f t="shared" si="47"/>
        <v xml:space="preserve"> </v>
      </c>
      <c r="T331" s="1223"/>
      <c r="U331" s="1223"/>
      <c r="V331" s="1223"/>
      <c r="W331" s="1224"/>
      <c r="X331" s="1222" t="str">
        <f t="shared" si="48"/>
        <v xml:space="preserve"> </v>
      </c>
      <c r="Y331" s="1223"/>
      <c r="Z331" s="1223"/>
      <c r="AA331" s="1223"/>
      <c r="AB331" s="1224"/>
    </row>
    <row r="332" spans="1:28" ht="13.9">
      <c r="A332" s="627">
        <v>105</v>
      </c>
      <c r="B332" s="528"/>
      <c r="C332" s="560"/>
      <c r="D332" s="629"/>
      <c r="E332" s="630"/>
      <c r="F332" s="565"/>
      <c r="G332" s="631"/>
      <c r="H332" s="1222" t="str">
        <f t="shared" si="42"/>
        <v xml:space="preserve"> </v>
      </c>
      <c r="I332" s="1223"/>
      <c r="J332" s="1223"/>
      <c r="K332" s="1223"/>
      <c r="L332" s="1223"/>
      <c r="M332" s="1223"/>
      <c r="N332" s="1224"/>
      <c r="O332" s="1222" t="str">
        <f t="shared" si="46"/>
        <v xml:space="preserve"> </v>
      </c>
      <c r="P332" s="1223"/>
      <c r="Q332" s="1223"/>
      <c r="R332" s="1224"/>
      <c r="S332" s="1222" t="str">
        <f t="shared" si="47"/>
        <v xml:space="preserve"> </v>
      </c>
      <c r="T332" s="1223"/>
      <c r="U332" s="1223"/>
      <c r="V332" s="1223"/>
      <c r="W332" s="1224"/>
      <c r="X332" s="1222" t="str">
        <f t="shared" si="48"/>
        <v xml:space="preserve"> </v>
      </c>
      <c r="Y332" s="1223"/>
      <c r="Z332" s="1223"/>
      <c r="AA332" s="1223"/>
      <c r="AB332" s="1224"/>
    </row>
    <row r="333" spans="1:28" ht="13.9">
      <c r="A333" s="627">
        <v>106</v>
      </c>
      <c r="B333" s="528"/>
      <c r="C333" s="560"/>
      <c r="D333" s="629"/>
      <c r="E333" s="630"/>
      <c r="F333" s="565"/>
      <c r="G333" s="631"/>
      <c r="H333" s="1222" t="str">
        <f t="shared" si="42"/>
        <v xml:space="preserve"> </v>
      </c>
      <c r="I333" s="1223"/>
      <c r="J333" s="1223"/>
      <c r="K333" s="1223"/>
      <c r="L333" s="1223"/>
      <c r="M333" s="1223"/>
      <c r="N333" s="1224"/>
      <c r="O333" s="1222" t="str">
        <f t="shared" si="46"/>
        <v xml:space="preserve"> </v>
      </c>
      <c r="P333" s="1223"/>
      <c r="Q333" s="1223"/>
      <c r="R333" s="1224"/>
      <c r="S333" s="1222" t="str">
        <f t="shared" si="47"/>
        <v xml:space="preserve"> </v>
      </c>
      <c r="T333" s="1223"/>
      <c r="U333" s="1223"/>
      <c r="V333" s="1223"/>
      <c r="W333" s="1224"/>
      <c r="X333" s="1222" t="str">
        <f t="shared" si="48"/>
        <v xml:space="preserve"> </v>
      </c>
      <c r="Y333" s="1223"/>
      <c r="Z333" s="1223"/>
      <c r="AA333" s="1223"/>
      <c r="AB333" s="1224"/>
    </row>
    <row r="334" spans="1:28" ht="13.9">
      <c r="A334" s="627">
        <v>107</v>
      </c>
      <c r="B334" s="528"/>
      <c r="C334" s="560"/>
      <c r="D334" s="629"/>
      <c r="E334" s="630"/>
      <c r="F334" s="565"/>
      <c r="G334" s="631"/>
      <c r="H334" s="1222" t="str">
        <f t="shared" si="42"/>
        <v xml:space="preserve"> </v>
      </c>
      <c r="I334" s="1223"/>
      <c r="J334" s="1223"/>
      <c r="K334" s="1223"/>
      <c r="L334" s="1223"/>
      <c r="M334" s="1223"/>
      <c r="N334" s="1224"/>
      <c r="O334" s="1222" t="str">
        <f t="shared" si="46"/>
        <v xml:space="preserve"> </v>
      </c>
      <c r="P334" s="1223"/>
      <c r="Q334" s="1223"/>
      <c r="R334" s="1224"/>
      <c r="S334" s="1222" t="str">
        <f t="shared" si="47"/>
        <v xml:space="preserve"> </v>
      </c>
      <c r="T334" s="1223"/>
      <c r="U334" s="1223"/>
      <c r="V334" s="1223"/>
      <c r="W334" s="1224"/>
      <c r="X334" s="1222" t="str">
        <f t="shared" si="48"/>
        <v xml:space="preserve"> </v>
      </c>
      <c r="Y334" s="1223"/>
      <c r="Z334" s="1223"/>
      <c r="AA334" s="1223"/>
      <c r="AB334" s="1224"/>
    </row>
    <row r="335" spans="1:28" ht="13.9">
      <c r="A335" s="627">
        <v>108</v>
      </c>
      <c r="B335" s="528"/>
      <c r="C335" s="560"/>
      <c r="D335" s="629"/>
      <c r="E335" s="630"/>
      <c r="F335" s="565"/>
      <c r="G335" s="631"/>
      <c r="H335" s="1222" t="str">
        <f t="shared" si="42"/>
        <v xml:space="preserve"> </v>
      </c>
      <c r="I335" s="1223"/>
      <c r="J335" s="1223"/>
      <c r="K335" s="1223"/>
      <c r="L335" s="1223"/>
      <c r="M335" s="1223"/>
      <c r="N335" s="1224"/>
      <c r="O335" s="1222" t="str">
        <f t="shared" si="46"/>
        <v xml:space="preserve"> </v>
      </c>
      <c r="P335" s="1223"/>
      <c r="Q335" s="1223"/>
      <c r="R335" s="1224"/>
      <c r="S335" s="1222" t="str">
        <f t="shared" si="47"/>
        <v xml:space="preserve"> </v>
      </c>
      <c r="T335" s="1223"/>
      <c r="U335" s="1223"/>
      <c r="V335" s="1223"/>
      <c r="W335" s="1224"/>
      <c r="X335" s="1222" t="str">
        <f t="shared" si="48"/>
        <v xml:space="preserve"> </v>
      </c>
      <c r="Y335" s="1223"/>
      <c r="Z335" s="1223"/>
      <c r="AA335" s="1223"/>
      <c r="AB335" s="1224"/>
    </row>
    <row r="336" spans="1:28" ht="13.9">
      <c r="A336" s="627">
        <v>109</v>
      </c>
      <c r="B336" s="528"/>
      <c r="C336" s="560"/>
      <c r="D336" s="629"/>
      <c r="E336" s="630"/>
      <c r="F336" s="565"/>
      <c r="G336" s="631"/>
      <c r="H336" s="1222" t="str">
        <f t="shared" si="42"/>
        <v xml:space="preserve"> </v>
      </c>
      <c r="I336" s="1223"/>
      <c r="J336" s="1223"/>
      <c r="K336" s="1223"/>
      <c r="L336" s="1223"/>
      <c r="M336" s="1223"/>
      <c r="N336" s="1224"/>
      <c r="O336" s="1222" t="str">
        <f t="shared" si="46"/>
        <v xml:space="preserve"> </v>
      </c>
      <c r="P336" s="1223"/>
      <c r="Q336" s="1223"/>
      <c r="R336" s="1224"/>
      <c r="S336" s="1222" t="str">
        <f t="shared" si="47"/>
        <v xml:space="preserve"> </v>
      </c>
      <c r="T336" s="1223"/>
      <c r="U336" s="1223"/>
      <c r="V336" s="1223"/>
      <c r="W336" s="1224"/>
      <c r="X336" s="1222" t="str">
        <f t="shared" si="48"/>
        <v xml:space="preserve"> </v>
      </c>
      <c r="Y336" s="1223"/>
      <c r="Z336" s="1223"/>
      <c r="AA336" s="1223"/>
      <c r="AB336" s="1224"/>
    </row>
    <row r="337" spans="1:28" ht="13.9">
      <c r="A337" s="627">
        <v>110</v>
      </c>
      <c r="B337" s="528"/>
      <c r="C337" s="560"/>
      <c r="D337" s="629"/>
      <c r="E337" s="630"/>
      <c r="F337" s="565"/>
      <c r="G337" s="631"/>
      <c r="H337" s="1222" t="str">
        <f t="shared" si="42"/>
        <v xml:space="preserve"> </v>
      </c>
      <c r="I337" s="1223"/>
      <c r="J337" s="1223"/>
      <c r="K337" s="1223"/>
      <c r="L337" s="1223"/>
      <c r="M337" s="1223"/>
      <c r="N337" s="1224"/>
      <c r="O337" s="1222" t="str">
        <f t="shared" si="46"/>
        <v xml:space="preserve"> </v>
      </c>
      <c r="P337" s="1223"/>
      <c r="Q337" s="1223"/>
      <c r="R337" s="1224"/>
      <c r="S337" s="1222" t="str">
        <f t="shared" si="47"/>
        <v xml:space="preserve"> </v>
      </c>
      <c r="T337" s="1223"/>
      <c r="U337" s="1223"/>
      <c r="V337" s="1223"/>
      <c r="W337" s="1224"/>
      <c r="X337" s="1222" t="str">
        <f t="shared" si="48"/>
        <v xml:space="preserve"> </v>
      </c>
      <c r="Y337" s="1223"/>
      <c r="Z337" s="1223"/>
      <c r="AA337" s="1223"/>
      <c r="AB337" s="1224"/>
    </row>
    <row r="338" spans="1:28" ht="13.9">
      <c r="A338" s="627">
        <v>111</v>
      </c>
      <c r="B338" s="528"/>
      <c r="C338" s="560"/>
      <c r="D338" s="629"/>
      <c r="E338" s="630"/>
      <c r="F338" s="565"/>
      <c r="G338" s="631"/>
      <c r="H338" s="1222" t="str">
        <f t="shared" si="42"/>
        <v xml:space="preserve"> </v>
      </c>
      <c r="I338" s="1223"/>
      <c r="J338" s="1223"/>
      <c r="K338" s="1223"/>
      <c r="L338" s="1223"/>
      <c r="M338" s="1223"/>
      <c r="N338" s="1224"/>
      <c r="O338" s="1222" t="str">
        <f t="shared" si="46"/>
        <v xml:space="preserve"> </v>
      </c>
      <c r="P338" s="1223"/>
      <c r="Q338" s="1223"/>
      <c r="R338" s="1224"/>
      <c r="S338" s="1222" t="str">
        <f t="shared" si="47"/>
        <v xml:space="preserve"> </v>
      </c>
      <c r="T338" s="1223"/>
      <c r="U338" s="1223"/>
      <c r="V338" s="1223"/>
      <c r="W338" s="1224"/>
      <c r="X338" s="1222" t="str">
        <f t="shared" si="48"/>
        <v xml:space="preserve"> </v>
      </c>
      <c r="Y338" s="1223"/>
      <c r="Z338" s="1223"/>
      <c r="AA338" s="1223"/>
      <c r="AB338" s="1224"/>
    </row>
    <row r="339" spans="1:28" ht="13.9">
      <c r="A339" s="627">
        <v>112</v>
      </c>
      <c r="B339" s="528"/>
      <c r="C339" s="560"/>
      <c r="D339" s="629"/>
      <c r="E339" s="630"/>
      <c r="F339" s="565"/>
      <c r="G339" s="631"/>
      <c r="H339" s="1222" t="str">
        <f t="shared" si="42"/>
        <v xml:space="preserve"> </v>
      </c>
      <c r="I339" s="1223"/>
      <c r="J339" s="1223"/>
      <c r="K339" s="1223"/>
      <c r="L339" s="1223"/>
      <c r="M339" s="1223"/>
      <c r="N339" s="1224"/>
      <c r="O339" s="1222" t="str">
        <f t="shared" si="46"/>
        <v xml:space="preserve"> </v>
      </c>
      <c r="P339" s="1223"/>
      <c r="Q339" s="1223"/>
      <c r="R339" s="1224"/>
      <c r="S339" s="1222" t="str">
        <f t="shared" si="47"/>
        <v xml:space="preserve"> </v>
      </c>
      <c r="T339" s="1223"/>
      <c r="U339" s="1223"/>
      <c r="V339" s="1223"/>
      <c r="W339" s="1224"/>
      <c r="X339" s="1222" t="str">
        <f t="shared" si="48"/>
        <v xml:space="preserve"> </v>
      </c>
      <c r="Y339" s="1223"/>
      <c r="Z339" s="1223"/>
      <c r="AA339" s="1223"/>
      <c r="AB339" s="1224"/>
    </row>
    <row r="340" spans="1:28" ht="13.9">
      <c r="A340" s="627">
        <v>113</v>
      </c>
      <c r="B340" s="528"/>
      <c r="C340" s="560"/>
      <c r="D340" s="629"/>
      <c r="E340" s="630"/>
      <c r="F340" s="565"/>
      <c r="G340" s="631"/>
      <c r="H340" s="1222" t="str">
        <f t="shared" si="42"/>
        <v xml:space="preserve"> </v>
      </c>
      <c r="I340" s="1223"/>
      <c r="J340" s="1223"/>
      <c r="K340" s="1223"/>
      <c r="L340" s="1223"/>
      <c r="M340" s="1223"/>
      <c r="N340" s="1224"/>
      <c r="O340" s="1222" t="str">
        <f t="shared" si="46"/>
        <v xml:space="preserve"> </v>
      </c>
      <c r="P340" s="1223"/>
      <c r="Q340" s="1223"/>
      <c r="R340" s="1224"/>
      <c r="S340" s="1222" t="str">
        <f t="shared" si="47"/>
        <v xml:space="preserve"> </v>
      </c>
      <c r="T340" s="1223"/>
      <c r="U340" s="1223"/>
      <c r="V340" s="1223"/>
      <c r="W340" s="1224"/>
      <c r="X340" s="1222" t="str">
        <f t="shared" si="48"/>
        <v xml:space="preserve"> </v>
      </c>
      <c r="Y340" s="1223"/>
      <c r="Z340" s="1223"/>
      <c r="AA340" s="1223"/>
      <c r="AB340" s="1224"/>
    </row>
    <row r="341" spans="1:28" ht="13.9">
      <c r="A341" s="627">
        <v>114</v>
      </c>
      <c r="B341" s="528"/>
      <c r="C341" s="560"/>
      <c r="D341" s="629"/>
      <c r="E341" s="630"/>
      <c r="F341" s="565"/>
      <c r="G341" s="631"/>
      <c r="H341" s="1222" t="str">
        <f t="shared" si="42"/>
        <v xml:space="preserve"> </v>
      </c>
      <c r="I341" s="1223"/>
      <c r="J341" s="1223"/>
      <c r="K341" s="1223"/>
      <c r="L341" s="1223"/>
      <c r="M341" s="1223"/>
      <c r="N341" s="1224"/>
      <c r="O341" s="1222" t="str">
        <f t="shared" si="46"/>
        <v xml:space="preserve"> </v>
      </c>
      <c r="P341" s="1223"/>
      <c r="Q341" s="1223"/>
      <c r="R341" s="1224"/>
      <c r="S341" s="1222" t="str">
        <f t="shared" si="47"/>
        <v xml:space="preserve"> </v>
      </c>
      <c r="T341" s="1223"/>
      <c r="U341" s="1223"/>
      <c r="V341" s="1223"/>
      <c r="W341" s="1224"/>
      <c r="X341" s="1222" t="str">
        <f t="shared" si="48"/>
        <v xml:space="preserve"> </v>
      </c>
      <c r="Y341" s="1223"/>
      <c r="Z341" s="1223"/>
      <c r="AA341" s="1223"/>
      <c r="AB341" s="1224"/>
    </row>
    <row r="342" spans="1:28" ht="13.9">
      <c r="A342" s="627">
        <v>115</v>
      </c>
      <c r="B342" s="528"/>
      <c r="C342" s="560"/>
      <c r="D342" s="629"/>
      <c r="E342" s="630"/>
      <c r="F342" s="565"/>
      <c r="G342" s="631"/>
      <c r="H342" s="1222" t="str">
        <f t="shared" si="42"/>
        <v xml:space="preserve"> </v>
      </c>
      <c r="I342" s="1223"/>
      <c r="J342" s="1223"/>
      <c r="K342" s="1223"/>
      <c r="L342" s="1223"/>
      <c r="M342" s="1223"/>
      <c r="N342" s="1224"/>
      <c r="O342" s="1222" t="str">
        <f t="shared" si="46"/>
        <v xml:space="preserve"> </v>
      </c>
      <c r="P342" s="1223"/>
      <c r="Q342" s="1223"/>
      <c r="R342" s="1224"/>
      <c r="S342" s="1222" t="str">
        <f t="shared" si="47"/>
        <v xml:space="preserve"> </v>
      </c>
      <c r="T342" s="1223"/>
      <c r="U342" s="1223"/>
      <c r="V342" s="1223"/>
      <c r="W342" s="1224"/>
      <c r="X342" s="1222" t="str">
        <f t="shared" si="48"/>
        <v xml:space="preserve"> </v>
      </c>
      <c r="Y342" s="1223"/>
      <c r="Z342" s="1223"/>
      <c r="AA342" s="1223"/>
      <c r="AB342" s="1224"/>
    </row>
    <row r="343" spans="1:28" ht="13.9">
      <c r="A343" s="627">
        <v>116</v>
      </c>
      <c r="B343" s="528"/>
      <c r="C343" s="560"/>
      <c r="D343" s="629"/>
      <c r="E343" s="630"/>
      <c r="F343" s="565"/>
      <c r="G343" s="631"/>
      <c r="H343" s="1222" t="str">
        <f t="shared" si="42"/>
        <v xml:space="preserve"> </v>
      </c>
      <c r="I343" s="1223"/>
      <c r="J343" s="1223"/>
      <c r="K343" s="1223"/>
      <c r="L343" s="1223"/>
      <c r="M343" s="1223"/>
      <c r="N343" s="1224"/>
      <c r="O343" s="1222" t="str">
        <f t="shared" si="46"/>
        <v xml:space="preserve"> </v>
      </c>
      <c r="P343" s="1223"/>
      <c r="Q343" s="1223"/>
      <c r="R343" s="1224"/>
      <c r="S343" s="1222" t="str">
        <f t="shared" si="47"/>
        <v xml:space="preserve"> </v>
      </c>
      <c r="T343" s="1223"/>
      <c r="U343" s="1223"/>
      <c r="V343" s="1223"/>
      <c r="W343" s="1224"/>
      <c r="X343" s="1222" t="str">
        <f t="shared" si="48"/>
        <v xml:space="preserve"> </v>
      </c>
      <c r="Y343" s="1223"/>
      <c r="Z343" s="1223"/>
      <c r="AA343" s="1223"/>
      <c r="AB343" s="1224"/>
    </row>
    <row r="344" spans="1:28" ht="13.9">
      <c r="A344" s="627">
        <v>117</v>
      </c>
      <c r="B344" s="528"/>
      <c r="C344" s="560"/>
      <c r="D344" s="629"/>
      <c r="E344" s="630"/>
      <c r="F344" s="565"/>
      <c r="G344" s="631"/>
      <c r="H344" s="1222" t="str">
        <f t="shared" si="42"/>
        <v xml:space="preserve"> </v>
      </c>
      <c r="I344" s="1223"/>
      <c r="J344" s="1223"/>
      <c r="K344" s="1223"/>
      <c r="L344" s="1223"/>
      <c r="M344" s="1223"/>
      <c r="N344" s="1224"/>
      <c r="O344" s="1222" t="str">
        <f t="shared" si="46"/>
        <v xml:space="preserve"> </v>
      </c>
      <c r="P344" s="1223"/>
      <c r="Q344" s="1223"/>
      <c r="R344" s="1224"/>
      <c r="S344" s="1222" t="str">
        <f t="shared" si="47"/>
        <v xml:space="preserve"> </v>
      </c>
      <c r="T344" s="1223"/>
      <c r="U344" s="1223"/>
      <c r="V344" s="1223"/>
      <c r="W344" s="1224"/>
      <c r="X344" s="1222" t="str">
        <f t="shared" si="48"/>
        <v xml:space="preserve"> </v>
      </c>
      <c r="Y344" s="1223"/>
      <c r="Z344" s="1223"/>
      <c r="AA344" s="1223"/>
      <c r="AB344" s="1224"/>
    </row>
    <row r="345" spans="1:28" ht="13.9">
      <c r="A345" s="627">
        <v>118</v>
      </c>
      <c r="B345" s="528"/>
      <c r="C345" s="560"/>
      <c r="D345" s="629"/>
      <c r="E345" s="630"/>
      <c r="F345" s="565"/>
      <c r="G345" s="631"/>
      <c r="H345" s="1222" t="str">
        <f t="shared" si="42"/>
        <v xml:space="preserve"> </v>
      </c>
      <c r="I345" s="1223"/>
      <c r="J345" s="1223"/>
      <c r="K345" s="1223"/>
      <c r="L345" s="1223"/>
      <c r="M345" s="1223"/>
      <c r="N345" s="1224"/>
      <c r="O345" s="1222" t="str">
        <f t="shared" si="46"/>
        <v xml:space="preserve"> </v>
      </c>
      <c r="P345" s="1223"/>
      <c r="Q345" s="1223"/>
      <c r="R345" s="1224"/>
      <c r="S345" s="1222" t="str">
        <f t="shared" si="47"/>
        <v xml:space="preserve"> </v>
      </c>
      <c r="T345" s="1223"/>
      <c r="U345" s="1223"/>
      <c r="V345" s="1223"/>
      <c r="W345" s="1224"/>
      <c r="X345" s="1222" t="str">
        <f t="shared" si="48"/>
        <v xml:space="preserve"> </v>
      </c>
      <c r="Y345" s="1223"/>
      <c r="Z345" s="1223"/>
      <c r="AA345" s="1223"/>
      <c r="AB345" s="1224"/>
    </row>
    <row r="346" spans="1:28" ht="13.9">
      <c r="A346" s="627">
        <v>119</v>
      </c>
      <c r="B346" s="528"/>
      <c r="C346" s="560"/>
      <c r="D346" s="629"/>
      <c r="E346" s="630"/>
      <c r="F346" s="565"/>
      <c r="G346" s="631"/>
      <c r="H346" s="1222" t="str">
        <f t="shared" si="42"/>
        <v xml:space="preserve"> </v>
      </c>
      <c r="I346" s="1223"/>
      <c r="J346" s="1223"/>
      <c r="K346" s="1223"/>
      <c r="L346" s="1223"/>
      <c r="M346" s="1223"/>
      <c r="N346" s="1224"/>
      <c r="O346" s="1222" t="str">
        <f t="shared" si="46"/>
        <v xml:space="preserve"> </v>
      </c>
      <c r="P346" s="1223"/>
      <c r="Q346" s="1223"/>
      <c r="R346" s="1224"/>
      <c r="S346" s="1222" t="str">
        <f t="shared" si="47"/>
        <v xml:space="preserve"> </v>
      </c>
      <c r="T346" s="1223"/>
      <c r="U346" s="1223"/>
      <c r="V346" s="1223"/>
      <c r="W346" s="1224"/>
      <c r="X346" s="1222" t="str">
        <f t="shared" si="48"/>
        <v xml:space="preserve"> </v>
      </c>
      <c r="Y346" s="1223"/>
      <c r="Z346" s="1223"/>
      <c r="AA346" s="1223"/>
      <c r="AB346" s="1224"/>
    </row>
    <row r="347" spans="1:28" ht="13.9">
      <c r="A347" s="627">
        <v>120</v>
      </c>
      <c r="B347" s="528"/>
      <c r="C347" s="560"/>
      <c r="D347" s="629"/>
      <c r="E347" s="630"/>
      <c r="F347" s="565"/>
      <c r="G347" s="631"/>
      <c r="H347" s="1222" t="str">
        <f t="shared" si="42"/>
        <v xml:space="preserve"> </v>
      </c>
      <c r="I347" s="1223"/>
      <c r="J347" s="1223"/>
      <c r="K347" s="1223"/>
      <c r="L347" s="1223"/>
      <c r="M347" s="1223"/>
      <c r="N347" s="1224"/>
      <c r="O347" s="1222" t="str">
        <f t="shared" si="46"/>
        <v xml:space="preserve"> </v>
      </c>
      <c r="P347" s="1223"/>
      <c r="Q347" s="1223"/>
      <c r="R347" s="1224"/>
      <c r="S347" s="1222" t="str">
        <f t="shared" si="47"/>
        <v xml:space="preserve"> </v>
      </c>
      <c r="T347" s="1223"/>
      <c r="U347" s="1223"/>
      <c r="V347" s="1223"/>
      <c r="W347" s="1224"/>
      <c r="X347" s="1222" t="str">
        <f t="shared" si="48"/>
        <v xml:space="preserve"> </v>
      </c>
      <c r="Y347" s="1223"/>
      <c r="Z347" s="1223"/>
      <c r="AA347" s="1223"/>
      <c r="AB347" s="1224"/>
    </row>
    <row r="348" spans="1:28" ht="13.9">
      <c r="A348" s="627">
        <v>121</v>
      </c>
      <c r="B348" s="528"/>
      <c r="C348" s="560"/>
      <c r="D348" s="629"/>
      <c r="E348" s="630"/>
      <c r="F348" s="565"/>
      <c r="G348" s="631"/>
      <c r="H348" s="1222" t="str">
        <f t="shared" si="42"/>
        <v xml:space="preserve"> </v>
      </c>
      <c r="I348" s="1223"/>
      <c r="J348" s="1223"/>
      <c r="K348" s="1223"/>
      <c r="L348" s="1223"/>
      <c r="M348" s="1223"/>
      <c r="N348" s="1224"/>
      <c r="O348" s="1222" t="str">
        <f t="shared" si="46"/>
        <v xml:space="preserve"> </v>
      </c>
      <c r="P348" s="1223"/>
      <c r="Q348" s="1223"/>
      <c r="R348" s="1224"/>
      <c r="S348" s="1222" t="str">
        <f t="shared" si="47"/>
        <v xml:space="preserve"> </v>
      </c>
      <c r="T348" s="1223"/>
      <c r="U348" s="1223"/>
      <c r="V348" s="1223"/>
      <c r="W348" s="1224"/>
      <c r="X348" s="1222" t="str">
        <f t="shared" si="48"/>
        <v xml:space="preserve"> </v>
      </c>
      <c r="Y348" s="1223"/>
      <c r="Z348" s="1223"/>
      <c r="AA348" s="1223"/>
      <c r="AB348" s="1224"/>
    </row>
    <row r="349" spans="1:28" ht="13.9">
      <c r="A349" s="627">
        <v>122</v>
      </c>
      <c r="B349" s="528"/>
      <c r="C349" s="560"/>
      <c r="D349" s="629"/>
      <c r="E349" s="630"/>
      <c r="F349" s="565"/>
      <c r="G349" s="631"/>
      <c r="H349" s="1222" t="str">
        <f t="shared" si="42"/>
        <v xml:space="preserve"> </v>
      </c>
      <c r="I349" s="1223"/>
      <c r="J349" s="1223"/>
      <c r="K349" s="1223"/>
      <c r="L349" s="1223"/>
      <c r="M349" s="1223"/>
      <c r="N349" s="1224"/>
      <c r="O349" s="1222" t="str">
        <f t="shared" si="46"/>
        <v xml:space="preserve"> </v>
      </c>
      <c r="P349" s="1223"/>
      <c r="Q349" s="1223"/>
      <c r="R349" s="1224"/>
      <c r="S349" s="1222" t="str">
        <f t="shared" si="47"/>
        <v xml:space="preserve"> </v>
      </c>
      <c r="T349" s="1223"/>
      <c r="U349" s="1223"/>
      <c r="V349" s="1223"/>
      <c r="W349" s="1224"/>
      <c r="X349" s="1222" t="str">
        <f t="shared" si="48"/>
        <v xml:space="preserve"> </v>
      </c>
      <c r="Y349" s="1223"/>
      <c r="Z349" s="1223"/>
      <c r="AA349" s="1223"/>
      <c r="AB349" s="1224"/>
    </row>
    <row r="350" spans="1:28" ht="13.9">
      <c r="A350" s="627">
        <v>123</v>
      </c>
      <c r="B350" s="528"/>
      <c r="C350" s="560"/>
      <c r="D350" s="629"/>
      <c r="E350" s="630"/>
      <c r="F350" s="565"/>
      <c r="G350" s="631"/>
      <c r="H350" s="1222" t="str">
        <f t="shared" si="42"/>
        <v xml:space="preserve"> </v>
      </c>
      <c r="I350" s="1223"/>
      <c r="J350" s="1223"/>
      <c r="K350" s="1223"/>
      <c r="L350" s="1223"/>
      <c r="M350" s="1223"/>
      <c r="N350" s="1224"/>
      <c r="O350" s="1222" t="str">
        <f t="shared" si="46"/>
        <v xml:space="preserve"> </v>
      </c>
      <c r="P350" s="1223"/>
      <c r="Q350" s="1223"/>
      <c r="R350" s="1224"/>
      <c r="S350" s="1222" t="str">
        <f t="shared" si="47"/>
        <v xml:space="preserve"> </v>
      </c>
      <c r="T350" s="1223"/>
      <c r="U350" s="1223"/>
      <c r="V350" s="1223"/>
      <c r="W350" s="1224"/>
      <c r="X350" s="1222" t="str">
        <f t="shared" si="48"/>
        <v xml:space="preserve"> </v>
      </c>
      <c r="Y350" s="1223"/>
      <c r="Z350" s="1223"/>
      <c r="AA350" s="1223"/>
      <c r="AB350" s="1224"/>
    </row>
    <row r="351" spans="1:28" ht="13.9">
      <c r="A351" s="627">
        <v>124</v>
      </c>
      <c r="B351" s="528"/>
      <c r="C351" s="560"/>
      <c r="D351" s="629"/>
      <c r="E351" s="630"/>
      <c r="F351" s="565"/>
      <c r="G351" s="631"/>
      <c r="H351" s="1222" t="str">
        <f t="shared" si="42"/>
        <v xml:space="preserve"> </v>
      </c>
      <c r="I351" s="1223"/>
      <c r="J351" s="1223"/>
      <c r="K351" s="1223"/>
      <c r="L351" s="1223"/>
      <c r="M351" s="1223"/>
      <c r="N351" s="1224"/>
      <c r="O351" s="1222" t="str">
        <f t="shared" si="46"/>
        <v xml:space="preserve"> </v>
      </c>
      <c r="P351" s="1223"/>
      <c r="Q351" s="1223"/>
      <c r="R351" s="1224"/>
      <c r="S351" s="1222" t="str">
        <f t="shared" si="47"/>
        <v xml:space="preserve"> </v>
      </c>
      <c r="T351" s="1223"/>
      <c r="U351" s="1223"/>
      <c r="V351" s="1223"/>
      <c r="W351" s="1224"/>
      <c r="X351" s="1222" t="str">
        <f t="shared" si="48"/>
        <v xml:space="preserve"> </v>
      </c>
      <c r="Y351" s="1223"/>
      <c r="Z351" s="1223"/>
      <c r="AA351" s="1223"/>
      <c r="AB351" s="1224"/>
    </row>
    <row r="352" spans="1:28" ht="13.9">
      <c r="A352" s="627">
        <v>125</v>
      </c>
      <c r="B352" s="528"/>
      <c r="C352" s="560"/>
      <c r="D352" s="629"/>
      <c r="E352" s="630"/>
      <c r="F352" s="565"/>
      <c r="G352" s="631"/>
      <c r="H352" s="1222" t="str">
        <f t="shared" si="42"/>
        <v xml:space="preserve"> </v>
      </c>
      <c r="I352" s="1223"/>
      <c r="J352" s="1223"/>
      <c r="K352" s="1223"/>
      <c r="L352" s="1223"/>
      <c r="M352" s="1223"/>
      <c r="N352" s="1224"/>
      <c r="O352" s="1222" t="str">
        <f t="shared" si="46"/>
        <v xml:space="preserve"> </v>
      </c>
      <c r="P352" s="1223"/>
      <c r="Q352" s="1223"/>
      <c r="R352" s="1224"/>
      <c r="S352" s="1222" t="str">
        <f t="shared" si="47"/>
        <v xml:space="preserve"> </v>
      </c>
      <c r="T352" s="1223"/>
      <c r="U352" s="1223"/>
      <c r="V352" s="1223"/>
      <c r="W352" s="1224"/>
      <c r="X352" s="1222" t="str">
        <f t="shared" si="48"/>
        <v xml:space="preserve"> </v>
      </c>
      <c r="Y352" s="1223"/>
      <c r="Z352" s="1223"/>
      <c r="AA352" s="1223"/>
      <c r="AB352" s="1224"/>
    </row>
    <row r="353" spans="1:28" ht="13.9">
      <c r="A353" s="627">
        <v>126</v>
      </c>
      <c r="B353" s="528"/>
      <c r="C353" s="560"/>
      <c r="D353" s="629"/>
      <c r="E353" s="630"/>
      <c r="F353" s="565"/>
      <c r="G353" s="631"/>
      <c r="H353" s="1222" t="str">
        <f t="shared" si="42"/>
        <v xml:space="preserve"> </v>
      </c>
      <c r="I353" s="1223"/>
      <c r="J353" s="1223"/>
      <c r="K353" s="1223"/>
      <c r="L353" s="1223"/>
      <c r="M353" s="1223"/>
      <c r="N353" s="1224"/>
      <c r="O353" s="1222" t="str">
        <f t="shared" si="46"/>
        <v xml:space="preserve"> </v>
      </c>
      <c r="P353" s="1223"/>
      <c r="Q353" s="1223"/>
      <c r="R353" s="1224"/>
      <c r="S353" s="1222" t="str">
        <f t="shared" si="47"/>
        <v xml:space="preserve"> </v>
      </c>
      <c r="T353" s="1223"/>
      <c r="U353" s="1223"/>
      <c r="V353" s="1223"/>
      <c r="W353" s="1224"/>
      <c r="X353" s="1222" t="str">
        <f t="shared" si="48"/>
        <v xml:space="preserve"> </v>
      </c>
      <c r="Y353" s="1223"/>
      <c r="Z353" s="1223"/>
      <c r="AA353" s="1223"/>
      <c r="AB353" s="1224"/>
    </row>
    <row r="354" spans="1:28" ht="13.9">
      <c r="A354" s="627">
        <v>127</v>
      </c>
      <c r="B354" s="528"/>
      <c r="C354" s="560"/>
      <c r="D354" s="629"/>
      <c r="E354" s="630"/>
      <c r="F354" s="565"/>
      <c r="G354" s="631"/>
      <c r="H354" s="1222" t="str">
        <f t="shared" si="42"/>
        <v xml:space="preserve"> </v>
      </c>
      <c r="I354" s="1223"/>
      <c r="J354" s="1223"/>
      <c r="K354" s="1223"/>
      <c r="L354" s="1223"/>
      <c r="M354" s="1223"/>
      <c r="N354" s="1224"/>
      <c r="O354" s="1222" t="str">
        <f t="shared" si="46"/>
        <v xml:space="preserve"> </v>
      </c>
      <c r="P354" s="1223"/>
      <c r="Q354" s="1223"/>
      <c r="R354" s="1224"/>
      <c r="S354" s="1222" t="str">
        <f t="shared" si="47"/>
        <v xml:space="preserve"> </v>
      </c>
      <c r="T354" s="1223"/>
      <c r="U354" s="1223"/>
      <c r="V354" s="1223"/>
      <c r="W354" s="1224"/>
      <c r="X354" s="1222" t="str">
        <f t="shared" si="48"/>
        <v xml:space="preserve"> </v>
      </c>
      <c r="Y354" s="1223"/>
      <c r="Z354" s="1223"/>
      <c r="AA354" s="1223"/>
      <c r="AB354" s="1224"/>
    </row>
    <row r="355" spans="1:28" ht="13.9">
      <c r="A355" s="627">
        <v>128</v>
      </c>
      <c r="B355" s="528"/>
      <c r="C355" s="560"/>
      <c r="D355" s="629"/>
      <c r="E355" s="630"/>
      <c r="F355" s="565"/>
      <c r="G355" s="631"/>
      <c r="H355" s="1222" t="str">
        <f t="shared" si="42"/>
        <v xml:space="preserve"> </v>
      </c>
      <c r="I355" s="1223"/>
      <c r="J355" s="1223"/>
      <c r="K355" s="1223"/>
      <c r="L355" s="1223"/>
      <c r="M355" s="1223"/>
      <c r="N355" s="1224"/>
      <c r="O355" s="1222" t="str">
        <f t="shared" si="46"/>
        <v xml:space="preserve"> </v>
      </c>
      <c r="P355" s="1223"/>
      <c r="Q355" s="1223"/>
      <c r="R355" s="1224"/>
      <c r="S355" s="1222" t="str">
        <f t="shared" si="47"/>
        <v xml:space="preserve"> </v>
      </c>
      <c r="T355" s="1223"/>
      <c r="U355" s="1223"/>
      <c r="V355" s="1223"/>
      <c r="W355" s="1224"/>
      <c r="X355" s="1222" t="str">
        <f t="shared" si="48"/>
        <v xml:space="preserve"> </v>
      </c>
      <c r="Y355" s="1223"/>
      <c r="Z355" s="1223"/>
      <c r="AA355" s="1223"/>
      <c r="AB355" s="1224"/>
    </row>
    <row r="356" spans="1:28" ht="13.9">
      <c r="A356" s="627">
        <v>129</v>
      </c>
      <c r="B356" s="528"/>
      <c r="C356" s="560"/>
      <c r="D356" s="629"/>
      <c r="E356" s="630"/>
      <c r="F356" s="565"/>
      <c r="G356" s="631"/>
      <c r="H356" s="1222" t="str">
        <f t="shared" si="42"/>
        <v xml:space="preserve"> </v>
      </c>
      <c r="I356" s="1223"/>
      <c r="J356" s="1223"/>
      <c r="K356" s="1223"/>
      <c r="L356" s="1223"/>
      <c r="M356" s="1223"/>
      <c r="N356" s="1224"/>
      <c r="O356" s="1222" t="str">
        <f t="shared" si="46"/>
        <v xml:space="preserve"> </v>
      </c>
      <c r="P356" s="1223"/>
      <c r="Q356" s="1223"/>
      <c r="R356" s="1224"/>
      <c r="S356" s="1222" t="str">
        <f t="shared" si="47"/>
        <v xml:space="preserve"> </v>
      </c>
      <c r="T356" s="1223"/>
      <c r="U356" s="1223"/>
      <c r="V356" s="1223"/>
      <c r="W356" s="1224"/>
      <c r="X356" s="1222" t="str">
        <f t="shared" si="48"/>
        <v xml:space="preserve"> </v>
      </c>
      <c r="Y356" s="1223"/>
      <c r="Z356" s="1223"/>
      <c r="AA356" s="1223"/>
      <c r="AB356" s="1224"/>
    </row>
    <row r="357" spans="1:28" ht="13.9">
      <c r="A357" s="627">
        <v>130</v>
      </c>
      <c r="B357" s="528"/>
      <c r="C357" s="560"/>
      <c r="D357" s="629"/>
      <c r="E357" s="630"/>
      <c r="F357" s="565"/>
      <c r="G357" s="631"/>
      <c r="H357" s="1222" t="str">
        <f t="shared" si="42"/>
        <v xml:space="preserve"> </v>
      </c>
      <c r="I357" s="1223"/>
      <c r="J357" s="1223"/>
      <c r="K357" s="1223"/>
      <c r="L357" s="1223"/>
      <c r="M357" s="1223"/>
      <c r="N357" s="1224"/>
      <c r="O357" s="1222" t="str">
        <f t="shared" si="46"/>
        <v xml:space="preserve"> </v>
      </c>
      <c r="P357" s="1223"/>
      <c r="Q357" s="1223"/>
      <c r="R357" s="1224"/>
      <c r="S357" s="1222" t="str">
        <f t="shared" si="47"/>
        <v xml:space="preserve"> </v>
      </c>
      <c r="T357" s="1223"/>
      <c r="U357" s="1223"/>
      <c r="V357" s="1223"/>
      <c r="W357" s="1224"/>
      <c r="X357" s="1222" t="str">
        <f t="shared" si="48"/>
        <v xml:space="preserve"> </v>
      </c>
      <c r="Y357" s="1223"/>
      <c r="Z357" s="1223"/>
      <c r="AA357" s="1223"/>
      <c r="AB357" s="1224"/>
    </row>
    <row r="358" spans="1:28" ht="13.9">
      <c r="A358" s="627">
        <v>131</v>
      </c>
      <c r="B358" s="528"/>
      <c r="C358" s="560"/>
      <c r="D358" s="629"/>
      <c r="E358" s="630"/>
      <c r="F358" s="565"/>
      <c r="G358" s="631"/>
      <c r="H358" s="1222" t="str">
        <f t="shared" si="42"/>
        <v xml:space="preserve"> </v>
      </c>
      <c r="I358" s="1223"/>
      <c r="J358" s="1223"/>
      <c r="K358" s="1223"/>
      <c r="L358" s="1223"/>
      <c r="M358" s="1223"/>
      <c r="N358" s="1224"/>
      <c r="O358" s="1222" t="str">
        <f t="shared" si="46"/>
        <v xml:space="preserve"> </v>
      </c>
      <c r="P358" s="1223"/>
      <c r="Q358" s="1223"/>
      <c r="R358" s="1224"/>
      <c r="S358" s="1222" t="str">
        <f t="shared" si="47"/>
        <v xml:space="preserve"> </v>
      </c>
      <c r="T358" s="1223"/>
      <c r="U358" s="1223"/>
      <c r="V358" s="1223"/>
      <c r="W358" s="1224"/>
      <c r="X358" s="1222" t="str">
        <f t="shared" si="48"/>
        <v xml:space="preserve"> </v>
      </c>
      <c r="Y358" s="1223"/>
      <c r="Z358" s="1223"/>
      <c r="AA358" s="1223"/>
      <c r="AB358" s="1224"/>
    </row>
    <row r="359" spans="1:28" ht="13.9">
      <c r="A359" s="627">
        <v>132</v>
      </c>
      <c r="B359" s="528"/>
      <c r="C359" s="560"/>
      <c r="D359" s="629"/>
      <c r="E359" s="630"/>
      <c r="F359" s="565"/>
      <c r="G359" s="631"/>
      <c r="H359" s="1222" t="str">
        <f t="shared" si="42"/>
        <v xml:space="preserve"> </v>
      </c>
      <c r="I359" s="1223"/>
      <c r="J359" s="1223"/>
      <c r="K359" s="1223"/>
      <c r="L359" s="1223"/>
      <c r="M359" s="1223"/>
      <c r="N359" s="1224"/>
      <c r="O359" s="1222" t="str">
        <f t="shared" si="46"/>
        <v xml:space="preserve"> </v>
      </c>
      <c r="P359" s="1223"/>
      <c r="Q359" s="1223"/>
      <c r="R359" s="1224"/>
      <c r="S359" s="1222" t="str">
        <f t="shared" si="47"/>
        <v xml:space="preserve"> </v>
      </c>
      <c r="T359" s="1223"/>
      <c r="U359" s="1223"/>
      <c r="V359" s="1223"/>
      <c r="W359" s="1224"/>
      <c r="X359" s="1222" t="str">
        <f t="shared" si="48"/>
        <v xml:space="preserve"> </v>
      </c>
      <c r="Y359" s="1223"/>
      <c r="Z359" s="1223"/>
      <c r="AA359" s="1223"/>
      <c r="AB359" s="1224"/>
    </row>
    <row r="360" spans="1:28" ht="13.9">
      <c r="A360" s="627">
        <v>133</v>
      </c>
      <c r="B360" s="528"/>
      <c r="C360" s="560"/>
      <c r="D360" s="629"/>
      <c r="E360" s="630"/>
      <c r="F360" s="565"/>
      <c r="G360" s="631"/>
      <c r="H360" s="1222" t="str">
        <f t="shared" si="42"/>
        <v xml:space="preserve"> </v>
      </c>
      <c r="I360" s="1223"/>
      <c r="J360" s="1223"/>
      <c r="K360" s="1223"/>
      <c r="L360" s="1223"/>
      <c r="M360" s="1223"/>
      <c r="N360" s="1224"/>
      <c r="O360" s="1222" t="str">
        <f t="shared" si="46"/>
        <v xml:space="preserve"> </v>
      </c>
      <c r="P360" s="1223"/>
      <c r="Q360" s="1223"/>
      <c r="R360" s="1224"/>
      <c r="S360" s="1222" t="str">
        <f t="shared" si="47"/>
        <v xml:space="preserve"> </v>
      </c>
      <c r="T360" s="1223"/>
      <c r="U360" s="1223"/>
      <c r="V360" s="1223"/>
      <c r="W360" s="1224"/>
      <c r="X360" s="1222" t="str">
        <f t="shared" si="48"/>
        <v xml:space="preserve"> </v>
      </c>
      <c r="Y360" s="1223"/>
      <c r="Z360" s="1223"/>
      <c r="AA360" s="1223"/>
      <c r="AB360" s="1224"/>
    </row>
    <row r="361" spans="1:28" ht="13.9">
      <c r="A361" s="627">
        <v>134</v>
      </c>
      <c r="B361" s="528"/>
      <c r="C361" s="560"/>
      <c r="D361" s="629"/>
      <c r="E361" s="630"/>
      <c r="F361" s="565"/>
      <c r="G361" s="631"/>
      <c r="H361" s="1222" t="str">
        <f t="shared" si="42"/>
        <v xml:space="preserve"> </v>
      </c>
      <c r="I361" s="1223"/>
      <c r="J361" s="1223"/>
      <c r="K361" s="1223"/>
      <c r="L361" s="1223"/>
      <c r="M361" s="1223"/>
      <c r="N361" s="1224"/>
      <c r="O361" s="1222" t="str">
        <f t="shared" si="46"/>
        <v xml:space="preserve"> </v>
      </c>
      <c r="P361" s="1223"/>
      <c r="Q361" s="1223"/>
      <c r="R361" s="1224"/>
      <c r="S361" s="1222" t="str">
        <f t="shared" si="47"/>
        <v xml:space="preserve"> </v>
      </c>
      <c r="T361" s="1223"/>
      <c r="U361" s="1223"/>
      <c r="V361" s="1223"/>
      <c r="W361" s="1224"/>
      <c r="X361" s="1222" t="str">
        <f t="shared" si="48"/>
        <v xml:space="preserve"> </v>
      </c>
      <c r="Y361" s="1223"/>
      <c r="Z361" s="1223"/>
      <c r="AA361" s="1223"/>
      <c r="AB361" s="1224"/>
    </row>
    <row r="362" spans="1:28" ht="13.9">
      <c r="A362" s="627">
        <v>135</v>
      </c>
      <c r="B362" s="528"/>
      <c r="C362" s="560"/>
      <c r="D362" s="629"/>
      <c r="E362" s="630"/>
      <c r="F362" s="565"/>
      <c r="G362" s="631"/>
      <c r="H362" s="1222" t="str">
        <f t="shared" si="42"/>
        <v xml:space="preserve"> </v>
      </c>
      <c r="I362" s="1223"/>
      <c r="J362" s="1223"/>
      <c r="K362" s="1223"/>
      <c r="L362" s="1223"/>
      <c r="M362" s="1223"/>
      <c r="N362" s="1224"/>
      <c r="O362" s="1222" t="str">
        <f t="shared" si="46"/>
        <v xml:space="preserve"> </v>
      </c>
      <c r="P362" s="1223"/>
      <c r="Q362" s="1223"/>
      <c r="R362" s="1224"/>
      <c r="S362" s="1222" t="str">
        <f t="shared" si="47"/>
        <v xml:space="preserve"> </v>
      </c>
      <c r="T362" s="1223"/>
      <c r="U362" s="1223"/>
      <c r="V362" s="1223"/>
      <c r="W362" s="1224"/>
      <c r="X362" s="1222" t="str">
        <f t="shared" si="48"/>
        <v xml:space="preserve"> </v>
      </c>
      <c r="Y362" s="1223"/>
      <c r="Z362" s="1223"/>
      <c r="AA362" s="1223"/>
      <c r="AB362" s="1224"/>
    </row>
    <row r="363" spans="1:28" ht="13.9">
      <c r="A363" s="627">
        <v>136</v>
      </c>
      <c r="B363" s="528"/>
      <c r="C363" s="560"/>
      <c r="D363" s="629"/>
      <c r="E363" s="630"/>
      <c r="F363" s="565"/>
      <c r="G363" s="631"/>
      <c r="H363" s="1222" t="str">
        <f t="shared" si="42"/>
        <v xml:space="preserve"> </v>
      </c>
      <c r="I363" s="1223"/>
      <c r="J363" s="1223"/>
      <c r="K363" s="1223"/>
      <c r="L363" s="1223"/>
      <c r="M363" s="1223"/>
      <c r="N363" s="1224"/>
      <c r="O363" s="1222" t="str">
        <f t="shared" si="46"/>
        <v xml:space="preserve"> </v>
      </c>
      <c r="P363" s="1223"/>
      <c r="Q363" s="1223"/>
      <c r="R363" s="1224"/>
      <c r="S363" s="1222" t="str">
        <f t="shared" si="47"/>
        <v xml:space="preserve"> </v>
      </c>
      <c r="T363" s="1223"/>
      <c r="U363" s="1223"/>
      <c r="V363" s="1223"/>
      <c r="W363" s="1224"/>
      <c r="X363" s="1222" t="str">
        <f t="shared" si="48"/>
        <v xml:space="preserve"> </v>
      </c>
      <c r="Y363" s="1223"/>
      <c r="Z363" s="1223"/>
      <c r="AA363" s="1223"/>
      <c r="AB363" s="1224"/>
    </row>
    <row r="364" spans="1:28" ht="13.9">
      <c r="A364" s="627">
        <v>137</v>
      </c>
      <c r="B364" s="528"/>
      <c r="C364" s="560"/>
      <c r="D364" s="629"/>
      <c r="E364" s="630"/>
      <c r="F364" s="565"/>
      <c r="G364" s="631"/>
      <c r="H364" s="1222" t="str">
        <f t="shared" si="42"/>
        <v xml:space="preserve"> </v>
      </c>
      <c r="I364" s="1223"/>
      <c r="J364" s="1223"/>
      <c r="K364" s="1223"/>
      <c r="L364" s="1223"/>
      <c r="M364" s="1223"/>
      <c r="N364" s="1224"/>
      <c r="O364" s="1222" t="str">
        <f t="shared" si="46"/>
        <v xml:space="preserve"> </v>
      </c>
      <c r="P364" s="1223"/>
      <c r="Q364" s="1223"/>
      <c r="R364" s="1224"/>
      <c r="S364" s="1222" t="str">
        <f t="shared" si="47"/>
        <v xml:space="preserve"> </v>
      </c>
      <c r="T364" s="1223"/>
      <c r="U364" s="1223"/>
      <c r="V364" s="1223"/>
      <c r="W364" s="1224"/>
      <c r="X364" s="1222" t="str">
        <f t="shared" si="48"/>
        <v xml:space="preserve"> </v>
      </c>
      <c r="Y364" s="1223"/>
      <c r="Z364" s="1223"/>
      <c r="AA364" s="1223"/>
      <c r="AB364" s="1224"/>
    </row>
    <row r="365" spans="1:28" ht="13.9">
      <c r="A365" s="627">
        <v>138</v>
      </c>
      <c r="B365" s="528"/>
      <c r="C365" s="560"/>
      <c r="D365" s="629"/>
      <c r="E365" s="630"/>
      <c r="F365" s="565"/>
      <c r="G365" s="631"/>
      <c r="H365" s="1222" t="str">
        <f t="shared" si="42"/>
        <v xml:space="preserve"> </v>
      </c>
      <c r="I365" s="1223"/>
      <c r="J365" s="1223"/>
      <c r="K365" s="1223"/>
      <c r="L365" s="1223"/>
      <c r="M365" s="1223"/>
      <c r="N365" s="1224"/>
      <c r="O365" s="1222" t="str">
        <f t="shared" si="46"/>
        <v xml:space="preserve"> </v>
      </c>
      <c r="P365" s="1223"/>
      <c r="Q365" s="1223"/>
      <c r="R365" s="1224"/>
      <c r="S365" s="1222" t="str">
        <f t="shared" si="47"/>
        <v xml:space="preserve"> </v>
      </c>
      <c r="T365" s="1223"/>
      <c r="U365" s="1223"/>
      <c r="V365" s="1223"/>
      <c r="W365" s="1224"/>
      <c r="X365" s="1222" t="str">
        <f t="shared" si="48"/>
        <v xml:space="preserve"> </v>
      </c>
      <c r="Y365" s="1223"/>
      <c r="Z365" s="1223"/>
      <c r="AA365" s="1223"/>
      <c r="AB365" s="1224"/>
    </row>
    <row r="366" spans="1:28" ht="13.9">
      <c r="A366" s="627">
        <v>139</v>
      </c>
      <c r="B366" s="528"/>
      <c r="C366" s="560"/>
      <c r="D366" s="629"/>
      <c r="E366" s="630"/>
      <c r="F366" s="565"/>
      <c r="G366" s="631"/>
      <c r="H366" s="1222" t="str">
        <f t="shared" si="42"/>
        <v xml:space="preserve"> </v>
      </c>
      <c r="I366" s="1223"/>
      <c r="J366" s="1223"/>
      <c r="K366" s="1223"/>
      <c r="L366" s="1223"/>
      <c r="M366" s="1223"/>
      <c r="N366" s="1224"/>
      <c r="O366" s="1222" t="str">
        <f t="shared" si="46"/>
        <v xml:space="preserve"> </v>
      </c>
      <c r="P366" s="1223"/>
      <c r="Q366" s="1223"/>
      <c r="R366" s="1224"/>
      <c r="S366" s="1222" t="str">
        <f t="shared" si="47"/>
        <v xml:space="preserve"> </v>
      </c>
      <c r="T366" s="1223"/>
      <c r="U366" s="1223"/>
      <c r="V366" s="1223"/>
      <c r="W366" s="1224"/>
      <c r="X366" s="1222" t="str">
        <f t="shared" si="48"/>
        <v xml:space="preserve"> </v>
      </c>
      <c r="Y366" s="1223"/>
      <c r="Z366" s="1223"/>
      <c r="AA366" s="1223"/>
      <c r="AB366" s="1224"/>
    </row>
    <row r="367" spans="1:28" ht="13.9">
      <c r="A367" s="627">
        <v>140</v>
      </c>
      <c r="B367" s="528"/>
      <c r="C367" s="560"/>
      <c r="D367" s="629"/>
      <c r="E367" s="630"/>
      <c r="F367" s="565"/>
      <c r="G367" s="631"/>
      <c r="H367" s="1222" t="str">
        <f t="shared" si="42"/>
        <v xml:space="preserve"> </v>
      </c>
      <c r="I367" s="1223"/>
      <c r="J367" s="1223"/>
      <c r="K367" s="1223"/>
      <c r="L367" s="1223"/>
      <c r="M367" s="1223"/>
      <c r="N367" s="1224"/>
      <c r="O367" s="1222" t="str">
        <f t="shared" si="46"/>
        <v xml:space="preserve"> </v>
      </c>
      <c r="P367" s="1223"/>
      <c r="Q367" s="1223"/>
      <c r="R367" s="1224"/>
      <c r="S367" s="1222" t="str">
        <f t="shared" si="47"/>
        <v xml:space="preserve"> </v>
      </c>
      <c r="T367" s="1223"/>
      <c r="U367" s="1223"/>
      <c r="V367" s="1223"/>
      <c r="W367" s="1224"/>
      <c r="X367" s="1222" t="str">
        <f t="shared" si="48"/>
        <v xml:space="preserve"> </v>
      </c>
      <c r="Y367" s="1223"/>
      <c r="Z367" s="1223"/>
      <c r="AA367" s="1223"/>
      <c r="AB367" s="1224"/>
    </row>
    <row r="368" spans="1:28" ht="13.9">
      <c r="A368" s="627">
        <v>141</v>
      </c>
      <c r="B368" s="528"/>
      <c r="C368" s="560"/>
      <c r="D368" s="629"/>
      <c r="E368" s="630"/>
      <c r="F368" s="565"/>
      <c r="G368" s="631"/>
      <c r="H368" s="1222" t="str">
        <f t="shared" si="42"/>
        <v xml:space="preserve"> </v>
      </c>
      <c r="I368" s="1223"/>
      <c r="J368" s="1223"/>
      <c r="K368" s="1223"/>
      <c r="L368" s="1223"/>
      <c r="M368" s="1223"/>
      <c r="N368" s="1224"/>
      <c r="O368" s="1222" t="str">
        <f t="shared" si="46"/>
        <v xml:space="preserve"> </v>
      </c>
      <c r="P368" s="1223"/>
      <c r="Q368" s="1223"/>
      <c r="R368" s="1224"/>
      <c r="S368" s="1222" t="str">
        <f t="shared" si="47"/>
        <v xml:space="preserve"> </v>
      </c>
      <c r="T368" s="1223"/>
      <c r="U368" s="1223"/>
      <c r="V368" s="1223"/>
      <c r="W368" s="1224"/>
      <c r="X368" s="1222" t="str">
        <f t="shared" si="48"/>
        <v xml:space="preserve"> </v>
      </c>
      <c r="Y368" s="1223"/>
      <c r="Z368" s="1223"/>
      <c r="AA368" s="1223"/>
      <c r="AB368" s="1224"/>
    </row>
    <row r="369" spans="1:28" ht="13.9">
      <c r="A369" s="627">
        <v>142</v>
      </c>
      <c r="B369" s="528"/>
      <c r="C369" s="560"/>
      <c r="D369" s="629"/>
      <c r="E369" s="630"/>
      <c r="F369" s="565"/>
      <c r="G369" s="631"/>
      <c r="H369" s="1222" t="str">
        <f t="shared" si="42"/>
        <v xml:space="preserve"> </v>
      </c>
      <c r="I369" s="1223"/>
      <c r="J369" s="1223"/>
      <c r="K369" s="1223"/>
      <c r="L369" s="1223"/>
      <c r="M369" s="1223"/>
      <c r="N369" s="1224"/>
      <c r="O369" s="1222" t="str">
        <f t="shared" si="46"/>
        <v xml:space="preserve"> </v>
      </c>
      <c r="P369" s="1223"/>
      <c r="Q369" s="1223"/>
      <c r="R369" s="1224"/>
      <c r="S369" s="1222" t="str">
        <f t="shared" si="47"/>
        <v xml:space="preserve"> </v>
      </c>
      <c r="T369" s="1223"/>
      <c r="U369" s="1223"/>
      <c r="V369" s="1223"/>
      <c r="W369" s="1224"/>
      <c r="X369" s="1222" t="str">
        <f t="shared" si="48"/>
        <v xml:space="preserve"> </v>
      </c>
      <c r="Y369" s="1223"/>
      <c r="Z369" s="1223"/>
      <c r="AA369" s="1223"/>
      <c r="AB369" s="1224"/>
    </row>
    <row r="370" spans="1:28" ht="13.9">
      <c r="A370" s="627">
        <v>143</v>
      </c>
      <c r="B370" s="528"/>
      <c r="C370" s="560"/>
      <c r="D370" s="629"/>
      <c r="E370" s="630"/>
      <c r="F370" s="565"/>
      <c r="G370" s="631"/>
      <c r="H370" s="1222" t="str">
        <f t="shared" si="42"/>
        <v xml:space="preserve"> </v>
      </c>
      <c r="I370" s="1223"/>
      <c r="J370" s="1223"/>
      <c r="K370" s="1223"/>
      <c r="L370" s="1223"/>
      <c r="M370" s="1223"/>
      <c r="N370" s="1224"/>
      <c r="O370" s="1222" t="str">
        <f t="shared" si="46"/>
        <v xml:space="preserve"> </v>
      </c>
      <c r="P370" s="1223"/>
      <c r="Q370" s="1223"/>
      <c r="R370" s="1224"/>
      <c r="S370" s="1222" t="str">
        <f t="shared" si="47"/>
        <v xml:space="preserve"> </v>
      </c>
      <c r="T370" s="1223"/>
      <c r="U370" s="1223"/>
      <c r="V370" s="1223"/>
      <c r="W370" s="1224"/>
      <c r="X370" s="1222" t="str">
        <f t="shared" si="48"/>
        <v xml:space="preserve"> </v>
      </c>
      <c r="Y370" s="1223"/>
      <c r="Z370" s="1223"/>
      <c r="AA370" s="1223"/>
      <c r="AB370" s="1224"/>
    </row>
    <row r="371" spans="1:28" ht="13.9">
      <c r="A371" s="627">
        <v>144</v>
      </c>
      <c r="B371" s="528"/>
      <c r="C371" s="560"/>
      <c r="D371" s="629"/>
      <c r="E371" s="630"/>
      <c r="F371" s="565"/>
      <c r="G371" s="631"/>
      <c r="H371" s="1222" t="str">
        <f t="shared" si="42"/>
        <v xml:space="preserve"> </v>
      </c>
      <c r="I371" s="1223"/>
      <c r="J371" s="1223"/>
      <c r="K371" s="1223"/>
      <c r="L371" s="1223"/>
      <c r="M371" s="1223"/>
      <c r="N371" s="1224"/>
      <c r="O371" s="1222" t="str">
        <f t="shared" si="46"/>
        <v xml:space="preserve"> </v>
      </c>
      <c r="P371" s="1223"/>
      <c r="Q371" s="1223"/>
      <c r="R371" s="1224"/>
      <c r="S371" s="1222" t="str">
        <f t="shared" si="47"/>
        <v xml:space="preserve"> </v>
      </c>
      <c r="T371" s="1223"/>
      <c r="U371" s="1223"/>
      <c r="V371" s="1223"/>
      <c r="W371" s="1224"/>
      <c r="X371" s="1222" t="str">
        <f t="shared" si="48"/>
        <v xml:space="preserve"> </v>
      </c>
      <c r="Y371" s="1223"/>
      <c r="Z371" s="1223"/>
      <c r="AA371" s="1223"/>
      <c r="AB371" s="1224"/>
    </row>
    <row r="372" spans="1:28" ht="13.9">
      <c r="A372" s="627">
        <v>145</v>
      </c>
      <c r="B372" s="528"/>
      <c r="C372" s="560"/>
      <c r="D372" s="629"/>
      <c r="E372" s="630"/>
      <c r="F372" s="565"/>
      <c r="G372" s="631"/>
      <c r="H372" s="1222" t="str">
        <f t="shared" si="42"/>
        <v xml:space="preserve"> </v>
      </c>
      <c r="I372" s="1223"/>
      <c r="J372" s="1223"/>
      <c r="K372" s="1223"/>
      <c r="L372" s="1223"/>
      <c r="M372" s="1223"/>
      <c r="N372" s="1224"/>
      <c r="O372" s="1222" t="str">
        <f t="shared" si="46"/>
        <v xml:space="preserve"> </v>
      </c>
      <c r="P372" s="1223"/>
      <c r="Q372" s="1223"/>
      <c r="R372" s="1224"/>
      <c r="S372" s="1222" t="str">
        <f t="shared" si="47"/>
        <v xml:space="preserve"> </v>
      </c>
      <c r="T372" s="1223"/>
      <c r="U372" s="1223"/>
      <c r="V372" s="1223"/>
      <c r="W372" s="1224"/>
      <c r="X372" s="1222" t="str">
        <f t="shared" si="48"/>
        <v xml:space="preserve"> </v>
      </c>
      <c r="Y372" s="1223"/>
      <c r="Z372" s="1223"/>
      <c r="AA372" s="1223"/>
      <c r="AB372" s="1224"/>
    </row>
    <row r="373" spans="1:28" ht="13.9">
      <c r="A373" s="627">
        <v>146</v>
      </c>
      <c r="B373" s="528"/>
      <c r="C373" s="560"/>
      <c r="D373" s="629"/>
      <c r="E373" s="630"/>
      <c r="F373" s="565"/>
      <c r="G373" s="631"/>
      <c r="H373" s="1222" t="str">
        <f t="shared" si="42"/>
        <v xml:space="preserve"> </v>
      </c>
      <c r="I373" s="1223"/>
      <c r="J373" s="1223"/>
      <c r="K373" s="1223"/>
      <c r="L373" s="1223"/>
      <c r="M373" s="1223"/>
      <c r="N373" s="1224"/>
      <c r="O373" s="1222" t="str">
        <f t="shared" si="46"/>
        <v xml:space="preserve"> </v>
      </c>
      <c r="P373" s="1223"/>
      <c r="Q373" s="1223"/>
      <c r="R373" s="1224"/>
      <c r="S373" s="1222" t="str">
        <f t="shared" si="47"/>
        <v xml:space="preserve"> </v>
      </c>
      <c r="T373" s="1223"/>
      <c r="U373" s="1223"/>
      <c r="V373" s="1223"/>
      <c r="W373" s="1224"/>
      <c r="X373" s="1222" t="str">
        <f t="shared" si="48"/>
        <v xml:space="preserve"> </v>
      </c>
      <c r="Y373" s="1223"/>
      <c r="Z373" s="1223"/>
      <c r="AA373" s="1223"/>
      <c r="AB373" s="1224"/>
    </row>
    <row r="374" spans="1:28" ht="13.9">
      <c r="A374" s="627">
        <v>147</v>
      </c>
      <c r="B374" s="528"/>
      <c r="C374" s="560"/>
      <c r="D374" s="629"/>
      <c r="E374" s="630"/>
      <c r="F374" s="565"/>
      <c r="G374" s="631"/>
      <c r="H374" s="1222" t="str">
        <f t="shared" si="42"/>
        <v xml:space="preserve"> </v>
      </c>
      <c r="I374" s="1223"/>
      <c r="J374" s="1223"/>
      <c r="K374" s="1223"/>
      <c r="L374" s="1223"/>
      <c r="M374" s="1223"/>
      <c r="N374" s="1224"/>
      <c r="O374" s="1222" t="str">
        <f t="shared" si="46"/>
        <v xml:space="preserve"> </v>
      </c>
      <c r="P374" s="1223"/>
      <c r="Q374" s="1223"/>
      <c r="R374" s="1224"/>
      <c r="S374" s="1222" t="str">
        <f t="shared" si="47"/>
        <v xml:space="preserve"> </v>
      </c>
      <c r="T374" s="1223"/>
      <c r="U374" s="1223"/>
      <c r="V374" s="1223"/>
      <c r="W374" s="1224"/>
      <c r="X374" s="1222" t="str">
        <f t="shared" si="48"/>
        <v xml:space="preserve"> </v>
      </c>
      <c r="Y374" s="1223"/>
      <c r="Z374" s="1223"/>
      <c r="AA374" s="1223"/>
      <c r="AB374" s="1224"/>
    </row>
    <row r="375" spans="1:28" ht="13.9">
      <c r="A375" s="627">
        <v>148</v>
      </c>
      <c r="B375" s="528"/>
      <c r="C375" s="560"/>
      <c r="D375" s="629"/>
      <c r="E375" s="630"/>
      <c r="F375" s="565"/>
      <c r="G375" s="631"/>
      <c r="H375" s="1222" t="str">
        <f t="shared" si="42"/>
        <v xml:space="preserve"> </v>
      </c>
      <c r="I375" s="1223"/>
      <c r="J375" s="1223"/>
      <c r="K375" s="1223"/>
      <c r="L375" s="1223"/>
      <c r="M375" s="1223"/>
      <c r="N375" s="1224"/>
      <c r="O375" s="1222" t="str">
        <f t="shared" si="46"/>
        <v xml:space="preserve"> </v>
      </c>
      <c r="P375" s="1223"/>
      <c r="Q375" s="1223"/>
      <c r="R375" s="1224"/>
      <c r="S375" s="1222" t="str">
        <f t="shared" si="47"/>
        <v xml:space="preserve"> </v>
      </c>
      <c r="T375" s="1223"/>
      <c r="U375" s="1223"/>
      <c r="V375" s="1223"/>
      <c r="W375" s="1224"/>
      <c r="X375" s="1222" t="str">
        <f t="shared" si="48"/>
        <v xml:space="preserve"> </v>
      </c>
      <c r="Y375" s="1223"/>
      <c r="Z375" s="1223"/>
      <c r="AA375" s="1223"/>
      <c r="AB375" s="1224"/>
    </row>
    <row r="376" spans="1:28" ht="13.9">
      <c r="A376" s="627">
        <v>149</v>
      </c>
      <c r="B376" s="528"/>
      <c r="C376" s="560"/>
      <c r="D376" s="629"/>
      <c r="E376" s="630"/>
      <c r="F376" s="565"/>
      <c r="G376" s="631"/>
      <c r="H376" s="1222" t="str">
        <f t="shared" si="42"/>
        <v xml:space="preserve"> </v>
      </c>
      <c r="I376" s="1223"/>
      <c r="J376" s="1223"/>
      <c r="K376" s="1223"/>
      <c r="L376" s="1223"/>
      <c r="M376" s="1223"/>
      <c r="N376" s="1224"/>
      <c r="O376" s="1222" t="str">
        <f t="shared" si="46"/>
        <v xml:space="preserve"> </v>
      </c>
      <c r="P376" s="1223"/>
      <c r="Q376" s="1223"/>
      <c r="R376" s="1224"/>
      <c r="S376" s="1222" t="str">
        <f t="shared" si="47"/>
        <v xml:space="preserve"> </v>
      </c>
      <c r="T376" s="1223"/>
      <c r="U376" s="1223"/>
      <c r="V376" s="1223"/>
      <c r="W376" s="1224"/>
      <c r="X376" s="1222" t="str">
        <f t="shared" si="48"/>
        <v xml:space="preserve"> </v>
      </c>
      <c r="Y376" s="1223"/>
      <c r="Z376" s="1223"/>
      <c r="AA376" s="1223"/>
      <c r="AB376" s="1224"/>
    </row>
    <row r="377" spans="1:28" ht="13.9">
      <c r="A377" s="627">
        <v>150</v>
      </c>
      <c r="B377" s="528"/>
      <c r="C377" s="560"/>
      <c r="D377" s="629"/>
      <c r="E377" s="630"/>
      <c r="F377" s="565"/>
      <c r="G377" s="631"/>
      <c r="H377" s="1222" t="str">
        <f t="shared" si="42"/>
        <v xml:space="preserve"> </v>
      </c>
      <c r="I377" s="1223"/>
      <c r="J377" s="1223"/>
      <c r="K377" s="1223"/>
      <c r="L377" s="1223"/>
      <c r="M377" s="1223"/>
      <c r="N377" s="1224"/>
      <c r="O377" s="1222" t="str">
        <f t="shared" si="46"/>
        <v xml:space="preserve"> </v>
      </c>
      <c r="P377" s="1223"/>
      <c r="Q377" s="1223"/>
      <c r="R377" s="1224"/>
      <c r="S377" s="1222" t="str">
        <f t="shared" si="47"/>
        <v xml:space="preserve"> </v>
      </c>
      <c r="T377" s="1223"/>
      <c r="U377" s="1223"/>
      <c r="V377" s="1223"/>
      <c r="W377" s="1224"/>
      <c r="X377" s="1222" t="str">
        <f t="shared" si="48"/>
        <v xml:space="preserve"> </v>
      </c>
      <c r="Y377" s="1223"/>
      <c r="Z377" s="1223"/>
      <c r="AA377" s="1223"/>
      <c r="AB377" s="1224"/>
    </row>
    <row r="378" spans="1:28" ht="13.9">
      <c r="A378" s="627">
        <v>151</v>
      </c>
      <c r="B378" s="528"/>
      <c r="C378" s="560"/>
      <c r="D378" s="629"/>
      <c r="E378" s="630"/>
      <c r="F378" s="565"/>
      <c r="G378" s="631"/>
      <c r="H378" s="1222" t="str">
        <f t="shared" si="42"/>
        <v xml:space="preserve"> </v>
      </c>
      <c r="I378" s="1223"/>
      <c r="J378" s="1223"/>
      <c r="K378" s="1223"/>
      <c r="L378" s="1223"/>
      <c r="M378" s="1223"/>
      <c r="N378" s="1224"/>
      <c r="O378" s="1222" t="str">
        <f t="shared" si="46"/>
        <v xml:space="preserve"> </v>
      </c>
      <c r="P378" s="1223"/>
      <c r="Q378" s="1223"/>
      <c r="R378" s="1224"/>
      <c r="S378" s="1222" t="str">
        <f t="shared" si="47"/>
        <v xml:space="preserve"> </v>
      </c>
      <c r="T378" s="1223"/>
      <c r="U378" s="1223"/>
      <c r="V378" s="1223"/>
      <c r="W378" s="1224"/>
      <c r="X378" s="1222" t="str">
        <f t="shared" si="48"/>
        <v xml:space="preserve"> </v>
      </c>
      <c r="Y378" s="1223"/>
      <c r="Z378" s="1223"/>
      <c r="AA378" s="1223"/>
      <c r="AB378" s="1224"/>
    </row>
    <row r="379" spans="1:28" ht="13.9">
      <c r="A379" s="627">
        <v>152</v>
      </c>
      <c r="B379" s="528"/>
      <c r="C379" s="560"/>
      <c r="D379" s="629"/>
      <c r="E379" s="630"/>
      <c r="F379" s="565"/>
      <c r="G379" s="631"/>
      <c r="H379" s="1222" t="str">
        <f t="shared" si="42"/>
        <v xml:space="preserve"> </v>
      </c>
      <c r="I379" s="1223"/>
      <c r="J379" s="1223"/>
      <c r="K379" s="1223"/>
      <c r="L379" s="1223"/>
      <c r="M379" s="1223"/>
      <c r="N379" s="1224"/>
      <c r="O379" s="1222" t="str">
        <f t="shared" si="46"/>
        <v xml:space="preserve"> </v>
      </c>
      <c r="P379" s="1223"/>
      <c r="Q379" s="1223"/>
      <c r="R379" s="1224"/>
      <c r="S379" s="1222" t="str">
        <f t="shared" si="47"/>
        <v xml:space="preserve"> </v>
      </c>
      <c r="T379" s="1223"/>
      <c r="U379" s="1223"/>
      <c r="V379" s="1223"/>
      <c r="W379" s="1224"/>
      <c r="X379" s="1222" t="str">
        <f t="shared" si="48"/>
        <v xml:space="preserve"> </v>
      </c>
      <c r="Y379" s="1223"/>
      <c r="Z379" s="1223"/>
      <c r="AA379" s="1223"/>
      <c r="AB379" s="1224"/>
    </row>
    <row r="380" spans="1:28" ht="13.9">
      <c r="A380" s="627">
        <v>153</v>
      </c>
      <c r="B380" s="528"/>
      <c r="C380" s="560"/>
      <c r="D380" s="629"/>
      <c r="E380" s="630"/>
      <c r="F380" s="565"/>
      <c r="G380" s="631"/>
      <c r="H380" s="1222" t="str">
        <f t="shared" si="42"/>
        <v xml:space="preserve"> </v>
      </c>
      <c r="I380" s="1223"/>
      <c r="J380" s="1223"/>
      <c r="K380" s="1223"/>
      <c r="L380" s="1223"/>
      <c r="M380" s="1223"/>
      <c r="N380" s="1224"/>
      <c r="O380" s="1222" t="str">
        <f t="shared" si="46"/>
        <v xml:space="preserve"> </v>
      </c>
      <c r="P380" s="1223"/>
      <c r="Q380" s="1223"/>
      <c r="R380" s="1224"/>
      <c r="S380" s="1222" t="str">
        <f t="shared" si="47"/>
        <v xml:space="preserve"> </v>
      </c>
      <c r="T380" s="1223"/>
      <c r="U380" s="1223"/>
      <c r="V380" s="1223"/>
      <c r="W380" s="1224"/>
      <c r="X380" s="1222" t="str">
        <f t="shared" si="48"/>
        <v xml:space="preserve"> </v>
      </c>
      <c r="Y380" s="1223"/>
      <c r="Z380" s="1223"/>
      <c r="AA380" s="1223"/>
      <c r="AB380" s="1224"/>
    </row>
    <row r="381" spans="1:28" ht="13.9">
      <c r="A381" s="627">
        <v>154</v>
      </c>
      <c r="B381" s="528"/>
      <c r="C381" s="560"/>
      <c r="D381" s="629"/>
      <c r="E381" s="630"/>
      <c r="F381" s="565"/>
      <c r="G381" s="631"/>
      <c r="H381" s="1222" t="str">
        <f t="shared" si="42"/>
        <v xml:space="preserve"> </v>
      </c>
      <c r="I381" s="1223"/>
      <c r="J381" s="1223"/>
      <c r="K381" s="1223"/>
      <c r="L381" s="1223"/>
      <c r="M381" s="1223"/>
      <c r="N381" s="1224"/>
      <c r="O381" s="1222" t="str">
        <f t="shared" si="46"/>
        <v xml:space="preserve"> </v>
      </c>
      <c r="P381" s="1223"/>
      <c r="Q381" s="1223"/>
      <c r="R381" s="1224"/>
      <c r="S381" s="1222" t="str">
        <f t="shared" si="47"/>
        <v xml:space="preserve"> </v>
      </c>
      <c r="T381" s="1223"/>
      <c r="U381" s="1223"/>
      <c r="V381" s="1223"/>
      <c r="W381" s="1224"/>
      <c r="X381" s="1222" t="str">
        <f t="shared" si="48"/>
        <v xml:space="preserve"> </v>
      </c>
      <c r="Y381" s="1223"/>
      <c r="Z381" s="1223"/>
      <c r="AA381" s="1223"/>
      <c r="AB381" s="1224"/>
    </row>
    <row r="382" spans="1:28" ht="13.9">
      <c r="A382" s="627">
        <v>155</v>
      </c>
      <c r="B382" s="528"/>
      <c r="C382" s="560"/>
      <c r="D382" s="629"/>
      <c r="E382" s="630"/>
      <c r="F382" s="565"/>
      <c r="G382" s="631"/>
      <c r="H382" s="1222" t="str">
        <f t="shared" si="42"/>
        <v xml:space="preserve"> </v>
      </c>
      <c r="I382" s="1223"/>
      <c r="J382" s="1223"/>
      <c r="K382" s="1223"/>
      <c r="L382" s="1223"/>
      <c r="M382" s="1223"/>
      <c r="N382" s="1224"/>
      <c r="O382" s="1222" t="str">
        <f t="shared" si="46"/>
        <v xml:space="preserve"> </v>
      </c>
      <c r="P382" s="1223"/>
      <c r="Q382" s="1223"/>
      <c r="R382" s="1224"/>
      <c r="S382" s="1222" t="str">
        <f t="shared" si="47"/>
        <v xml:space="preserve"> </v>
      </c>
      <c r="T382" s="1223"/>
      <c r="U382" s="1223"/>
      <c r="V382" s="1223"/>
      <c r="W382" s="1224"/>
      <c r="X382" s="1222" t="str">
        <f t="shared" si="48"/>
        <v xml:space="preserve"> </v>
      </c>
      <c r="Y382" s="1223"/>
      <c r="Z382" s="1223"/>
      <c r="AA382" s="1223"/>
      <c r="AB382" s="1224"/>
    </row>
    <row r="383" spans="1:28" ht="13.9">
      <c r="A383" s="627">
        <v>156</v>
      </c>
      <c r="B383" s="528"/>
      <c r="C383" s="560"/>
      <c r="D383" s="629"/>
      <c r="E383" s="630"/>
      <c r="F383" s="565"/>
      <c r="G383" s="631"/>
      <c r="H383" s="1222" t="str">
        <f t="shared" si="42"/>
        <v xml:space="preserve"> </v>
      </c>
      <c r="I383" s="1223"/>
      <c r="J383" s="1223"/>
      <c r="K383" s="1223"/>
      <c r="L383" s="1223"/>
      <c r="M383" s="1223"/>
      <c r="N383" s="1224"/>
      <c r="O383" s="1222" t="str">
        <f t="shared" si="46"/>
        <v xml:space="preserve"> </v>
      </c>
      <c r="P383" s="1223"/>
      <c r="Q383" s="1223"/>
      <c r="R383" s="1224"/>
      <c r="S383" s="1222" t="str">
        <f t="shared" si="47"/>
        <v xml:space="preserve"> </v>
      </c>
      <c r="T383" s="1223"/>
      <c r="U383" s="1223"/>
      <c r="V383" s="1223"/>
      <c r="W383" s="1224"/>
      <c r="X383" s="1222" t="str">
        <f t="shared" si="48"/>
        <v xml:space="preserve"> </v>
      </c>
      <c r="Y383" s="1223"/>
      <c r="Z383" s="1223"/>
      <c r="AA383" s="1223"/>
      <c r="AB383" s="1224"/>
    </row>
    <row r="384" spans="1:28" ht="13.9">
      <c r="A384" s="627">
        <v>157</v>
      </c>
      <c r="B384" s="528"/>
      <c r="C384" s="560"/>
      <c r="D384" s="629"/>
      <c r="E384" s="630"/>
      <c r="F384" s="565"/>
      <c r="G384" s="631"/>
      <c r="H384" s="1222" t="str">
        <f t="shared" si="42"/>
        <v xml:space="preserve"> </v>
      </c>
      <c r="I384" s="1223"/>
      <c r="J384" s="1223"/>
      <c r="K384" s="1223"/>
      <c r="L384" s="1223"/>
      <c r="M384" s="1223"/>
      <c r="N384" s="1224"/>
      <c r="O384" s="1222" t="str">
        <f t="shared" si="46"/>
        <v xml:space="preserve"> </v>
      </c>
      <c r="P384" s="1223"/>
      <c r="Q384" s="1223"/>
      <c r="R384" s="1224"/>
      <c r="S384" s="1222" t="str">
        <f t="shared" si="47"/>
        <v xml:space="preserve"> </v>
      </c>
      <c r="T384" s="1223"/>
      <c r="U384" s="1223"/>
      <c r="V384" s="1223"/>
      <c r="W384" s="1224"/>
      <c r="X384" s="1222" t="str">
        <f t="shared" si="48"/>
        <v xml:space="preserve"> </v>
      </c>
      <c r="Y384" s="1223"/>
      <c r="Z384" s="1223"/>
      <c r="AA384" s="1223"/>
      <c r="AB384" s="1224"/>
    </row>
    <row r="385" spans="1:28" ht="13.9">
      <c r="A385" s="627">
        <v>158</v>
      </c>
      <c r="B385" s="528"/>
      <c r="C385" s="560"/>
      <c r="D385" s="629"/>
      <c r="E385" s="630"/>
      <c r="F385" s="565"/>
      <c r="G385" s="631"/>
      <c r="H385" s="1222" t="str">
        <f t="shared" si="42"/>
        <v xml:space="preserve"> </v>
      </c>
      <c r="I385" s="1223"/>
      <c r="J385" s="1223"/>
      <c r="K385" s="1223"/>
      <c r="L385" s="1223"/>
      <c r="M385" s="1223"/>
      <c r="N385" s="1224"/>
      <c r="O385" s="1222" t="str">
        <f t="shared" si="46"/>
        <v xml:space="preserve"> </v>
      </c>
      <c r="P385" s="1223"/>
      <c r="Q385" s="1223"/>
      <c r="R385" s="1224"/>
      <c r="S385" s="1222" t="str">
        <f t="shared" si="47"/>
        <v xml:space="preserve"> </v>
      </c>
      <c r="T385" s="1223"/>
      <c r="U385" s="1223"/>
      <c r="V385" s="1223"/>
      <c r="W385" s="1224"/>
      <c r="X385" s="1222" t="str">
        <f t="shared" si="48"/>
        <v xml:space="preserve"> </v>
      </c>
      <c r="Y385" s="1223"/>
      <c r="Z385" s="1223"/>
      <c r="AA385" s="1223"/>
      <c r="AB385" s="1224"/>
    </row>
    <row r="386" spans="1:28" ht="13.9">
      <c r="A386" s="627">
        <v>159</v>
      </c>
      <c r="B386" s="528"/>
      <c r="C386" s="560"/>
      <c r="D386" s="629"/>
      <c r="E386" s="630"/>
      <c r="F386" s="565"/>
      <c r="G386" s="631"/>
      <c r="H386" s="1222" t="str">
        <f t="shared" si="42"/>
        <v xml:space="preserve"> </v>
      </c>
      <c r="I386" s="1223"/>
      <c r="J386" s="1223"/>
      <c r="K386" s="1223"/>
      <c r="L386" s="1223"/>
      <c r="M386" s="1223"/>
      <c r="N386" s="1224"/>
      <c r="O386" s="1222" t="str">
        <f t="shared" si="46"/>
        <v xml:space="preserve"> </v>
      </c>
      <c r="P386" s="1223"/>
      <c r="Q386" s="1223"/>
      <c r="R386" s="1224"/>
      <c r="S386" s="1222" t="str">
        <f t="shared" si="47"/>
        <v xml:space="preserve"> </v>
      </c>
      <c r="T386" s="1223"/>
      <c r="U386" s="1223"/>
      <c r="V386" s="1223"/>
      <c r="W386" s="1224"/>
      <c r="X386" s="1222" t="str">
        <f t="shared" si="48"/>
        <v xml:space="preserve"> </v>
      </c>
      <c r="Y386" s="1223"/>
      <c r="Z386" s="1223"/>
      <c r="AA386" s="1223"/>
      <c r="AB386" s="1224"/>
    </row>
    <row r="387" spans="1:28" ht="13.9">
      <c r="A387" s="627">
        <v>160</v>
      </c>
      <c r="B387" s="528"/>
      <c r="C387" s="560"/>
      <c r="D387" s="629"/>
      <c r="E387" s="630"/>
      <c r="F387" s="565"/>
      <c r="G387" s="631"/>
      <c r="H387" s="1222" t="str">
        <f t="shared" si="42"/>
        <v xml:space="preserve"> </v>
      </c>
      <c r="I387" s="1223"/>
      <c r="J387" s="1223"/>
      <c r="K387" s="1223"/>
      <c r="L387" s="1223"/>
      <c r="M387" s="1223"/>
      <c r="N387" s="1224"/>
      <c r="O387" s="1222" t="str">
        <f t="shared" si="46"/>
        <v xml:space="preserve"> </v>
      </c>
      <c r="P387" s="1223"/>
      <c r="Q387" s="1223"/>
      <c r="R387" s="1224"/>
      <c r="S387" s="1222" t="str">
        <f t="shared" si="47"/>
        <v xml:space="preserve"> </v>
      </c>
      <c r="T387" s="1223"/>
      <c r="U387" s="1223"/>
      <c r="V387" s="1223"/>
      <c r="W387" s="1224"/>
      <c r="X387" s="1222" t="str">
        <f t="shared" si="48"/>
        <v xml:space="preserve"> </v>
      </c>
      <c r="Y387" s="1223"/>
      <c r="Z387" s="1223"/>
      <c r="AA387" s="1223"/>
      <c r="AB387" s="1224"/>
    </row>
    <row r="388" spans="1:28" ht="13.9">
      <c r="A388" s="627">
        <v>161</v>
      </c>
      <c r="B388" s="528"/>
      <c r="C388" s="560"/>
      <c r="D388" s="629"/>
      <c r="E388" s="630"/>
      <c r="F388" s="565"/>
      <c r="G388" s="631"/>
      <c r="H388" s="1222" t="str">
        <f t="shared" si="42"/>
        <v xml:space="preserve"> </v>
      </c>
      <c r="I388" s="1223"/>
      <c r="J388" s="1223"/>
      <c r="K388" s="1223"/>
      <c r="L388" s="1223"/>
      <c r="M388" s="1223"/>
      <c r="N388" s="1224"/>
      <c r="O388" s="1222" t="str">
        <f t="shared" si="46"/>
        <v xml:space="preserve"> </v>
      </c>
      <c r="P388" s="1223"/>
      <c r="Q388" s="1223"/>
      <c r="R388" s="1224"/>
      <c r="S388" s="1222" t="str">
        <f t="shared" si="47"/>
        <v xml:space="preserve"> </v>
      </c>
      <c r="T388" s="1223"/>
      <c r="U388" s="1223"/>
      <c r="V388" s="1223"/>
      <c r="W388" s="1224"/>
      <c r="X388" s="1222" t="str">
        <f t="shared" si="48"/>
        <v xml:space="preserve"> </v>
      </c>
      <c r="Y388" s="1223"/>
      <c r="Z388" s="1223"/>
      <c r="AA388" s="1223"/>
      <c r="AB388" s="1224"/>
    </row>
    <row r="389" spans="1:28" ht="13.9">
      <c r="A389" s="627">
        <v>162</v>
      </c>
      <c r="B389" s="528"/>
      <c r="C389" s="560"/>
      <c r="D389" s="629"/>
      <c r="E389" s="630"/>
      <c r="F389" s="565"/>
      <c r="G389" s="631"/>
      <c r="H389" s="1222" t="str">
        <f t="shared" si="42"/>
        <v xml:space="preserve"> </v>
      </c>
      <c r="I389" s="1223"/>
      <c r="J389" s="1223"/>
      <c r="K389" s="1223"/>
      <c r="L389" s="1223"/>
      <c r="M389" s="1223"/>
      <c r="N389" s="1224"/>
      <c r="O389" s="1222" t="str">
        <f t="shared" si="46"/>
        <v xml:space="preserve"> </v>
      </c>
      <c r="P389" s="1223"/>
      <c r="Q389" s="1223"/>
      <c r="R389" s="1224"/>
      <c r="S389" s="1222" t="str">
        <f t="shared" si="47"/>
        <v xml:space="preserve"> </v>
      </c>
      <c r="T389" s="1223"/>
      <c r="U389" s="1223"/>
      <c r="V389" s="1223"/>
      <c r="W389" s="1224"/>
      <c r="X389" s="1222" t="str">
        <f t="shared" si="48"/>
        <v xml:space="preserve"> </v>
      </c>
      <c r="Y389" s="1223"/>
      <c r="Z389" s="1223"/>
      <c r="AA389" s="1223"/>
      <c r="AB389" s="1224"/>
    </row>
    <row r="390" spans="1:28" ht="13.9">
      <c r="A390" s="627">
        <v>163</v>
      </c>
      <c r="B390" s="528"/>
      <c r="C390" s="560"/>
      <c r="D390" s="629"/>
      <c r="E390" s="630"/>
      <c r="F390" s="565"/>
      <c r="G390" s="631"/>
      <c r="H390" s="1222" t="str">
        <f t="shared" si="42"/>
        <v xml:space="preserve"> </v>
      </c>
      <c r="I390" s="1223"/>
      <c r="J390" s="1223"/>
      <c r="K390" s="1223"/>
      <c r="L390" s="1223"/>
      <c r="M390" s="1223"/>
      <c r="N390" s="1224"/>
      <c r="O390" s="1222" t="str">
        <f t="shared" si="46"/>
        <v xml:space="preserve"> </v>
      </c>
      <c r="P390" s="1223"/>
      <c r="Q390" s="1223"/>
      <c r="R390" s="1224"/>
      <c r="S390" s="1222" t="str">
        <f t="shared" si="47"/>
        <v xml:space="preserve"> </v>
      </c>
      <c r="T390" s="1223"/>
      <c r="U390" s="1223"/>
      <c r="V390" s="1223"/>
      <c r="W390" s="1224"/>
      <c r="X390" s="1222" t="str">
        <f t="shared" si="48"/>
        <v xml:space="preserve"> </v>
      </c>
      <c r="Y390" s="1223"/>
      <c r="Z390" s="1223"/>
      <c r="AA390" s="1223"/>
      <c r="AB390" s="1224"/>
    </row>
    <row r="391" spans="1:28" ht="13.9">
      <c r="A391" s="627">
        <v>164</v>
      </c>
      <c r="B391" s="528"/>
      <c r="C391" s="560"/>
      <c r="D391" s="629"/>
      <c r="E391" s="630"/>
      <c r="F391" s="565"/>
      <c r="G391" s="631"/>
      <c r="H391" s="1222" t="str">
        <f t="shared" si="42"/>
        <v xml:space="preserve"> </v>
      </c>
      <c r="I391" s="1223"/>
      <c r="J391" s="1223"/>
      <c r="K391" s="1223"/>
      <c r="L391" s="1223"/>
      <c r="M391" s="1223"/>
      <c r="N391" s="1224"/>
      <c r="O391" s="1222" t="str">
        <f t="shared" si="46"/>
        <v xml:space="preserve"> </v>
      </c>
      <c r="P391" s="1223"/>
      <c r="Q391" s="1223"/>
      <c r="R391" s="1224"/>
      <c r="S391" s="1222" t="str">
        <f t="shared" si="47"/>
        <v xml:space="preserve"> </v>
      </c>
      <c r="T391" s="1223"/>
      <c r="U391" s="1223"/>
      <c r="V391" s="1223"/>
      <c r="W391" s="1224"/>
      <c r="X391" s="1222" t="str">
        <f t="shared" si="48"/>
        <v xml:space="preserve"> </v>
      </c>
      <c r="Y391" s="1223"/>
      <c r="Z391" s="1223"/>
      <c r="AA391" s="1223"/>
      <c r="AB391" s="1224"/>
    </row>
    <row r="392" spans="1:28" ht="13.9">
      <c r="A392" s="627">
        <v>165</v>
      </c>
      <c r="B392" s="528"/>
      <c r="C392" s="560"/>
      <c r="D392" s="629"/>
      <c r="E392" s="630"/>
      <c r="F392" s="565"/>
      <c r="G392" s="631"/>
      <c r="H392" s="1222" t="str">
        <f t="shared" si="42"/>
        <v xml:space="preserve"> </v>
      </c>
      <c r="I392" s="1223"/>
      <c r="J392" s="1223"/>
      <c r="K392" s="1223"/>
      <c r="L392" s="1223"/>
      <c r="M392" s="1223"/>
      <c r="N392" s="1224"/>
      <c r="O392" s="1222" t="str">
        <f t="shared" si="46"/>
        <v xml:space="preserve"> </v>
      </c>
      <c r="P392" s="1223"/>
      <c r="Q392" s="1223"/>
      <c r="R392" s="1224"/>
      <c r="S392" s="1222" t="str">
        <f t="shared" si="47"/>
        <v xml:space="preserve"> </v>
      </c>
      <c r="T392" s="1223"/>
      <c r="U392" s="1223"/>
      <c r="V392" s="1223"/>
      <c r="W392" s="1224"/>
      <c r="X392" s="1222" t="str">
        <f t="shared" si="48"/>
        <v xml:space="preserve"> </v>
      </c>
      <c r="Y392" s="1223"/>
      <c r="Z392" s="1223"/>
      <c r="AA392" s="1223"/>
      <c r="AB392" s="1224"/>
    </row>
    <row r="393" spans="1:28" ht="13.9">
      <c r="A393" s="627">
        <v>166</v>
      </c>
      <c r="B393" s="528"/>
      <c r="C393" s="560"/>
      <c r="D393" s="629"/>
      <c r="E393" s="630"/>
      <c r="F393" s="565"/>
      <c r="G393" s="631"/>
      <c r="H393" s="1222" t="str">
        <f t="shared" si="42"/>
        <v xml:space="preserve"> </v>
      </c>
      <c r="I393" s="1223"/>
      <c r="J393" s="1223"/>
      <c r="K393" s="1223"/>
      <c r="L393" s="1223"/>
      <c r="M393" s="1223"/>
      <c r="N393" s="1224"/>
      <c r="O393" s="1222" t="str">
        <f t="shared" si="46"/>
        <v xml:space="preserve"> </v>
      </c>
      <c r="P393" s="1223"/>
      <c r="Q393" s="1223"/>
      <c r="R393" s="1224"/>
      <c r="S393" s="1222" t="str">
        <f t="shared" si="47"/>
        <v xml:space="preserve"> </v>
      </c>
      <c r="T393" s="1223"/>
      <c r="U393" s="1223"/>
      <c r="V393" s="1223"/>
      <c r="W393" s="1224"/>
      <c r="X393" s="1222" t="str">
        <f t="shared" si="48"/>
        <v xml:space="preserve"> </v>
      </c>
      <c r="Y393" s="1223"/>
      <c r="Z393" s="1223"/>
      <c r="AA393" s="1223"/>
      <c r="AB393" s="1224"/>
    </row>
    <row r="394" spans="1:28" ht="13.9">
      <c r="A394" s="627">
        <v>167</v>
      </c>
      <c r="B394" s="528"/>
      <c r="C394" s="560"/>
      <c r="D394" s="629"/>
      <c r="E394" s="630"/>
      <c r="F394" s="565"/>
      <c r="G394" s="631"/>
      <c r="H394" s="1222" t="str">
        <f t="shared" si="42"/>
        <v xml:space="preserve"> </v>
      </c>
      <c r="I394" s="1223"/>
      <c r="J394" s="1223"/>
      <c r="K394" s="1223"/>
      <c r="L394" s="1223"/>
      <c r="M394" s="1223"/>
      <c r="N394" s="1224"/>
      <c r="O394" s="1222" t="str">
        <f t="shared" si="46"/>
        <v xml:space="preserve"> </v>
      </c>
      <c r="P394" s="1223"/>
      <c r="Q394" s="1223"/>
      <c r="R394" s="1224"/>
      <c r="S394" s="1222" t="str">
        <f t="shared" si="47"/>
        <v xml:space="preserve"> </v>
      </c>
      <c r="T394" s="1223"/>
      <c r="U394" s="1223"/>
      <c r="V394" s="1223"/>
      <c r="W394" s="1224"/>
      <c r="X394" s="1222" t="str">
        <f t="shared" si="48"/>
        <v xml:space="preserve"> </v>
      </c>
      <c r="Y394" s="1223"/>
      <c r="Z394" s="1223"/>
      <c r="AA394" s="1223"/>
      <c r="AB394" s="1224"/>
    </row>
    <row r="395" spans="1:28" ht="13.9">
      <c r="A395" s="627">
        <v>168</v>
      </c>
      <c r="B395" s="528"/>
      <c r="C395" s="560"/>
      <c r="D395" s="629"/>
      <c r="E395" s="630"/>
      <c r="F395" s="565"/>
      <c r="G395" s="631"/>
      <c r="H395" s="1222" t="str">
        <f t="shared" si="42"/>
        <v xml:space="preserve"> </v>
      </c>
      <c r="I395" s="1223"/>
      <c r="J395" s="1223"/>
      <c r="K395" s="1223"/>
      <c r="L395" s="1223"/>
      <c r="M395" s="1223"/>
      <c r="N395" s="1224"/>
      <c r="O395" s="1222" t="str">
        <f t="shared" si="46"/>
        <v xml:space="preserve"> </v>
      </c>
      <c r="P395" s="1223"/>
      <c r="Q395" s="1223"/>
      <c r="R395" s="1224"/>
      <c r="S395" s="1222" t="str">
        <f t="shared" si="47"/>
        <v xml:space="preserve"> </v>
      </c>
      <c r="T395" s="1223"/>
      <c r="U395" s="1223"/>
      <c r="V395" s="1223"/>
      <c r="W395" s="1224"/>
      <c r="X395" s="1222" t="str">
        <f t="shared" si="48"/>
        <v xml:space="preserve"> </v>
      </c>
      <c r="Y395" s="1223"/>
      <c r="Z395" s="1223"/>
      <c r="AA395" s="1223"/>
      <c r="AB395" s="1224"/>
    </row>
    <row r="396" spans="1:28" ht="13.9">
      <c r="A396" s="627">
        <v>169</v>
      </c>
      <c r="B396" s="528"/>
      <c r="C396" s="560"/>
      <c r="D396" s="629"/>
      <c r="E396" s="630"/>
      <c r="F396" s="565"/>
      <c r="G396" s="631"/>
      <c r="H396" s="1222" t="str">
        <f t="shared" si="42"/>
        <v xml:space="preserve"> </v>
      </c>
      <c r="I396" s="1223"/>
      <c r="J396" s="1223"/>
      <c r="K396" s="1223"/>
      <c r="L396" s="1223"/>
      <c r="M396" s="1223"/>
      <c r="N396" s="1224"/>
      <c r="O396" s="1222" t="str">
        <f t="shared" si="46"/>
        <v xml:space="preserve"> </v>
      </c>
      <c r="P396" s="1223"/>
      <c r="Q396" s="1223"/>
      <c r="R396" s="1224"/>
      <c r="S396" s="1222" t="str">
        <f t="shared" si="47"/>
        <v xml:space="preserve"> </v>
      </c>
      <c r="T396" s="1223"/>
      <c r="U396" s="1223"/>
      <c r="V396" s="1223"/>
      <c r="W396" s="1224"/>
      <c r="X396" s="1222" t="str">
        <f t="shared" si="48"/>
        <v xml:space="preserve"> </v>
      </c>
      <c r="Y396" s="1223"/>
      <c r="Z396" s="1223"/>
      <c r="AA396" s="1223"/>
      <c r="AB396" s="1224"/>
    </row>
    <row r="397" spans="1:28" ht="13.9">
      <c r="A397" s="627">
        <v>170</v>
      </c>
      <c r="B397" s="528"/>
      <c r="C397" s="560"/>
      <c r="D397" s="629"/>
      <c r="E397" s="630"/>
      <c r="F397" s="565"/>
      <c r="G397" s="631"/>
      <c r="H397" s="1222" t="str">
        <f t="shared" si="42"/>
        <v xml:space="preserve"> </v>
      </c>
      <c r="I397" s="1223"/>
      <c r="J397" s="1223"/>
      <c r="K397" s="1223"/>
      <c r="L397" s="1223"/>
      <c r="M397" s="1223"/>
      <c r="N397" s="1224"/>
      <c r="O397" s="1222" t="str">
        <f t="shared" si="46"/>
        <v xml:space="preserve"> </v>
      </c>
      <c r="P397" s="1223"/>
      <c r="Q397" s="1223"/>
      <c r="R397" s="1224"/>
      <c r="S397" s="1222" t="str">
        <f t="shared" si="47"/>
        <v xml:space="preserve"> </v>
      </c>
      <c r="T397" s="1223"/>
      <c r="U397" s="1223"/>
      <c r="V397" s="1223"/>
      <c r="W397" s="1224"/>
      <c r="X397" s="1222" t="str">
        <f t="shared" si="48"/>
        <v xml:space="preserve"> </v>
      </c>
      <c r="Y397" s="1223"/>
      <c r="Z397" s="1223"/>
      <c r="AA397" s="1223"/>
      <c r="AB397" s="1224"/>
    </row>
    <row r="398" spans="1:28" ht="13.9">
      <c r="A398" s="627">
        <v>171</v>
      </c>
      <c r="B398" s="528"/>
      <c r="C398" s="560"/>
      <c r="D398" s="629"/>
      <c r="E398" s="630"/>
      <c r="F398" s="565"/>
      <c r="G398" s="631"/>
      <c r="H398" s="1222" t="str">
        <f t="shared" si="42"/>
        <v xml:space="preserve"> </v>
      </c>
      <c r="I398" s="1223"/>
      <c r="J398" s="1223"/>
      <c r="K398" s="1223"/>
      <c r="L398" s="1223"/>
      <c r="M398" s="1223"/>
      <c r="N398" s="1224"/>
      <c r="O398" s="1222" t="str">
        <f t="shared" si="46"/>
        <v xml:space="preserve"> </v>
      </c>
      <c r="P398" s="1223"/>
      <c r="Q398" s="1223"/>
      <c r="R398" s="1224"/>
      <c r="S398" s="1222" t="str">
        <f t="shared" si="47"/>
        <v xml:space="preserve"> </v>
      </c>
      <c r="T398" s="1223"/>
      <c r="U398" s="1223"/>
      <c r="V398" s="1223"/>
      <c r="W398" s="1224"/>
      <c r="X398" s="1222" t="str">
        <f t="shared" si="48"/>
        <v xml:space="preserve"> </v>
      </c>
      <c r="Y398" s="1223"/>
      <c r="Z398" s="1223"/>
      <c r="AA398" s="1223"/>
      <c r="AB398" s="1224"/>
    </row>
    <row r="399" spans="1:28" ht="13.9">
      <c r="A399" s="627">
        <v>172</v>
      </c>
      <c r="B399" s="528"/>
      <c r="C399" s="560"/>
      <c r="D399" s="629"/>
      <c r="E399" s="630"/>
      <c r="F399" s="565"/>
      <c r="G399" s="631"/>
      <c r="H399" s="1222" t="str">
        <f t="shared" si="42"/>
        <v xml:space="preserve"> </v>
      </c>
      <c r="I399" s="1223"/>
      <c r="J399" s="1223"/>
      <c r="K399" s="1223"/>
      <c r="L399" s="1223"/>
      <c r="M399" s="1223"/>
      <c r="N399" s="1224"/>
      <c r="O399" s="1222" t="str">
        <f t="shared" si="46"/>
        <v xml:space="preserve"> </v>
      </c>
      <c r="P399" s="1223"/>
      <c r="Q399" s="1223"/>
      <c r="R399" s="1224"/>
      <c r="S399" s="1222" t="str">
        <f t="shared" si="47"/>
        <v xml:space="preserve"> </v>
      </c>
      <c r="T399" s="1223"/>
      <c r="U399" s="1223"/>
      <c r="V399" s="1223"/>
      <c r="W399" s="1224"/>
      <c r="X399" s="1222" t="str">
        <f t="shared" si="48"/>
        <v xml:space="preserve"> </v>
      </c>
      <c r="Y399" s="1223"/>
      <c r="Z399" s="1223"/>
      <c r="AA399" s="1223"/>
      <c r="AB399" s="1224"/>
    </row>
    <row r="400" spans="1:28" ht="13.9">
      <c r="A400" s="627">
        <v>173</v>
      </c>
      <c r="B400" s="528"/>
      <c r="C400" s="560"/>
      <c r="D400" s="629"/>
      <c r="E400" s="630"/>
      <c r="F400" s="565"/>
      <c r="G400" s="631"/>
      <c r="H400" s="1222" t="str">
        <f t="shared" si="42"/>
        <v xml:space="preserve"> </v>
      </c>
      <c r="I400" s="1223"/>
      <c r="J400" s="1223"/>
      <c r="K400" s="1223"/>
      <c r="L400" s="1223"/>
      <c r="M400" s="1223"/>
      <c r="N400" s="1224"/>
      <c r="O400" s="1222" t="str">
        <f t="shared" si="46"/>
        <v xml:space="preserve"> </v>
      </c>
      <c r="P400" s="1223"/>
      <c r="Q400" s="1223"/>
      <c r="R400" s="1224"/>
      <c r="S400" s="1222" t="str">
        <f t="shared" si="47"/>
        <v xml:space="preserve"> </v>
      </c>
      <c r="T400" s="1223"/>
      <c r="U400" s="1223"/>
      <c r="V400" s="1223"/>
      <c r="W400" s="1224"/>
      <c r="X400" s="1222" t="str">
        <f t="shared" si="48"/>
        <v xml:space="preserve"> </v>
      </c>
      <c r="Y400" s="1223"/>
      <c r="Z400" s="1223"/>
      <c r="AA400" s="1223"/>
      <c r="AB400" s="1224"/>
    </row>
    <row r="401" spans="1:28" ht="13.9">
      <c r="A401" s="627">
        <v>174</v>
      </c>
      <c r="B401" s="528"/>
      <c r="C401" s="560"/>
      <c r="D401" s="629"/>
      <c r="E401" s="630"/>
      <c r="F401" s="565"/>
      <c r="G401" s="631"/>
      <c r="H401" s="1222" t="str">
        <f t="shared" si="42"/>
        <v xml:space="preserve"> </v>
      </c>
      <c r="I401" s="1223"/>
      <c r="J401" s="1223"/>
      <c r="K401" s="1223"/>
      <c r="L401" s="1223"/>
      <c r="M401" s="1223"/>
      <c r="N401" s="1224"/>
      <c r="O401" s="1222" t="str">
        <f t="shared" si="46"/>
        <v xml:space="preserve"> </v>
      </c>
      <c r="P401" s="1223"/>
      <c r="Q401" s="1223"/>
      <c r="R401" s="1224"/>
      <c r="S401" s="1222" t="str">
        <f t="shared" si="47"/>
        <v xml:space="preserve"> </v>
      </c>
      <c r="T401" s="1223"/>
      <c r="U401" s="1223"/>
      <c r="V401" s="1223"/>
      <c r="W401" s="1224"/>
      <c r="X401" s="1222" t="str">
        <f t="shared" si="48"/>
        <v xml:space="preserve"> </v>
      </c>
      <c r="Y401" s="1223"/>
      <c r="Z401" s="1223"/>
      <c r="AA401" s="1223"/>
      <c r="AB401" s="1224"/>
    </row>
    <row r="402" spans="1:28" ht="13.9">
      <c r="A402" s="627">
        <v>175</v>
      </c>
      <c r="B402" s="528"/>
      <c r="C402" s="560"/>
      <c r="D402" s="629"/>
      <c r="E402" s="630"/>
      <c r="F402" s="565"/>
      <c r="G402" s="631"/>
      <c r="H402" s="1222" t="str">
        <f t="shared" si="42"/>
        <v xml:space="preserve"> </v>
      </c>
      <c r="I402" s="1223"/>
      <c r="J402" s="1223"/>
      <c r="K402" s="1223"/>
      <c r="L402" s="1223"/>
      <c r="M402" s="1223"/>
      <c r="N402" s="1224"/>
      <c r="O402" s="1222" t="str">
        <f t="shared" si="46"/>
        <v xml:space="preserve"> </v>
      </c>
      <c r="P402" s="1223"/>
      <c r="Q402" s="1223"/>
      <c r="R402" s="1224"/>
      <c r="S402" s="1222" t="str">
        <f t="shared" si="47"/>
        <v xml:space="preserve"> </v>
      </c>
      <c r="T402" s="1223"/>
      <c r="U402" s="1223"/>
      <c r="V402" s="1223"/>
      <c r="W402" s="1224"/>
      <c r="X402" s="1222" t="str">
        <f t="shared" si="48"/>
        <v xml:space="preserve"> </v>
      </c>
      <c r="Y402" s="1223"/>
      <c r="Z402" s="1223"/>
      <c r="AA402" s="1223"/>
      <c r="AB402" s="1224"/>
    </row>
    <row r="403" spans="1:28" ht="13.9">
      <c r="A403" s="627">
        <v>176</v>
      </c>
      <c r="B403" s="528"/>
      <c r="C403" s="560"/>
      <c r="D403" s="629"/>
      <c r="E403" s="630"/>
      <c r="F403" s="565"/>
      <c r="G403" s="631"/>
      <c r="H403" s="1222" t="str">
        <f t="shared" si="42"/>
        <v xml:space="preserve"> </v>
      </c>
      <c r="I403" s="1223"/>
      <c r="J403" s="1223"/>
      <c r="K403" s="1223"/>
      <c r="L403" s="1223"/>
      <c r="M403" s="1223"/>
      <c r="N403" s="1224"/>
      <c r="O403" s="1222" t="str">
        <f t="shared" si="46"/>
        <v xml:space="preserve"> </v>
      </c>
      <c r="P403" s="1223"/>
      <c r="Q403" s="1223"/>
      <c r="R403" s="1224"/>
      <c r="S403" s="1222" t="str">
        <f t="shared" si="47"/>
        <v xml:space="preserve"> </v>
      </c>
      <c r="T403" s="1223"/>
      <c r="U403" s="1223"/>
      <c r="V403" s="1223"/>
      <c r="W403" s="1224"/>
      <c r="X403" s="1222" t="str">
        <f t="shared" si="48"/>
        <v xml:space="preserve"> </v>
      </c>
      <c r="Y403" s="1223"/>
      <c r="Z403" s="1223"/>
      <c r="AA403" s="1223"/>
      <c r="AB403" s="1224"/>
    </row>
    <row r="404" spans="1:28" ht="13.9">
      <c r="A404" s="627">
        <v>177</v>
      </c>
      <c r="B404" s="528"/>
      <c r="C404" s="560"/>
      <c r="D404" s="629"/>
      <c r="E404" s="630"/>
      <c r="F404" s="565"/>
      <c r="G404" s="631"/>
      <c r="H404" s="1222" t="str">
        <f t="shared" si="42"/>
        <v xml:space="preserve"> </v>
      </c>
      <c r="I404" s="1223"/>
      <c r="J404" s="1223"/>
      <c r="K404" s="1223"/>
      <c r="L404" s="1223"/>
      <c r="M404" s="1223"/>
      <c r="N404" s="1224"/>
      <c r="O404" s="1222" t="str">
        <f t="shared" si="46"/>
        <v xml:space="preserve"> </v>
      </c>
      <c r="P404" s="1223"/>
      <c r="Q404" s="1223"/>
      <c r="R404" s="1224"/>
      <c r="S404" s="1222" t="str">
        <f t="shared" si="47"/>
        <v xml:space="preserve"> </v>
      </c>
      <c r="T404" s="1223"/>
      <c r="U404" s="1223"/>
      <c r="V404" s="1223"/>
      <c r="W404" s="1224"/>
      <c r="X404" s="1222" t="str">
        <f t="shared" si="48"/>
        <v xml:space="preserve"> </v>
      </c>
      <c r="Y404" s="1223"/>
      <c r="Z404" s="1223"/>
      <c r="AA404" s="1223"/>
      <c r="AB404" s="1224"/>
    </row>
    <row r="405" spans="1:28" ht="13.9">
      <c r="A405" s="627">
        <v>178</v>
      </c>
      <c r="B405" s="528"/>
      <c r="C405" s="560"/>
      <c r="D405" s="629"/>
      <c r="E405" s="630"/>
      <c r="F405" s="565"/>
      <c r="G405" s="631"/>
      <c r="H405" s="1222" t="str">
        <f t="shared" si="42"/>
        <v xml:space="preserve"> </v>
      </c>
      <c r="I405" s="1223"/>
      <c r="J405" s="1223"/>
      <c r="K405" s="1223"/>
      <c r="L405" s="1223"/>
      <c r="M405" s="1223"/>
      <c r="N405" s="1224"/>
      <c r="O405" s="1222" t="str">
        <f t="shared" si="46"/>
        <v xml:space="preserve"> </v>
      </c>
      <c r="P405" s="1223"/>
      <c r="Q405" s="1223"/>
      <c r="R405" s="1224"/>
      <c r="S405" s="1222" t="str">
        <f t="shared" si="47"/>
        <v xml:space="preserve"> </v>
      </c>
      <c r="T405" s="1223"/>
      <c r="U405" s="1223"/>
      <c r="V405" s="1223"/>
      <c r="W405" s="1224"/>
      <c r="X405" s="1222" t="str">
        <f t="shared" si="48"/>
        <v xml:space="preserve"> </v>
      </c>
      <c r="Y405" s="1223"/>
      <c r="Z405" s="1223"/>
      <c r="AA405" s="1223"/>
      <c r="AB405" s="1224"/>
    </row>
    <row r="406" spans="1:28" ht="13.9">
      <c r="A406" s="627">
        <v>179</v>
      </c>
      <c r="B406" s="528"/>
      <c r="C406" s="560"/>
      <c r="D406" s="629"/>
      <c r="E406" s="630"/>
      <c r="F406" s="565"/>
      <c r="G406" s="631"/>
      <c r="H406" s="1222" t="str">
        <f t="shared" si="42"/>
        <v xml:space="preserve"> </v>
      </c>
      <c r="I406" s="1223"/>
      <c r="J406" s="1223"/>
      <c r="K406" s="1223"/>
      <c r="L406" s="1223"/>
      <c r="M406" s="1223"/>
      <c r="N406" s="1224"/>
      <c r="O406" s="1222" t="str">
        <f t="shared" si="46"/>
        <v xml:space="preserve"> </v>
      </c>
      <c r="P406" s="1223"/>
      <c r="Q406" s="1223"/>
      <c r="R406" s="1224"/>
      <c r="S406" s="1222" t="str">
        <f t="shared" si="47"/>
        <v xml:space="preserve"> </v>
      </c>
      <c r="T406" s="1223"/>
      <c r="U406" s="1223"/>
      <c r="V406" s="1223"/>
      <c r="W406" s="1224"/>
      <c r="X406" s="1222" t="str">
        <f t="shared" si="48"/>
        <v xml:space="preserve"> </v>
      </c>
      <c r="Y406" s="1223"/>
      <c r="Z406" s="1223"/>
      <c r="AA406" s="1223"/>
      <c r="AB406" s="1224"/>
    </row>
    <row r="407" spans="1:28" ht="13.9">
      <c r="A407" s="627">
        <v>180</v>
      </c>
      <c r="B407" s="528"/>
      <c r="C407" s="560"/>
      <c r="D407" s="629"/>
      <c r="E407" s="630"/>
      <c r="F407" s="565"/>
      <c r="G407" s="631"/>
      <c r="H407" s="1222" t="str">
        <f t="shared" si="42"/>
        <v xml:space="preserve"> </v>
      </c>
      <c r="I407" s="1223"/>
      <c r="J407" s="1223"/>
      <c r="K407" s="1223"/>
      <c r="L407" s="1223"/>
      <c r="M407" s="1223"/>
      <c r="N407" s="1224"/>
      <c r="O407" s="1222" t="str">
        <f t="shared" si="46"/>
        <v xml:space="preserve"> </v>
      </c>
      <c r="P407" s="1223"/>
      <c r="Q407" s="1223"/>
      <c r="R407" s="1224"/>
      <c r="S407" s="1222" t="str">
        <f t="shared" si="47"/>
        <v xml:space="preserve"> </v>
      </c>
      <c r="T407" s="1223"/>
      <c r="U407" s="1223"/>
      <c r="V407" s="1223"/>
      <c r="W407" s="1224"/>
      <c r="X407" s="1222" t="str">
        <f t="shared" si="48"/>
        <v xml:space="preserve"> </v>
      </c>
      <c r="Y407" s="1223"/>
      <c r="Z407" s="1223"/>
      <c r="AA407" s="1223"/>
      <c r="AB407" s="1224"/>
    </row>
    <row r="408" spans="1:28" ht="13.9">
      <c r="A408" s="627">
        <v>181</v>
      </c>
      <c r="B408" s="528"/>
      <c r="C408" s="560"/>
      <c r="D408" s="629"/>
      <c r="E408" s="630"/>
      <c r="F408" s="565"/>
      <c r="G408" s="631"/>
      <c r="H408" s="1222" t="str">
        <f t="shared" si="42"/>
        <v xml:space="preserve"> </v>
      </c>
      <c r="I408" s="1223"/>
      <c r="J408" s="1223"/>
      <c r="K408" s="1223"/>
      <c r="L408" s="1223"/>
      <c r="M408" s="1223"/>
      <c r="N408" s="1224"/>
      <c r="O408" s="1222" t="str">
        <f t="shared" si="46"/>
        <v xml:space="preserve"> </v>
      </c>
      <c r="P408" s="1223"/>
      <c r="Q408" s="1223"/>
      <c r="R408" s="1224"/>
      <c r="S408" s="1222" t="str">
        <f t="shared" si="47"/>
        <v xml:space="preserve"> </v>
      </c>
      <c r="T408" s="1223"/>
      <c r="U408" s="1223"/>
      <c r="V408" s="1223"/>
      <c r="W408" s="1224"/>
      <c r="X408" s="1222" t="str">
        <f t="shared" si="48"/>
        <v xml:space="preserve"> </v>
      </c>
      <c r="Y408" s="1223"/>
      <c r="Z408" s="1223"/>
      <c r="AA408" s="1223"/>
      <c r="AB408" s="1224"/>
    </row>
    <row r="409" spans="1:28" ht="13.9">
      <c r="A409" s="627">
        <v>182</v>
      </c>
      <c r="B409" s="528"/>
      <c r="C409" s="560"/>
      <c r="D409" s="629"/>
      <c r="E409" s="630"/>
      <c r="F409" s="565"/>
      <c r="G409" s="631"/>
      <c r="H409" s="1222" t="str">
        <f t="shared" si="42"/>
        <v xml:space="preserve"> </v>
      </c>
      <c r="I409" s="1223"/>
      <c r="J409" s="1223"/>
      <c r="K409" s="1223"/>
      <c r="L409" s="1223"/>
      <c r="M409" s="1223"/>
      <c r="N409" s="1224"/>
      <c r="O409" s="1222" t="str">
        <f t="shared" si="46"/>
        <v xml:space="preserve"> </v>
      </c>
      <c r="P409" s="1223"/>
      <c r="Q409" s="1223"/>
      <c r="R409" s="1224"/>
      <c r="S409" s="1222" t="str">
        <f t="shared" si="47"/>
        <v xml:space="preserve"> </v>
      </c>
      <c r="T409" s="1223"/>
      <c r="U409" s="1223"/>
      <c r="V409" s="1223"/>
      <c r="W409" s="1224"/>
      <c r="X409" s="1222" t="str">
        <f t="shared" si="48"/>
        <v xml:space="preserve"> </v>
      </c>
      <c r="Y409" s="1223"/>
      <c r="Z409" s="1223"/>
      <c r="AA409" s="1223"/>
      <c r="AB409" s="1224"/>
    </row>
    <row r="410" spans="1:28" ht="13.9">
      <c r="A410" s="627">
        <v>183</v>
      </c>
      <c r="B410" s="528"/>
      <c r="C410" s="560"/>
      <c r="D410" s="629"/>
      <c r="E410" s="630"/>
      <c r="F410" s="565"/>
      <c r="G410" s="631"/>
      <c r="H410" s="1222" t="str">
        <f t="shared" si="42"/>
        <v xml:space="preserve"> </v>
      </c>
      <c r="I410" s="1223"/>
      <c r="J410" s="1223"/>
      <c r="K410" s="1223"/>
      <c r="L410" s="1223"/>
      <c r="M410" s="1223"/>
      <c r="N410" s="1224"/>
      <c r="O410" s="1222" t="str">
        <f t="shared" si="46"/>
        <v xml:space="preserve"> </v>
      </c>
      <c r="P410" s="1223"/>
      <c r="Q410" s="1223"/>
      <c r="R410" s="1224"/>
      <c r="S410" s="1222" t="str">
        <f t="shared" si="47"/>
        <v xml:space="preserve"> </v>
      </c>
      <c r="T410" s="1223"/>
      <c r="U410" s="1223"/>
      <c r="V410" s="1223"/>
      <c r="W410" s="1224"/>
      <c r="X410" s="1222" t="str">
        <f t="shared" si="48"/>
        <v xml:space="preserve"> </v>
      </c>
      <c r="Y410" s="1223"/>
      <c r="Z410" s="1223"/>
      <c r="AA410" s="1223"/>
      <c r="AB410" s="1224"/>
    </row>
    <row r="411" spans="1:28" ht="13.9">
      <c r="A411" s="627">
        <v>184</v>
      </c>
      <c r="B411" s="528"/>
      <c r="C411" s="560"/>
      <c r="D411" s="629"/>
      <c r="E411" s="630"/>
      <c r="F411" s="565"/>
      <c r="G411" s="631"/>
      <c r="H411" s="1222" t="str">
        <f t="shared" si="42"/>
        <v xml:space="preserve"> </v>
      </c>
      <c r="I411" s="1223"/>
      <c r="J411" s="1223"/>
      <c r="K411" s="1223"/>
      <c r="L411" s="1223"/>
      <c r="M411" s="1223"/>
      <c r="N411" s="1224"/>
      <c r="O411" s="1222" t="str">
        <f t="shared" si="46"/>
        <v xml:space="preserve"> </v>
      </c>
      <c r="P411" s="1223"/>
      <c r="Q411" s="1223"/>
      <c r="R411" s="1224"/>
      <c r="S411" s="1222" t="str">
        <f t="shared" si="47"/>
        <v xml:space="preserve"> </v>
      </c>
      <c r="T411" s="1223"/>
      <c r="U411" s="1223"/>
      <c r="V411" s="1223"/>
      <c r="W411" s="1224"/>
      <c r="X411" s="1222" t="str">
        <f t="shared" si="48"/>
        <v xml:space="preserve"> </v>
      </c>
      <c r="Y411" s="1223"/>
      <c r="Z411" s="1223"/>
      <c r="AA411" s="1223"/>
      <c r="AB411" s="1224"/>
    </row>
    <row r="412" spans="1:28" ht="13.9">
      <c r="A412" s="627">
        <v>185</v>
      </c>
      <c r="B412" s="528"/>
      <c r="C412" s="560"/>
      <c r="D412" s="629"/>
      <c r="E412" s="630"/>
      <c r="F412" s="565"/>
      <c r="G412" s="631"/>
      <c r="H412" s="1222" t="str">
        <f t="shared" si="42"/>
        <v xml:space="preserve"> </v>
      </c>
      <c r="I412" s="1223"/>
      <c r="J412" s="1223"/>
      <c r="K412" s="1223"/>
      <c r="L412" s="1223"/>
      <c r="M412" s="1223"/>
      <c r="N412" s="1224"/>
      <c r="O412" s="1222" t="str">
        <f t="shared" si="46"/>
        <v xml:space="preserve"> </v>
      </c>
      <c r="P412" s="1223"/>
      <c r="Q412" s="1223"/>
      <c r="R412" s="1224"/>
      <c r="S412" s="1222" t="str">
        <f t="shared" si="47"/>
        <v xml:space="preserve"> </v>
      </c>
      <c r="T412" s="1223"/>
      <c r="U412" s="1223"/>
      <c r="V412" s="1223"/>
      <c r="W412" s="1224"/>
      <c r="X412" s="1222" t="str">
        <f t="shared" si="48"/>
        <v xml:space="preserve"> </v>
      </c>
      <c r="Y412" s="1223"/>
      <c r="Z412" s="1223"/>
      <c r="AA412" s="1223"/>
      <c r="AB412" s="1224"/>
    </row>
    <row r="413" spans="1:28" ht="13.9">
      <c r="A413" s="627">
        <v>186</v>
      </c>
      <c r="B413" s="528"/>
      <c r="C413" s="560"/>
      <c r="D413" s="629"/>
      <c r="E413" s="630"/>
      <c r="F413" s="565"/>
      <c r="G413" s="631"/>
      <c r="H413" s="1222" t="str">
        <f t="shared" si="42"/>
        <v xml:space="preserve"> </v>
      </c>
      <c r="I413" s="1223"/>
      <c r="J413" s="1223"/>
      <c r="K413" s="1223"/>
      <c r="L413" s="1223"/>
      <c r="M413" s="1223"/>
      <c r="N413" s="1224"/>
      <c r="O413" s="1222" t="str">
        <f t="shared" si="46"/>
        <v xml:space="preserve"> </v>
      </c>
      <c r="P413" s="1223"/>
      <c r="Q413" s="1223"/>
      <c r="R413" s="1224"/>
      <c r="S413" s="1222" t="str">
        <f t="shared" si="47"/>
        <v xml:space="preserve"> </v>
      </c>
      <c r="T413" s="1223"/>
      <c r="U413" s="1223"/>
      <c r="V413" s="1223"/>
      <c r="W413" s="1224"/>
      <c r="X413" s="1222" t="str">
        <f t="shared" si="48"/>
        <v xml:space="preserve"> </v>
      </c>
      <c r="Y413" s="1223"/>
      <c r="Z413" s="1223"/>
      <c r="AA413" s="1223"/>
      <c r="AB413" s="1224"/>
    </row>
    <row r="414" spans="1:28" ht="13.9">
      <c r="A414" s="627">
        <v>187</v>
      </c>
      <c r="B414" s="528"/>
      <c r="C414" s="560"/>
      <c r="D414" s="629"/>
      <c r="E414" s="630"/>
      <c r="F414" s="565"/>
      <c r="G414" s="631"/>
      <c r="H414" s="1222" t="str">
        <f t="shared" si="42"/>
        <v xml:space="preserve"> </v>
      </c>
      <c r="I414" s="1223"/>
      <c r="J414" s="1223"/>
      <c r="K414" s="1223"/>
      <c r="L414" s="1223"/>
      <c r="M414" s="1223"/>
      <c r="N414" s="1224"/>
      <c r="O414" s="1222" t="str">
        <f t="shared" si="46"/>
        <v xml:space="preserve"> </v>
      </c>
      <c r="P414" s="1223"/>
      <c r="Q414" s="1223"/>
      <c r="R414" s="1224"/>
      <c r="S414" s="1222" t="str">
        <f t="shared" si="47"/>
        <v xml:space="preserve"> </v>
      </c>
      <c r="T414" s="1223"/>
      <c r="U414" s="1223"/>
      <c r="V414" s="1223"/>
      <c r="W414" s="1224"/>
      <c r="X414" s="1222" t="str">
        <f t="shared" si="48"/>
        <v xml:space="preserve"> </v>
      </c>
      <c r="Y414" s="1223"/>
      <c r="Z414" s="1223"/>
      <c r="AA414" s="1223"/>
      <c r="AB414" s="1224"/>
    </row>
    <row r="415" spans="1:28" ht="13.9">
      <c r="A415" s="627">
        <v>188</v>
      </c>
      <c r="B415" s="528"/>
      <c r="C415" s="560"/>
      <c r="D415" s="629"/>
      <c r="E415" s="630"/>
      <c r="F415" s="565"/>
      <c r="G415" s="631"/>
      <c r="H415" s="1222" t="str">
        <f t="shared" si="42"/>
        <v xml:space="preserve"> </v>
      </c>
      <c r="I415" s="1223"/>
      <c r="J415" s="1223"/>
      <c r="K415" s="1223"/>
      <c r="L415" s="1223"/>
      <c r="M415" s="1223"/>
      <c r="N415" s="1224"/>
      <c r="O415" s="1222" t="str">
        <f t="shared" si="46"/>
        <v xml:space="preserve"> </v>
      </c>
      <c r="P415" s="1223"/>
      <c r="Q415" s="1223"/>
      <c r="R415" s="1224"/>
      <c r="S415" s="1222" t="str">
        <f t="shared" si="47"/>
        <v xml:space="preserve"> </v>
      </c>
      <c r="T415" s="1223"/>
      <c r="U415" s="1223"/>
      <c r="V415" s="1223"/>
      <c r="W415" s="1224"/>
      <c r="X415" s="1222" t="str">
        <f t="shared" si="48"/>
        <v xml:space="preserve"> </v>
      </c>
      <c r="Y415" s="1223"/>
      <c r="Z415" s="1223"/>
      <c r="AA415" s="1223"/>
      <c r="AB415" s="1224"/>
    </row>
    <row r="416" spans="1:28" ht="13.9">
      <c r="A416" s="627">
        <v>189</v>
      </c>
      <c r="B416" s="528"/>
      <c r="C416" s="560"/>
      <c r="D416" s="629"/>
      <c r="E416" s="630"/>
      <c r="F416" s="565"/>
      <c r="G416" s="631"/>
      <c r="H416" s="1222" t="str">
        <f t="shared" si="42"/>
        <v xml:space="preserve"> </v>
      </c>
      <c r="I416" s="1223"/>
      <c r="J416" s="1223"/>
      <c r="K416" s="1223"/>
      <c r="L416" s="1223"/>
      <c r="M416" s="1223"/>
      <c r="N416" s="1224"/>
      <c r="O416" s="1222" t="str">
        <f t="shared" si="46"/>
        <v xml:space="preserve"> </v>
      </c>
      <c r="P416" s="1223"/>
      <c r="Q416" s="1223"/>
      <c r="R416" s="1224"/>
      <c r="S416" s="1222" t="str">
        <f t="shared" si="47"/>
        <v xml:space="preserve"> </v>
      </c>
      <c r="T416" s="1223"/>
      <c r="U416" s="1223"/>
      <c r="V416" s="1223"/>
      <c r="W416" s="1224"/>
      <c r="X416" s="1222" t="str">
        <f t="shared" si="48"/>
        <v xml:space="preserve"> </v>
      </c>
      <c r="Y416" s="1223"/>
      <c r="Z416" s="1223"/>
      <c r="AA416" s="1223"/>
      <c r="AB416" s="1224"/>
    </row>
    <row r="417" spans="1:28" ht="13.9">
      <c r="A417" s="627">
        <v>190</v>
      </c>
      <c r="B417" s="528"/>
      <c r="C417" s="560"/>
      <c r="D417" s="629"/>
      <c r="E417" s="630"/>
      <c r="F417" s="565"/>
      <c r="G417" s="631"/>
      <c r="H417" s="1222" t="str">
        <f t="shared" si="42"/>
        <v xml:space="preserve"> </v>
      </c>
      <c r="I417" s="1223"/>
      <c r="J417" s="1223"/>
      <c r="K417" s="1223"/>
      <c r="L417" s="1223"/>
      <c r="M417" s="1223"/>
      <c r="N417" s="1224"/>
      <c r="O417" s="1222" t="str">
        <f t="shared" si="46"/>
        <v xml:space="preserve"> </v>
      </c>
      <c r="P417" s="1223"/>
      <c r="Q417" s="1223"/>
      <c r="R417" s="1224"/>
      <c r="S417" s="1222" t="str">
        <f t="shared" si="47"/>
        <v xml:space="preserve"> </v>
      </c>
      <c r="T417" s="1223"/>
      <c r="U417" s="1223"/>
      <c r="V417" s="1223"/>
      <c r="W417" s="1224"/>
      <c r="X417" s="1222" t="str">
        <f t="shared" si="48"/>
        <v xml:space="preserve"> </v>
      </c>
      <c r="Y417" s="1223"/>
      <c r="Z417" s="1223"/>
      <c r="AA417" s="1223"/>
      <c r="AB417" s="1224"/>
    </row>
    <row r="418" spans="1:28" ht="13.9">
      <c r="A418" s="627">
        <v>191</v>
      </c>
      <c r="B418" s="528"/>
      <c r="C418" s="560"/>
      <c r="D418" s="629"/>
      <c r="E418" s="630"/>
      <c r="F418" s="565"/>
      <c r="G418" s="631"/>
      <c r="H418" s="1222" t="str">
        <f t="shared" si="42"/>
        <v xml:space="preserve"> </v>
      </c>
      <c r="I418" s="1223"/>
      <c r="J418" s="1223"/>
      <c r="K418" s="1223"/>
      <c r="L418" s="1223"/>
      <c r="M418" s="1223"/>
      <c r="N418" s="1224"/>
      <c r="O418" s="1222" t="str">
        <f t="shared" si="46"/>
        <v xml:space="preserve"> </v>
      </c>
      <c r="P418" s="1223"/>
      <c r="Q418" s="1223"/>
      <c r="R418" s="1224"/>
      <c r="S418" s="1222" t="str">
        <f t="shared" si="47"/>
        <v xml:space="preserve"> </v>
      </c>
      <c r="T418" s="1223"/>
      <c r="U418" s="1223"/>
      <c r="V418" s="1223"/>
      <c r="W418" s="1224"/>
      <c r="X418" s="1222" t="str">
        <f t="shared" si="48"/>
        <v xml:space="preserve"> </v>
      </c>
      <c r="Y418" s="1223"/>
      <c r="Z418" s="1223"/>
      <c r="AA418" s="1223"/>
      <c r="AB418" s="1224"/>
    </row>
    <row r="419" spans="1:28" ht="13.9">
      <c r="A419" s="627">
        <v>192</v>
      </c>
      <c r="B419" s="528"/>
      <c r="C419" s="560"/>
      <c r="D419" s="629"/>
      <c r="E419" s="630"/>
      <c r="F419" s="565"/>
      <c r="G419" s="631"/>
      <c r="H419" s="1222" t="str">
        <f t="shared" si="42"/>
        <v xml:space="preserve"> </v>
      </c>
      <c r="I419" s="1223"/>
      <c r="J419" s="1223"/>
      <c r="K419" s="1223"/>
      <c r="L419" s="1223"/>
      <c r="M419" s="1223"/>
      <c r="N419" s="1224"/>
      <c r="O419" s="1222" t="str">
        <f t="shared" si="46"/>
        <v xml:space="preserve"> </v>
      </c>
      <c r="P419" s="1223"/>
      <c r="Q419" s="1223"/>
      <c r="R419" s="1224"/>
      <c r="S419" s="1222" t="str">
        <f t="shared" si="47"/>
        <v xml:space="preserve"> </v>
      </c>
      <c r="T419" s="1223"/>
      <c r="U419" s="1223"/>
      <c r="V419" s="1223"/>
      <c r="W419" s="1224"/>
      <c r="X419" s="1222" t="str">
        <f t="shared" si="48"/>
        <v xml:space="preserve"> </v>
      </c>
      <c r="Y419" s="1223"/>
      <c r="Z419" s="1223"/>
      <c r="AA419" s="1223"/>
      <c r="AB419" s="1224"/>
    </row>
    <row r="420" spans="1:28" ht="13.9">
      <c r="A420" s="627">
        <v>193</v>
      </c>
      <c r="B420" s="528"/>
      <c r="C420" s="560"/>
      <c r="D420" s="629"/>
      <c r="E420" s="630"/>
      <c r="F420" s="565"/>
      <c r="G420" s="631"/>
      <c r="H420" s="1222" t="str">
        <f t="shared" si="42"/>
        <v xml:space="preserve"> </v>
      </c>
      <c r="I420" s="1223"/>
      <c r="J420" s="1223"/>
      <c r="K420" s="1223"/>
      <c r="L420" s="1223"/>
      <c r="M420" s="1223"/>
      <c r="N420" s="1224"/>
      <c r="O420" s="1222" t="str">
        <f t="shared" si="46"/>
        <v xml:space="preserve"> </v>
      </c>
      <c r="P420" s="1223"/>
      <c r="Q420" s="1223"/>
      <c r="R420" s="1224"/>
      <c r="S420" s="1222" t="str">
        <f t="shared" si="47"/>
        <v xml:space="preserve"> </v>
      </c>
      <c r="T420" s="1223"/>
      <c r="U420" s="1223"/>
      <c r="V420" s="1223"/>
      <c r="W420" s="1224"/>
      <c r="X420" s="1222" t="str">
        <f t="shared" si="48"/>
        <v xml:space="preserve"> </v>
      </c>
      <c r="Y420" s="1223"/>
      <c r="Z420" s="1223"/>
      <c r="AA420" s="1223"/>
      <c r="AB420" s="1224"/>
    </row>
    <row r="421" spans="1:28" ht="13.9">
      <c r="A421" s="627">
        <v>194</v>
      </c>
      <c r="B421" s="528"/>
      <c r="C421" s="560"/>
      <c r="D421" s="629"/>
      <c r="E421" s="630"/>
      <c r="F421" s="565"/>
      <c r="G421" s="631"/>
      <c r="H421" s="1222" t="str">
        <f t="shared" si="42"/>
        <v xml:space="preserve"> </v>
      </c>
      <c r="I421" s="1223"/>
      <c r="J421" s="1223"/>
      <c r="K421" s="1223"/>
      <c r="L421" s="1223"/>
      <c r="M421" s="1223"/>
      <c r="N421" s="1224"/>
      <c r="O421" s="1222" t="str">
        <f t="shared" si="46"/>
        <v xml:space="preserve"> </v>
      </c>
      <c r="P421" s="1223"/>
      <c r="Q421" s="1223"/>
      <c r="R421" s="1224"/>
      <c r="S421" s="1222" t="str">
        <f t="shared" si="47"/>
        <v xml:space="preserve"> </v>
      </c>
      <c r="T421" s="1223"/>
      <c r="U421" s="1223"/>
      <c r="V421" s="1223"/>
      <c r="W421" s="1224"/>
      <c r="X421" s="1222" t="str">
        <f t="shared" si="48"/>
        <v xml:space="preserve"> </v>
      </c>
      <c r="Y421" s="1223"/>
      <c r="Z421" s="1223"/>
      <c r="AA421" s="1223"/>
      <c r="AB421" s="1224"/>
    </row>
    <row r="422" spans="1:28" ht="13.9">
      <c r="A422" s="627">
        <v>195</v>
      </c>
      <c r="B422" s="528"/>
      <c r="C422" s="560"/>
      <c r="D422" s="629"/>
      <c r="E422" s="630"/>
      <c r="F422" s="565"/>
      <c r="G422" s="631"/>
      <c r="H422" s="1222" t="str">
        <f t="shared" si="42"/>
        <v xml:space="preserve"> </v>
      </c>
      <c r="I422" s="1223"/>
      <c r="J422" s="1223"/>
      <c r="K422" s="1223"/>
      <c r="L422" s="1223"/>
      <c r="M422" s="1223"/>
      <c r="N422" s="1224"/>
      <c r="O422" s="1222" t="str">
        <f t="shared" si="46"/>
        <v xml:space="preserve"> </v>
      </c>
      <c r="P422" s="1223"/>
      <c r="Q422" s="1223"/>
      <c r="R422" s="1224"/>
      <c r="S422" s="1222" t="str">
        <f t="shared" si="47"/>
        <v xml:space="preserve"> </v>
      </c>
      <c r="T422" s="1223"/>
      <c r="U422" s="1223"/>
      <c r="V422" s="1223"/>
      <c r="W422" s="1224"/>
      <c r="X422" s="1222" t="str">
        <f t="shared" si="48"/>
        <v xml:space="preserve"> </v>
      </c>
      <c r="Y422" s="1223"/>
      <c r="Z422" s="1223"/>
      <c r="AA422" s="1223"/>
      <c r="AB422" s="1224"/>
    </row>
    <row r="423" spans="1:28" ht="13.9">
      <c r="A423" s="627">
        <v>196</v>
      </c>
      <c r="B423" s="528"/>
      <c r="C423" s="560"/>
      <c r="D423" s="629"/>
      <c r="E423" s="630"/>
      <c r="F423" s="565"/>
      <c r="G423" s="631"/>
      <c r="H423" s="1222" t="str">
        <f t="shared" si="42"/>
        <v xml:space="preserve"> </v>
      </c>
      <c r="I423" s="1223"/>
      <c r="J423" s="1223"/>
      <c r="K423" s="1223"/>
      <c r="L423" s="1223"/>
      <c r="M423" s="1223"/>
      <c r="N423" s="1224"/>
      <c r="O423" s="1222" t="str">
        <f t="shared" si="46"/>
        <v xml:space="preserve"> </v>
      </c>
      <c r="P423" s="1223"/>
      <c r="Q423" s="1223"/>
      <c r="R423" s="1224"/>
      <c r="S423" s="1222" t="str">
        <f t="shared" si="47"/>
        <v xml:space="preserve"> </v>
      </c>
      <c r="T423" s="1223"/>
      <c r="U423" s="1223"/>
      <c r="V423" s="1223"/>
      <c r="W423" s="1224"/>
      <c r="X423" s="1222" t="str">
        <f t="shared" si="48"/>
        <v xml:space="preserve"> </v>
      </c>
      <c r="Y423" s="1223"/>
      <c r="Z423" s="1223"/>
      <c r="AA423" s="1223"/>
      <c r="AB423" s="1224"/>
    </row>
    <row r="424" spans="1:28" ht="13.9">
      <c r="A424" s="627">
        <v>197</v>
      </c>
      <c r="B424" s="528"/>
      <c r="C424" s="560"/>
      <c r="D424" s="629"/>
      <c r="E424" s="630"/>
      <c r="F424" s="565"/>
      <c r="G424" s="631"/>
      <c r="H424" s="1222" t="str">
        <f t="shared" si="42"/>
        <v xml:space="preserve"> </v>
      </c>
      <c r="I424" s="1223"/>
      <c r="J424" s="1223"/>
      <c r="K424" s="1223"/>
      <c r="L424" s="1223"/>
      <c r="M424" s="1223"/>
      <c r="N424" s="1224"/>
      <c r="O424" s="1222" t="str">
        <f t="shared" si="46"/>
        <v xml:space="preserve"> </v>
      </c>
      <c r="P424" s="1223"/>
      <c r="Q424" s="1223"/>
      <c r="R424" s="1224"/>
      <c r="S424" s="1222" t="str">
        <f t="shared" si="47"/>
        <v xml:space="preserve"> </v>
      </c>
      <c r="T424" s="1223"/>
      <c r="U424" s="1223"/>
      <c r="V424" s="1223"/>
      <c r="W424" s="1224"/>
      <c r="X424" s="1222" t="str">
        <f t="shared" si="48"/>
        <v xml:space="preserve"> </v>
      </c>
      <c r="Y424" s="1223"/>
      <c r="Z424" s="1223"/>
      <c r="AA424" s="1223"/>
      <c r="AB424" s="1224"/>
    </row>
    <row r="425" spans="1:28" ht="13.9">
      <c r="A425" s="627">
        <v>198</v>
      </c>
      <c r="B425" s="528"/>
      <c r="C425" s="560"/>
      <c r="D425" s="629"/>
      <c r="E425" s="630"/>
      <c r="F425" s="565"/>
      <c r="G425" s="631"/>
      <c r="H425" s="1222" t="str">
        <f t="shared" si="42"/>
        <v xml:space="preserve"> </v>
      </c>
      <c r="I425" s="1223"/>
      <c r="J425" s="1223"/>
      <c r="K425" s="1223"/>
      <c r="L425" s="1223"/>
      <c r="M425" s="1223"/>
      <c r="N425" s="1224"/>
      <c r="O425" s="1222" t="str">
        <f t="shared" si="46"/>
        <v xml:space="preserve"> </v>
      </c>
      <c r="P425" s="1223"/>
      <c r="Q425" s="1223"/>
      <c r="R425" s="1224"/>
      <c r="S425" s="1222" t="str">
        <f t="shared" si="47"/>
        <v xml:space="preserve"> </v>
      </c>
      <c r="T425" s="1223"/>
      <c r="U425" s="1223"/>
      <c r="V425" s="1223"/>
      <c r="W425" s="1224"/>
      <c r="X425" s="1222" t="str">
        <f t="shared" si="48"/>
        <v xml:space="preserve"> </v>
      </c>
      <c r="Y425" s="1223"/>
      <c r="Z425" s="1223"/>
      <c r="AA425" s="1223"/>
      <c r="AB425" s="1224"/>
    </row>
    <row r="426" spans="1:28" ht="13.9">
      <c r="A426" s="627">
        <v>199</v>
      </c>
      <c r="B426" s="528"/>
      <c r="C426" s="560"/>
      <c r="D426" s="629"/>
      <c r="E426" s="630"/>
      <c r="F426" s="565"/>
      <c r="G426" s="631"/>
      <c r="H426" s="1222" t="str">
        <f t="shared" si="42"/>
        <v xml:space="preserve"> </v>
      </c>
      <c r="I426" s="1223"/>
      <c r="J426" s="1223"/>
      <c r="K426" s="1223"/>
      <c r="L426" s="1223"/>
      <c r="M426" s="1223"/>
      <c r="N426" s="1224"/>
      <c r="O426" s="1222" t="str">
        <f t="shared" si="46"/>
        <v xml:space="preserve"> </v>
      </c>
      <c r="P426" s="1223"/>
      <c r="Q426" s="1223"/>
      <c r="R426" s="1224"/>
      <c r="S426" s="1222" t="str">
        <f t="shared" si="47"/>
        <v xml:space="preserve"> </v>
      </c>
      <c r="T426" s="1223"/>
      <c r="U426" s="1223"/>
      <c r="V426" s="1223"/>
      <c r="W426" s="1224"/>
      <c r="X426" s="1222" t="str">
        <f t="shared" si="48"/>
        <v xml:space="preserve"> </v>
      </c>
      <c r="Y426" s="1223"/>
      <c r="Z426" s="1223"/>
      <c r="AA426" s="1223"/>
      <c r="AB426" s="1224"/>
    </row>
    <row r="427" spans="1:28" ht="14.45" thickBot="1">
      <c r="A427" s="635">
        <v>200</v>
      </c>
      <c r="B427" s="636"/>
      <c r="C427" s="637"/>
      <c r="D427" s="638"/>
      <c r="E427" s="639"/>
      <c r="F427" s="640"/>
      <c r="G427" s="641"/>
      <c r="H427" s="1227" t="str">
        <f t="shared" si="42"/>
        <v xml:space="preserve"> </v>
      </c>
      <c r="I427" s="1228"/>
      <c r="J427" s="1228"/>
      <c r="K427" s="1228"/>
      <c r="L427" s="1228"/>
      <c r="M427" s="1228"/>
      <c r="N427" s="1229"/>
      <c r="O427" s="1227" t="str">
        <f t="shared" si="46"/>
        <v xml:space="preserve"> </v>
      </c>
      <c r="P427" s="1228"/>
      <c r="Q427" s="1228"/>
      <c r="R427" s="1229"/>
      <c r="S427" s="1227" t="str">
        <f t="shared" si="47"/>
        <v xml:space="preserve"> </v>
      </c>
      <c r="T427" s="1228"/>
      <c r="U427" s="1228"/>
      <c r="V427" s="1228"/>
      <c r="W427" s="1229"/>
      <c r="X427" s="1227" t="str">
        <f t="shared" si="48"/>
        <v xml:space="preserve"> </v>
      </c>
      <c r="Y427" s="1228"/>
      <c r="Z427" s="1228"/>
      <c r="AA427" s="1228"/>
      <c r="AB427" s="1229"/>
    </row>
    <row r="428" spans="1:28" ht="15.6">
      <c r="A428" s="1225" t="s">
        <v>788</v>
      </c>
      <c r="B428" s="1225"/>
      <c r="C428" s="1225"/>
      <c r="D428" s="1225"/>
      <c r="E428" s="1225"/>
      <c r="F428" s="1225"/>
      <c r="G428" s="1225"/>
      <c r="H428" s="1226" t="s">
        <v>634</v>
      </c>
      <c r="I428" s="1226"/>
      <c r="J428" s="1226"/>
      <c r="K428" s="1226"/>
      <c r="L428" s="1226"/>
      <c r="M428" s="1226"/>
      <c r="N428" s="1226"/>
      <c r="O428" s="1226" t="s">
        <v>634</v>
      </c>
      <c r="P428" s="1226"/>
      <c r="Q428" s="1226"/>
      <c r="R428" s="1226"/>
      <c r="S428" s="1226" t="s">
        <v>634</v>
      </c>
      <c r="T428" s="1226"/>
      <c r="U428" s="1226"/>
      <c r="V428" s="1226"/>
      <c r="W428" s="1226"/>
      <c r="X428" s="1226" t="s">
        <v>634</v>
      </c>
      <c r="Y428" s="1226"/>
      <c r="Z428" s="1226"/>
      <c r="AA428" s="1226"/>
      <c r="AB428" s="1226"/>
    </row>
    <row r="429" spans="1:28" ht="13.9">
      <c r="A429" s="627">
        <v>1</v>
      </c>
      <c r="B429" s="528"/>
      <c r="C429" s="560"/>
      <c r="D429" s="560"/>
      <c r="E429" s="560"/>
      <c r="F429" s="560"/>
      <c r="G429" s="629"/>
      <c r="H429" s="1222" t="str">
        <f t="shared" si="42"/>
        <v xml:space="preserve"> </v>
      </c>
      <c r="I429" s="1223"/>
      <c r="J429" s="1223"/>
      <c r="K429" s="1223"/>
      <c r="L429" s="1223"/>
      <c r="M429" s="1223"/>
      <c r="N429" s="1224"/>
      <c r="O429" s="1222" t="str">
        <f t="shared" si="46"/>
        <v xml:space="preserve"> </v>
      </c>
      <c r="P429" s="1223"/>
      <c r="Q429" s="1223"/>
      <c r="R429" s="1224"/>
      <c r="S429" s="1222" t="str">
        <f t="shared" si="47"/>
        <v xml:space="preserve"> </v>
      </c>
      <c r="T429" s="1223"/>
      <c r="U429" s="1223"/>
      <c r="V429" s="1223"/>
      <c r="W429" s="1224"/>
      <c r="X429" s="1222" t="str">
        <f t="shared" si="48"/>
        <v xml:space="preserve"> </v>
      </c>
      <c r="Y429" s="1223"/>
      <c r="Z429" s="1223"/>
      <c r="AA429" s="1223"/>
      <c r="AB429" s="1224"/>
    </row>
    <row r="430" spans="1:28" ht="13.9">
      <c r="A430" s="627">
        <v>2</v>
      </c>
      <c r="B430" s="528"/>
      <c r="C430" s="560"/>
      <c r="D430" s="560"/>
      <c r="E430" s="560"/>
      <c r="F430" s="560"/>
      <c r="G430" s="629"/>
      <c r="H430" s="1222" t="str">
        <f t="shared" ref="H430:H433" si="49">+IF(H$13="No Bid","No Bid"," ")</f>
        <v xml:space="preserve"> </v>
      </c>
      <c r="I430" s="1223"/>
      <c r="J430" s="1223"/>
      <c r="K430" s="1223"/>
      <c r="L430" s="1223"/>
      <c r="M430" s="1223"/>
      <c r="N430" s="1224"/>
      <c r="O430" s="1222" t="str">
        <f t="shared" si="46"/>
        <v xml:space="preserve"> </v>
      </c>
      <c r="P430" s="1223"/>
      <c r="Q430" s="1223"/>
      <c r="R430" s="1224"/>
      <c r="S430" s="1222" t="str">
        <f t="shared" si="47"/>
        <v xml:space="preserve"> </v>
      </c>
      <c r="T430" s="1223"/>
      <c r="U430" s="1223"/>
      <c r="V430" s="1223"/>
      <c r="W430" s="1224"/>
      <c r="X430" s="1222" t="str">
        <f t="shared" si="48"/>
        <v xml:space="preserve"> </v>
      </c>
      <c r="Y430" s="1223"/>
      <c r="Z430" s="1223"/>
      <c r="AA430" s="1223"/>
      <c r="AB430" s="1224"/>
    </row>
    <row r="431" spans="1:28" ht="13.9">
      <c r="A431" s="627">
        <v>3</v>
      </c>
      <c r="B431" s="528"/>
      <c r="C431" s="560"/>
      <c r="D431" s="560"/>
      <c r="E431" s="560"/>
      <c r="F431" s="560"/>
      <c r="G431" s="629"/>
      <c r="H431" s="1222" t="str">
        <f t="shared" si="49"/>
        <v xml:space="preserve"> </v>
      </c>
      <c r="I431" s="1223"/>
      <c r="J431" s="1223"/>
      <c r="K431" s="1223"/>
      <c r="L431" s="1223"/>
      <c r="M431" s="1223"/>
      <c r="N431" s="1224"/>
      <c r="O431" s="1222" t="str">
        <f t="shared" si="46"/>
        <v xml:space="preserve"> </v>
      </c>
      <c r="P431" s="1223"/>
      <c r="Q431" s="1223"/>
      <c r="R431" s="1224"/>
      <c r="S431" s="1222" t="str">
        <f t="shared" si="47"/>
        <v xml:space="preserve"> </v>
      </c>
      <c r="T431" s="1223"/>
      <c r="U431" s="1223"/>
      <c r="V431" s="1223"/>
      <c r="W431" s="1224"/>
      <c r="X431" s="1222" t="str">
        <f t="shared" si="48"/>
        <v xml:space="preserve"> </v>
      </c>
      <c r="Y431" s="1223"/>
      <c r="Z431" s="1223"/>
      <c r="AA431" s="1223"/>
      <c r="AB431" s="1224"/>
    </row>
    <row r="432" spans="1:28" ht="13.9">
      <c r="A432" s="627">
        <v>4</v>
      </c>
      <c r="B432" s="528"/>
      <c r="C432" s="560"/>
      <c r="D432" s="560"/>
      <c r="E432" s="560"/>
      <c r="F432" s="560"/>
      <c r="G432" s="629"/>
      <c r="H432" s="1222" t="str">
        <f t="shared" si="49"/>
        <v xml:space="preserve"> </v>
      </c>
      <c r="I432" s="1223"/>
      <c r="J432" s="1223"/>
      <c r="K432" s="1223"/>
      <c r="L432" s="1223"/>
      <c r="M432" s="1223"/>
      <c r="N432" s="1224"/>
      <c r="O432" s="1222" t="str">
        <f t="shared" si="46"/>
        <v xml:space="preserve"> </v>
      </c>
      <c r="P432" s="1223"/>
      <c r="Q432" s="1223"/>
      <c r="R432" s="1224"/>
      <c r="S432" s="1222" t="str">
        <f t="shared" si="47"/>
        <v xml:space="preserve"> </v>
      </c>
      <c r="T432" s="1223"/>
      <c r="U432" s="1223"/>
      <c r="V432" s="1223"/>
      <c r="W432" s="1224"/>
      <c r="X432" s="1222" t="str">
        <f t="shared" si="48"/>
        <v xml:space="preserve"> </v>
      </c>
      <c r="Y432" s="1223"/>
      <c r="Z432" s="1223"/>
      <c r="AA432" s="1223"/>
      <c r="AB432" s="1224"/>
    </row>
    <row r="433" spans="1:28" ht="14.45" thickBot="1">
      <c r="A433" s="627">
        <v>5</v>
      </c>
      <c r="B433" s="642"/>
      <c r="C433" s="643"/>
      <c r="D433" s="643"/>
      <c r="E433" s="643"/>
      <c r="F433" s="643"/>
      <c r="G433" s="644"/>
      <c r="H433" s="1222" t="str">
        <f t="shared" si="49"/>
        <v xml:space="preserve"> </v>
      </c>
      <c r="I433" s="1223"/>
      <c r="J433" s="1223"/>
      <c r="K433" s="1223"/>
      <c r="L433" s="1223"/>
      <c r="M433" s="1223"/>
      <c r="N433" s="1224"/>
      <c r="O433" s="1222" t="str">
        <f t="shared" si="46"/>
        <v xml:space="preserve"> </v>
      </c>
      <c r="P433" s="1223"/>
      <c r="Q433" s="1223"/>
      <c r="R433" s="1224"/>
      <c r="S433" s="1222" t="str">
        <f t="shared" si="47"/>
        <v xml:space="preserve"> </v>
      </c>
      <c r="T433" s="1223"/>
      <c r="U433" s="1223"/>
      <c r="V433" s="1223"/>
      <c r="W433" s="1224"/>
      <c r="X433" s="1222" t="str">
        <f t="shared" si="48"/>
        <v xml:space="preserve"> </v>
      </c>
      <c r="Y433" s="1223"/>
      <c r="Z433" s="1223"/>
      <c r="AA433" s="1223"/>
      <c r="AB433" s="1224"/>
    </row>
    <row r="434" spans="1:28" ht="16.149999999999999" thickTop="1">
      <c r="A434" s="1221" t="s">
        <v>881</v>
      </c>
      <c r="B434" s="1221"/>
      <c r="C434" s="1221"/>
      <c r="D434" s="1221"/>
      <c r="E434" s="1221"/>
      <c r="F434" s="1221"/>
      <c r="G434" s="1221"/>
      <c r="H434" s="1207" t="s">
        <v>634</v>
      </c>
      <c r="I434" s="1208"/>
      <c r="J434" s="1208"/>
      <c r="K434" s="1208"/>
      <c r="L434" s="1208"/>
      <c r="M434" s="1208"/>
      <c r="N434" s="1209"/>
      <c r="O434" s="1207" t="s">
        <v>634</v>
      </c>
      <c r="P434" s="1208"/>
      <c r="Q434" s="1208"/>
      <c r="R434" s="1209"/>
      <c r="S434" s="1207" t="s">
        <v>634</v>
      </c>
      <c r="T434" s="1208"/>
      <c r="U434" s="1208"/>
      <c r="V434" s="1208"/>
      <c r="W434" s="1209"/>
      <c r="X434" s="1207" t="s">
        <v>634</v>
      </c>
      <c r="Y434" s="1208"/>
      <c r="Z434" s="1208"/>
      <c r="AA434" s="1208"/>
      <c r="AB434" s="1209"/>
    </row>
    <row r="435" spans="1:28" ht="13.9">
      <c r="A435" s="645">
        <v>1</v>
      </c>
      <c r="B435" s="992"/>
      <c r="C435" s="992"/>
      <c r="D435" s="992"/>
      <c r="E435" s="992"/>
      <c r="F435" s="992"/>
      <c r="G435" s="646" t="s">
        <v>795</v>
      </c>
      <c r="H435" s="647"/>
      <c r="I435" s="647"/>
      <c r="J435" s="647"/>
      <c r="K435" s="647"/>
      <c r="L435" s="647"/>
      <c r="M435" s="647"/>
      <c r="N435" s="648" t="e">
        <f>IF(N$160=0, "", IFERROR(N$160-MIN($S$160:$AI$160),""))</f>
        <v>#VALUE!</v>
      </c>
      <c r="O435" s="647"/>
      <c r="P435" s="647"/>
      <c r="Q435" s="647"/>
      <c r="R435" s="648" t="e">
        <f>IF(R$160=0, "", IFERROR(R$160-MIN($S$160:$AI$160),""))</f>
        <v>#VALUE!</v>
      </c>
      <c r="S435" s="647"/>
      <c r="T435" s="649"/>
      <c r="U435" s="647"/>
      <c r="V435" s="647"/>
      <c r="W435" s="648" t="e">
        <f>IF(W$160=0, "", IFERROR(W$160-MIN($S$160:$AI$160),""))</f>
        <v>#VALUE!</v>
      </c>
      <c r="X435" s="647"/>
      <c r="Y435" s="649"/>
      <c r="Z435" s="647"/>
      <c r="AA435" s="647"/>
      <c r="AB435" s="648" t="e">
        <f>IF(AB$160=0, "", IFERROR(AB$160-MIN($S$160:$AI$160),""))</f>
        <v>#VALUE!</v>
      </c>
    </row>
    <row r="436" spans="1:28" ht="14.45" thickBot="1">
      <c r="A436" s="650">
        <v>2</v>
      </c>
      <c r="B436" s="651"/>
      <c r="C436" s="651"/>
      <c r="D436" s="651"/>
      <c r="E436" s="651"/>
      <c r="F436" s="651"/>
      <c r="G436" s="652" t="s">
        <v>796</v>
      </c>
      <c r="H436" s="653"/>
      <c r="I436" s="653"/>
      <c r="J436" s="653"/>
      <c r="K436" s="653"/>
      <c r="L436" s="653"/>
      <c r="M436" s="653"/>
      <c r="N436" s="654" t="e">
        <f>IF(N435="","",IFERROR(N$160/MIN($S$160:$AI$160)-1,""))</f>
        <v>#VALUE!</v>
      </c>
      <c r="O436" s="653"/>
      <c r="P436" s="653"/>
      <c r="Q436" s="653"/>
      <c r="R436" s="654" t="e">
        <f>IF(R435="","",IFERROR(R$160/MIN($S$160:$AI$160)-1,""))</f>
        <v>#VALUE!</v>
      </c>
      <c r="S436" s="653"/>
      <c r="T436" s="651"/>
      <c r="U436" s="653"/>
      <c r="V436" s="653"/>
      <c r="W436" s="654" t="e">
        <f>IF(W435="","",IFERROR(W$160/MIN($S$160:$AI$160)-1,""))</f>
        <v>#VALUE!</v>
      </c>
      <c r="X436" s="653"/>
      <c r="Y436" s="651"/>
      <c r="Z436" s="653"/>
      <c r="AA436" s="653"/>
      <c r="AB436" s="654" t="e">
        <f>IF(AB435="","",IFERROR(AB$160/MIN($S$160:$AI$160)-1,""))</f>
        <v>#VALUE!</v>
      </c>
    </row>
    <row r="437" spans="1:28" ht="16.149999999999999" thickTop="1">
      <c r="A437" s="1221" t="s">
        <v>789</v>
      </c>
      <c r="B437" s="1221"/>
      <c r="C437" s="1221"/>
      <c r="D437" s="1221"/>
      <c r="E437" s="1221"/>
      <c r="F437" s="1221"/>
      <c r="G437" s="1221"/>
      <c r="H437" s="1207" t="s">
        <v>634</v>
      </c>
      <c r="I437" s="1208"/>
      <c r="J437" s="1208"/>
      <c r="K437" s="1208"/>
      <c r="L437" s="1208"/>
      <c r="M437" s="1208"/>
      <c r="N437" s="1209"/>
      <c r="O437" s="1207" t="s">
        <v>634</v>
      </c>
      <c r="P437" s="1208"/>
      <c r="Q437" s="1208"/>
      <c r="R437" s="1209"/>
      <c r="S437" s="1207" t="s">
        <v>634</v>
      </c>
      <c r="T437" s="1208"/>
      <c r="U437" s="1208"/>
      <c r="V437" s="1208"/>
      <c r="W437" s="1209"/>
      <c r="X437" s="1207" t="s">
        <v>634</v>
      </c>
      <c r="Y437" s="1208"/>
      <c r="Z437" s="1208"/>
      <c r="AA437" s="1208"/>
      <c r="AB437" s="1209"/>
    </row>
    <row r="438" spans="1:28" ht="27.6">
      <c r="A438" s="1213">
        <v>1</v>
      </c>
      <c r="B438" s="1215" t="s">
        <v>882</v>
      </c>
      <c r="C438" s="1216"/>
      <c r="D438" s="1216"/>
      <c r="E438" s="1216"/>
      <c r="F438" s="1216"/>
      <c r="G438" s="1217"/>
      <c r="H438" s="655" t="s">
        <v>790</v>
      </c>
      <c r="I438" s="655" t="s">
        <v>790</v>
      </c>
      <c r="J438" s="655" t="s">
        <v>790</v>
      </c>
      <c r="K438" s="655"/>
      <c r="L438" s="655" t="s">
        <v>790</v>
      </c>
      <c r="M438" s="655" t="s">
        <v>790</v>
      </c>
      <c r="N438" s="656" t="s">
        <v>792</v>
      </c>
      <c r="O438" s="655" t="s">
        <v>790</v>
      </c>
      <c r="P438" s="655" t="s">
        <v>790</v>
      </c>
      <c r="Q438" s="655" t="s">
        <v>790</v>
      </c>
      <c r="R438" s="656" t="s">
        <v>792</v>
      </c>
      <c r="S438" s="655" t="s">
        <v>790</v>
      </c>
      <c r="T438" s="657" t="s">
        <v>791</v>
      </c>
      <c r="U438" s="655" t="s">
        <v>790</v>
      </c>
      <c r="V438" s="655" t="s">
        <v>790</v>
      </c>
      <c r="W438" s="656" t="s">
        <v>792</v>
      </c>
      <c r="X438" s="655" t="s">
        <v>790</v>
      </c>
      <c r="Y438" s="657" t="s">
        <v>791</v>
      </c>
      <c r="Z438" s="655" t="s">
        <v>790</v>
      </c>
      <c r="AA438" s="655" t="s">
        <v>790</v>
      </c>
      <c r="AB438" s="656" t="s">
        <v>792</v>
      </c>
    </row>
    <row r="439" spans="1:28" ht="14.45" thickBot="1">
      <c r="A439" s="1214"/>
      <c r="B439" s="1218"/>
      <c r="C439" s="1219"/>
      <c r="D439" s="1219"/>
      <c r="E439" s="1219"/>
      <c r="F439" s="1219"/>
      <c r="G439" s="1220"/>
      <c r="H439" s="658" t="e">
        <f>SUMIF(#REF!,"PLUG",N21:N159)</f>
        <v>#REF!</v>
      </c>
      <c r="I439" s="658">
        <f>SUMIF(J21:J159,"PLUG",O21:O159)</f>
        <v>0</v>
      </c>
      <c r="J439" s="658" t="e">
        <f>SUMIF(L21:L159,"PLUG",#REF!)</f>
        <v>#REF!</v>
      </c>
      <c r="K439" s="658"/>
      <c r="L439" s="658" t="e">
        <f>SUMIF(#REF!,"PLUG",#REF!)</f>
        <v>#REF!</v>
      </c>
      <c r="M439" s="658" t="e">
        <f>SUMIF(N21:N159,"PLUG",#REF!)</f>
        <v>#REF!</v>
      </c>
      <c r="N439" s="659" t="e">
        <f>+N160</f>
        <v>#VALUE!</v>
      </c>
      <c r="O439" s="658" t="e">
        <f>SUMIF(#REF!,"PLUG",R21:R159)</f>
        <v>#REF!</v>
      </c>
      <c r="P439" s="658" t="e">
        <f>SUMIF(R21:R159,"PLUG",#REF!)</f>
        <v>#REF!</v>
      </c>
      <c r="Q439" s="658" t="e">
        <f>SUMIF(#REF!,"PLUG",#REF!)</f>
        <v>#REF!</v>
      </c>
      <c r="R439" s="659" t="e">
        <f>+R160</f>
        <v>#VALUE!</v>
      </c>
      <c r="S439" s="658">
        <f>SUMIF(T21:T159,"PLUG",W21:W159)</f>
        <v>0</v>
      </c>
      <c r="T439" s="660" t="str">
        <f>IFERROR(S439/W439,"")</f>
        <v/>
      </c>
      <c r="U439" s="658" t="e">
        <f>SUMIF(W21:W159,"PLUG",#REF!)</f>
        <v>#REF!</v>
      </c>
      <c r="V439" s="658" t="e">
        <f>SUMIF(#REF!,"PLUG",#REF!)</f>
        <v>#REF!</v>
      </c>
      <c r="W439" s="659" t="e">
        <f>+W160</f>
        <v>#VALUE!</v>
      </c>
      <c r="X439" s="658">
        <f>SUMIF(Y21:Y159,"PLUG",AB21:AB159)</f>
        <v>0</v>
      </c>
      <c r="Y439" s="660" t="str">
        <f>IFERROR(X439/AB439,"")</f>
        <v/>
      </c>
      <c r="Z439" s="658" t="e">
        <f>SUMIF(AB21:AB159,"PLUG",#REF!)</f>
        <v>#REF!</v>
      </c>
      <c r="AA439" s="658" t="e">
        <f>SUMIF(#REF!,"PLUG",#REF!)</f>
        <v>#REF!</v>
      </c>
      <c r="AB439" s="659" t="e">
        <f>+AB160</f>
        <v>#VALUE!</v>
      </c>
    </row>
    <row r="440" spans="1:28" ht="16.149999999999999" thickTop="1">
      <c r="A440" s="1221" t="s">
        <v>797</v>
      </c>
      <c r="B440" s="1221"/>
      <c r="C440" s="1221"/>
      <c r="D440" s="1221"/>
      <c r="E440" s="1221"/>
      <c r="F440" s="1221"/>
      <c r="G440" s="1221"/>
      <c r="H440" s="1207" t="s">
        <v>634</v>
      </c>
      <c r="I440" s="1208"/>
      <c r="J440" s="1208"/>
      <c r="K440" s="1208"/>
      <c r="L440" s="1208"/>
      <c r="M440" s="1208"/>
      <c r="N440" s="1209"/>
      <c r="O440" s="1207" t="s">
        <v>634</v>
      </c>
      <c r="P440" s="1208"/>
      <c r="Q440" s="1208"/>
      <c r="R440" s="1209"/>
      <c r="S440" s="1207" t="s">
        <v>634</v>
      </c>
      <c r="T440" s="1208"/>
      <c r="U440" s="1208"/>
      <c r="V440" s="1208"/>
      <c r="W440" s="1209"/>
      <c r="X440" s="1207" t="s">
        <v>634</v>
      </c>
      <c r="Y440" s="1208"/>
      <c r="Z440" s="1208"/>
      <c r="AA440" s="1208"/>
      <c r="AB440" s="1209"/>
    </row>
    <row r="441" spans="1:28" ht="13.9">
      <c r="A441" s="527">
        <v>1</v>
      </c>
      <c r="B441" s="1210" t="s">
        <v>799</v>
      </c>
      <c r="C441" s="1211"/>
      <c r="D441" s="1211"/>
      <c r="E441" s="1211"/>
      <c r="F441" s="1211"/>
      <c r="G441" s="1212"/>
      <c r="H441" s="1198"/>
      <c r="I441" s="1199"/>
      <c r="J441" s="1199"/>
      <c r="K441" s="1199"/>
      <c r="L441" s="1199"/>
      <c r="M441" s="1199"/>
      <c r="N441" s="1200"/>
      <c r="O441" s="1198" t="s">
        <v>803</v>
      </c>
      <c r="P441" s="1199"/>
      <c r="Q441" s="1199"/>
      <c r="R441" s="1200"/>
      <c r="S441" s="1198" t="s">
        <v>803</v>
      </c>
      <c r="T441" s="1199"/>
      <c r="U441" s="1199"/>
      <c r="V441" s="1199"/>
      <c r="W441" s="1200"/>
      <c r="X441" s="1198" t="s">
        <v>803</v>
      </c>
      <c r="Y441" s="1199"/>
      <c r="Z441" s="1199"/>
      <c r="AA441" s="1199"/>
      <c r="AB441" s="1200"/>
    </row>
    <row r="442" spans="1:28" ht="13.9">
      <c r="A442" s="983">
        <v>2</v>
      </c>
      <c r="B442" s="1183" t="s">
        <v>800</v>
      </c>
      <c r="C442" s="1184"/>
      <c r="D442" s="1184"/>
      <c r="E442" s="1184"/>
      <c r="F442" s="1184"/>
      <c r="G442" s="1185"/>
      <c r="H442" s="1186"/>
      <c r="I442" s="1187"/>
      <c r="J442" s="1187"/>
      <c r="K442" s="1187"/>
      <c r="L442" s="1187"/>
      <c r="M442" s="1187"/>
      <c r="N442" s="1188"/>
      <c r="O442" s="1186"/>
      <c r="P442" s="1187"/>
      <c r="Q442" s="1187"/>
      <c r="R442" s="1188"/>
      <c r="S442" s="1186"/>
      <c r="T442" s="1187"/>
      <c r="U442" s="1187"/>
      <c r="V442" s="1187"/>
      <c r="W442" s="1188"/>
      <c r="X442" s="1186"/>
      <c r="Y442" s="1187"/>
      <c r="Z442" s="1187"/>
      <c r="AA442" s="1187"/>
      <c r="AB442" s="1188"/>
    </row>
    <row r="443" spans="1:28" ht="13.9">
      <c r="A443" s="527">
        <v>3</v>
      </c>
      <c r="B443" s="1201" t="s">
        <v>801</v>
      </c>
      <c r="C443" s="1202"/>
      <c r="D443" s="1202"/>
      <c r="E443" s="1202"/>
      <c r="F443" s="1202"/>
      <c r="G443" s="1203"/>
      <c r="H443" s="1204"/>
      <c r="I443" s="1205"/>
      <c r="J443" s="1205"/>
      <c r="K443" s="1205"/>
      <c r="L443" s="1205"/>
      <c r="M443" s="1205"/>
      <c r="N443" s="1206"/>
      <c r="O443" s="1204" t="s">
        <v>803</v>
      </c>
      <c r="P443" s="1205"/>
      <c r="Q443" s="1205"/>
      <c r="R443" s="1206"/>
      <c r="S443" s="1204" t="s">
        <v>803</v>
      </c>
      <c r="T443" s="1205"/>
      <c r="U443" s="1205"/>
      <c r="V443" s="1205"/>
      <c r="W443" s="1206"/>
      <c r="X443" s="1204" t="s">
        <v>803</v>
      </c>
      <c r="Y443" s="1205"/>
      <c r="Z443" s="1205"/>
      <c r="AA443" s="1205"/>
      <c r="AB443" s="1206"/>
    </row>
    <row r="444" spans="1:28" ht="13.9">
      <c r="A444" s="983">
        <v>4</v>
      </c>
      <c r="B444" s="1183" t="s">
        <v>800</v>
      </c>
      <c r="C444" s="1184"/>
      <c r="D444" s="1184"/>
      <c r="E444" s="1184"/>
      <c r="F444" s="1184"/>
      <c r="G444" s="1185"/>
      <c r="H444" s="1186"/>
      <c r="I444" s="1187"/>
      <c r="J444" s="1187"/>
      <c r="K444" s="1187"/>
      <c r="L444" s="1187"/>
      <c r="M444" s="1187"/>
      <c r="N444" s="1188"/>
      <c r="O444" s="1186"/>
      <c r="P444" s="1187"/>
      <c r="Q444" s="1187"/>
      <c r="R444" s="1188"/>
      <c r="S444" s="1186"/>
      <c r="T444" s="1187"/>
      <c r="U444" s="1187"/>
      <c r="V444" s="1187"/>
      <c r="W444" s="1188"/>
      <c r="X444" s="1186"/>
      <c r="Y444" s="1187"/>
      <c r="Z444" s="1187"/>
      <c r="AA444" s="1187"/>
      <c r="AB444" s="1188"/>
    </row>
    <row r="445" spans="1:28" ht="13.9">
      <c r="A445" s="527">
        <v>5</v>
      </c>
      <c r="B445" s="1195" t="s">
        <v>804</v>
      </c>
      <c r="C445" s="1196"/>
      <c r="D445" s="1196"/>
      <c r="E445" s="1196"/>
      <c r="F445" s="1196"/>
      <c r="G445" s="1197"/>
      <c r="H445" s="1198"/>
      <c r="I445" s="1199"/>
      <c r="J445" s="1199"/>
      <c r="K445" s="1199"/>
      <c r="L445" s="1199"/>
      <c r="M445" s="1199"/>
      <c r="N445" s="1200"/>
      <c r="O445" s="1198"/>
      <c r="P445" s="1199"/>
      <c r="Q445" s="1199"/>
      <c r="R445" s="1200"/>
      <c r="S445" s="1198"/>
      <c r="T445" s="1199"/>
      <c r="U445" s="1199"/>
      <c r="V445" s="1199"/>
      <c r="W445" s="1200"/>
      <c r="X445" s="1198"/>
      <c r="Y445" s="1199"/>
      <c r="Z445" s="1199"/>
      <c r="AA445" s="1199"/>
      <c r="AB445" s="1200"/>
    </row>
    <row r="446" spans="1:28" ht="13.9">
      <c r="A446" s="983">
        <v>6</v>
      </c>
      <c r="B446" s="1183" t="s">
        <v>805</v>
      </c>
      <c r="C446" s="1184"/>
      <c r="D446" s="1184"/>
      <c r="E446" s="1184"/>
      <c r="F446" s="1184"/>
      <c r="G446" s="1185"/>
      <c r="H446" s="1186"/>
      <c r="I446" s="1187"/>
      <c r="J446" s="1187"/>
      <c r="K446" s="1187"/>
      <c r="L446" s="1187"/>
      <c r="M446" s="1187"/>
      <c r="N446" s="1188"/>
      <c r="O446" s="1186"/>
      <c r="P446" s="1187"/>
      <c r="Q446" s="1187"/>
      <c r="R446" s="1188"/>
      <c r="S446" s="1186"/>
      <c r="T446" s="1187"/>
      <c r="U446" s="1187"/>
      <c r="V446" s="1187"/>
      <c r="W446" s="1188"/>
      <c r="X446" s="1186"/>
      <c r="Y446" s="1187"/>
      <c r="Z446" s="1187"/>
      <c r="AA446" s="1187"/>
      <c r="AB446" s="1188"/>
    </row>
    <row r="447" spans="1:28" ht="13.9">
      <c r="A447" s="527">
        <v>7</v>
      </c>
      <c r="B447" s="1195" t="s">
        <v>806</v>
      </c>
      <c r="C447" s="1196"/>
      <c r="D447" s="1196"/>
      <c r="E447" s="1196"/>
      <c r="F447" s="1196"/>
      <c r="G447" s="1197"/>
      <c r="H447" s="1198"/>
      <c r="I447" s="1199"/>
      <c r="J447" s="1199"/>
      <c r="K447" s="1199"/>
      <c r="L447" s="1199"/>
      <c r="M447" s="1199"/>
      <c r="N447" s="1200"/>
      <c r="O447" s="1198"/>
      <c r="P447" s="1199"/>
      <c r="Q447" s="1199"/>
      <c r="R447" s="1200"/>
      <c r="S447" s="1198"/>
      <c r="T447" s="1199"/>
      <c r="U447" s="1199"/>
      <c r="V447" s="1199"/>
      <c r="W447" s="1200"/>
      <c r="X447" s="1198"/>
      <c r="Y447" s="1199"/>
      <c r="Z447" s="1199"/>
      <c r="AA447" s="1199"/>
      <c r="AB447" s="1200"/>
    </row>
    <row r="448" spans="1:28" ht="13.9">
      <c r="A448" s="983">
        <v>8</v>
      </c>
      <c r="B448" s="1183" t="s">
        <v>807</v>
      </c>
      <c r="C448" s="1184"/>
      <c r="D448" s="1184"/>
      <c r="E448" s="1184"/>
      <c r="F448" s="1184"/>
      <c r="G448" s="1185"/>
      <c r="H448" s="1186"/>
      <c r="I448" s="1187"/>
      <c r="J448" s="1187"/>
      <c r="K448" s="1187"/>
      <c r="L448" s="1187"/>
      <c r="M448" s="1187"/>
      <c r="N448" s="1188"/>
      <c r="O448" s="1186"/>
      <c r="P448" s="1187"/>
      <c r="Q448" s="1187"/>
      <c r="R448" s="1188"/>
      <c r="S448" s="1186"/>
      <c r="T448" s="1187"/>
      <c r="U448" s="1187"/>
      <c r="V448" s="1187"/>
      <c r="W448" s="1188"/>
      <c r="X448" s="1186"/>
      <c r="Y448" s="1187"/>
      <c r="Z448" s="1187"/>
      <c r="AA448" s="1187"/>
      <c r="AB448" s="1188"/>
    </row>
    <row r="449" spans="1:28" ht="14.45" thickBot="1">
      <c r="A449" s="661">
        <v>9</v>
      </c>
      <c r="B449" s="1189" t="s">
        <v>883</v>
      </c>
      <c r="C449" s="1190"/>
      <c r="D449" s="1190"/>
      <c r="E449" s="1190"/>
      <c r="F449" s="1190"/>
      <c r="G449" s="1191"/>
      <c r="H449" s="1192"/>
      <c r="I449" s="1193"/>
      <c r="J449" s="1193"/>
      <c r="K449" s="1193"/>
      <c r="L449" s="1193"/>
      <c r="M449" s="1193"/>
      <c r="N449" s="1194"/>
      <c r="O449" s="1192"/>
      <c r="P449" s="1193"/>
      <c r="Q449" s="1193"/>
      <c r="R449" s="1194"/>
      <c r="S449" s="1192"/>
      <c r="T449" s="1193"/>
      <c r="U449" s="1193"/>
      <c r="V449" s="1193"/>
      <c r="W449" s="1194"/>
      <c r="X449" s="1192"/>
      <c r="Y449" s="1193"/>
      <c r="Z449" s="1193"/>
      <c r="AA449" s="1193"/>
      <c r="AB449" s="1194"/>
    </row>
    <row r="450" spans="1:28" ht="13.9" thickTop="1"/>
  </sheetData>
  <mergeCells count="1183">
    <mergeCell ref="AE24:AH24"/>
    <mergeCell ref="H2:N2"/>
    <mergeCell ref="O2:R2"/>
    <mergeCell ref="S2:W2"/>
    <mergeCell ref="X2:AB2"/>
    <mergeCell ref="H3:N3"/>
    <mergeCell ref="O3:R3"/>
    <mergeCell ref="S3:W3"/>
    <mergeCell ref="X3:AB3"/>
    <mergeCell ref="C7:D7"/>
    <mergeCell ref="H7:N7"/>
    <mergeCell ref="O7:R7"/>
    <mergeCell ref="S7:W7"/>
    <mergeCell ref="X7:AB7"/>
    <mergeCell ref="C8:D8"/>
    <mergeCell ref="H8:N8"/>
    <mergeCell ref="O8:R8"/>
    <mergeCell ref="S8:W8"/>
    <mergeCell ref="X8:AB8"/>
    <mergeCell ref="H4:N4"/>
    <mergeCell ref="O4:R4"/>
    <mergeCell ref="S4:W4"/>
    <mergeCell ref="X4:AB4"/>
    <mergeCell ref="H5:N5"/>
    <mergeCell ref="C6:D6"/>
    <mergeCell ref="H6:N6"/>
    <mergeCell ref="O6:R6"/>
    <mergeCell ref="S6:W6"/>
    <mergeCell ref="X6:AB6"/>
    <mergeCell ref="C11:D11"/>
    <mergeCell ref="H11:N11"/>
    <mergeCell ref="O11:R11"/>
    <mergeCell ref="S11:W11"/>
    <mergeCell ref="X11:AB11"/>
    <mergeCell ref="C12:D12"/>
    <mergeCell ref="H12:N12"/>
    <mergeCell ref="O12:R12"/>
    <mergeCell ref="S12:W12"/>
    <mergeCell ref="X12:AB12"/>
    <mergeCell ref="C9:D9"/>
    <mergeCell ref="H9:N9"/>
    <mergeCell ref="O9:R9"/>
    <mergeCell ref="S9:W9"/>
    <mergeCell ref="X9:AB9"/>
    <mergeCell ref="C10:D10"/>
    <mergeCell ref="H10:N10"/>
    <mergeCell ref="O10:R10"/>
    <mergeCell ref="S10:W10"/>
    <mergeCell ref="X10:AB10"/>
    <mergeCell ref="H17:N17"/>
    <mergeCell ref="O17:R17"/>
    <mergeCell ref="S17:W17"/>
    <mergeCell ref="X17:AB17"/>
    <mergeCell ref="A18:E18"/>
    <mergeCell ref="A19:E19"/>
    <mergeCell ref="C15:D15"/>
    <mergeCell ref="H15:N15"/>
    <mergeCell ref="O15:R15"/>
    <mergeCell ref="S15:W15"/>
    <mergeCell ref="X15:AB15"/>
    <mergeCell ref="H16:N16"/>
    <mergeCell ref="O16:R16"/>
    <mergeCell ref="S16:W16"/>
    <mergeCell ref="X16:AB16"/>
    <mergeCell ref="C13:D13"/>
    <mergeCell ref="H13:N13"/>
    <mergeCell ref="O13:R13"/>
    <mergeCell ref="S13:W13"/>
    <mergeCell ref="X13:AB13"/>
    <mergeCell ref="C14:D14"/>
    <mergeCell ref="H14:N14"/>
    <mergeCell ref="O14:R14"/>
    <mergeCell ref="S14:W14"/>
    <mergeCell ref="X14:AB14"/>
    <mergeCell ref="A177:G177"/>
    <mergeCell ref="H177:N177"/>
    <mergeCell ref="O177:R177"/>
    <mergeCell ref="S177:W177"/>
    <mergeCell ref="X177:AB177"/>
    <mergeCell ref="A178:G178"/>
    <mergeCell ref="H178:N178"/>
    <mergeCell ref="O178:R178"/>
    <mergeCell ref="S178:W178"/>
    <mergeCell ref="X178:AB178"/>
    <mergeCell ref="A161:E161"/>
    <mergeCell ref="A162:E162"/>
    <mergeCell ref="A163:E163"/>
    <mergeCell ref="A164:E164"/>
    <mergeCell ref="A170:E170"/>
    <mergeCell ref="A171:E171"/>
    <mergeCell ref="A20:E20"/>
    <mergeCell ref="A123:E123"/>
    <mergeCell ref="A134:D134"/>
    <mergeCell ref="A148:E148"/>
    <mergeCell ref="A154:E154"/>
    <mergeCell ref="A160:E160"/>
    <mergeCell ref="B181:G181"/>
    <mergeCell ref="H181:N181"/>
    <mergeCell ref="O181:R181"/>
    <mergeCell ref="S181:W181"/>
    <mergeCell ref="X181:AB181"/>
    <mergeCell ref="B182:G182"/>
    <mergeCell ref="H182:N182"/>
    <mergeCell ref="O182:R182"/>
    <mergeCell ref="S182:W182"/>
    <mergeCell ref="X182:AB182"/>
    <mergeCell ref="B179:G179"/>
    <mergeCell ref="H179:N179"/>
    <mergeCell ref="O179:R179"/>
    <mergeCell ref="S179:W179"/>
    <mergeCell ref="X179:AB179"/>
    <mergeCell ref="H180:N180"/>
    <mergeCell ref="O180:R180"/>
    <mergeCell ref="S180:W180"/>
    <mergeCell ref="X180:AB180"/>
    <mergeCell ref="H185:N186"/>
    <mergeCell ref="O185:R186"/>
    <mergeCell ref="S185:W186"/>
    <mergeCell ref="X185:AB186"/>
    <mergeCell ref="A187:G187"/>
    <mergeCell ref="H187:N187"/>
    <mergeCell ref="O187:R187"/>
    <mergeCell ref="S187:W187"/>
    <mergeCell ref="X187:AB187"/>
    <mergeCell ref="A183:G183"/>
    <mergeCell ref="H183:N183"/>
    <mergeCell ref="O183:R183"/>
    <mergeCell ref="S183:W183"/>
    <mergeCell ref="X183:AB183"/>
    <mergeCell ref="B184:G184"/>
    <mergeCell ref="H184:N184"/>
    <mergeCell ref="O184:R184"/>
    <mergeCell ref="S184:W184"/>
    <mergeCell ref="X184:AB184"/>
    <mergeCell ref="B190:G190"/>
    <mergeCell ref="H190:N190"/>
    <mergeCell ref="O190:R190"/>
    <mergeCell ref="S190:W190"/>
    <mergeCell ref="X190:AB190"/>
    <mergeCell ref="H191:N191"/>
    <mergeCell ref="O191:R191"/>
    <mergeCell ref="S191:W191"/>
    <mergeCell ref="X191:AB191"/>
    <mergeCell ref="B188:G188"/>
    <mergeCell ref="H188:N188"/>
    <mergeCell ref="O188:R188"/>
    <mergeCell ref="S188:W188"/>
    <mergeCell ref="X188:AB188"/>
    <mergeCell ref="B189:G189"/>
    <mergeCell ref="H189:N189"/>
    <mergeCell ref="O189:R189"/>
    <mergeCell ref="S189:W189"/>
    <mergeCell ref="X189:AB189"/>
    <mergeCell ref="B194:G194"/>
    <mergeCell ref="H194:N194"/>
    <mergeCell ref="O194:R194"/>
    <mergeCell ref="S194:W194"/>
    <mergeCell ref="X194:AB194"/>
    <mergeCell ref="B195:G195"/>
    <mergeCell ref="H195:N195"/>
    <mergeCell ref="O195:R195"/>
    <mergeCell ref="S195:W195"/>
    <mergeCell ref="X195:AB195"/>
    <mergeCell ref="H192:N192"/>
    <mergeCell ref="O192:R192"/>
    <mergeCell ref="S192:W192"/>
    <mergeCell ref="X192:AB192"/>
    <mergeCell ref="A193:G193"/>
    <mergeCell ref="H193:N193"/>
    <mergeCell ref="O193:R193"/>
    <mergeCell ref="S193:W193"/>
    <mergeCell ref="X193:AB193"/>
    <mergeCell ref="H200:N200"/>
    <mergeCell ref="O200:R200"/>
    <mergeCell ref="S200:W200"/>
    <mergeCell ref="X200:AB200"/>
    <mergeCell ref="H201:N201"/>
    <mergeCell ref="O201:R201"/>
    <mergeCell ref="S201:W201"/>
    <mergeCell ref="X201:AB201"/>
    <mergeCell ref="H198:N198"/>
    <mergeCell ref="O198:R198"/>
    <mergeCell ref="S198:W198"/>
    <mergeCell ref="X198:AB198"/>
    <mergeCell ref="H199:N199"/>
    <mergeCell ref="O199:R199"/>
    <mergeCell ref="S199:W199"/>
    <mergeCell ref="X199:AB199"/>
    <mergeCell ref="B196:G196"/>
    <mergeCell ref="H196:N196"/>
    <mergeCell ref="O196:R196"/>
    <mergeCell ref="S196:W196"/>
    <mergeCell ref="X196:AB196"/>
    <mergeCell ref="H197:N197"/>
    <mergeCell ref="O197:R197"/>
    <mergeCell ref="S197:W197"/>
    <mergeCell ref="X197:AB197"/>
    <mergeCell ref="B204:G204"/>
    <mergeCell ref="H204:N204"/>
    <mergeCell ref="O204:R204"/>
    <mergeCell ref="S204:W204"/>
    <mergeCell ref="X204:AB204"/>
    <mergeCell ref="A205:G205"/>
    <mergeCell ref="H205:N205"/>
    <mergeCell ref="O205:R205"/>
    <mergeCell ref="S205:W205"/>
    <mergeCell ref="X205:AB205"/>
    <mergeCell ref="A202:G202"/>
    <mergeCell ref="H202:N202"/>
    <mergeCell ref="O202:R202"/>
    <mergeCell ref="S202:W202"/>
    <mergeCell ref="X202:AB202"/>
    <mergeCell ref="B203:G203"/>
    <mergeCell ref="H203:N203"/>
    <mergeCell ref="O203:R203"/>
    <mergeCell ref="S203:W203"/>
    <mergeCell ref="X203:AB203"/>
    <mergeCell ref="B212:G212"/>
    <mergeCell ref="H212:N212"/>
    <mergeCell ref="O212:R212"/>
    <mergeCell ref="S212:W212"/>
    <mergeCell ref="X212:AB212"/>
    <mergeCell ref="B213:G213"/>
    <mergeCell ref="H213:N213"/>
    <mergeCell ref="O213:R213"/>
    <mergeCell ref="S213:W213"/>
    <mergeCell ref="X213:AB213"/>
    <mergeCell ref="B208:G208"/>
    <mergeCell ref="H208:N208"/>
    <mergeCell ref="O208:R208"/>
    <mergeCell ref="S208:W208"/>
    <mergeCell ref="X208:AB208"/>
    <mergeCell ref="B209:G209"/>
    <mergeCell ref="B206:G206"/>
    <mergeCell ref="H206:N206"/>
    <mergeCell ref="O206:R206"/>
    <mergeCell ref="S206:W206"/>
    <mergeCell ref="X206:AB206"/>
    <mergeCell ref="B207:G207"/>
    <mergeCell ref="H207:N207"/>
    <mergeCell ref="O207:R207"/>
    <mergeCell ref="S207:W207"/>
    <mergeCell ref="X207:AB207"/>
    <mergeCell ref="B218:G218"/>
    <mergeCell ref="S218:T218"/>
    <mergeCell ref="X218:Y218"/>
    <mergeCell ref="B219:G219"/>
    <mergeCell ref="S219:T219"/>
    <mergeCell ref="X219:Y219"/>
    <mergeCell ref="A216:G216"/>
    <mergeCell ref="S216:T216"/>
    <mergeCell ref="X216:Y216"/>
    <mergeCell ref="B217:G217"/>
    <mergeCell ref="S217:T217"/>
    <mergeCell ref="X217:Y217"/>
    <mergeCell ref="A214:G214"/>
    <mergeCell ref="H214:N214"/>
    <mergeCell ref="O214:R214"/>
    <mergeCell ref="S214:W214"/>
    <mergeCell ref="X214:AB214"/>
    <mergeCell ref="B215:G215"/>
    <mergeCell ref="H215:N215"/>
    <mergeCell ref="O215:R215"/>
    <mergeCell ref="S215:W215"/>
    <mergeCell ref="X215:AB215"/>
    <mergeCell ref="B224:G224"/>
    <mergeCell ref="S224:T224"/>
    <mergeCell ref="X224:Y224"/>
    <mergeCell ref="B225:G225"/>
    <mergeCell ref="S225:T225"/>
    <mergeCell ref="X225:Y225"/>
    <mergeCell ref="B222:G222"/>
    <mergeCell ref="S222:T222"/>
    <mergeCell ref="X222:Y222"/>
    <mergeCell ref="B223:G223"/>
    <mergeCell ref="S223:T223"/>
    <mergeCell ref="X223:Y223"/>
    <mergeCell ref="B220:G220"/>
    <mergeCell ref="S220:T220"/>
    <mergeCell ref="X220:Y220"/>
    <mergeCell ref="B221:G221"/>
    <mergeCell ref="S221:T221"/>
    <mergeCell ref="X221:Y221"/>
    <mergeCell ref="H228:N228"/>
    <mergeCell ref="O228:R228"/>
    <mergeCell ref="S228:W228"/>
    <mergeCell ref="X228:AB228"/>
    <mergeCell ref="H229:N229"/>
    <mergeCell ref="O229:R229"/>
    <mergeCell ref="S229:W229"/>
    <mergeCell ref="X229:AB229"/>
    <mergeCell ref="B226:G226"/>
    <mergeCell ref="S226:T226"/>
    <mergeCell ref="X226:Y226"/>
    <mergeCell ref="A227:D227"/>
    <mergeCell ref="E227:G227"/>
    <mergeCell ref="H227:N227"/>
    <mergeCell ref="O227:R227"/>
    <mergeCell ref="S227:W227"/>
    <mergeCell ref="X227:AB227"/>
    <mergeCell ref="H234:N234"/>
    <mergeCell ref="O234:R234"/>
    <mergeCell ref="S234:W234"/>
    <mergeCell ref="X234:AB234"/>
    <mergeCell ref="H235:N235"/>
    <mergeCell ref="O235:R235"/>
    <mergeCell ref="S235:W235"/>
    <mergeCell ref="X235:AB235"/>
    <mergeCell ref="H232:N232"/>
    <mergeCell ref="O232:R232"/>
    <mergeCell ref="S232:W232"/>
    <mergeCell ref="X232:AB232"/>
    <mergeCell ref="H233:N233"/>
    <mergeCell ref="O233:R233"/>
    <mergeCell ref="S233:W233"/>
    <mergeCell ref="X233:AB233"/>
    <mergeCell ref="H230:N230"/>
    <mergeCell ref="O230:R230"/>
    <mergeCell ref="S230:W230"/>
    <mergeCell ref="X230:AB230"/>
    <mergeCell ref="H231:N231"/>
    <mergeCell ref="O231:R231"/>
    <mergeCell ref="S231:W231"/>
    <mergeCell ref="X231:AB231"/>
    <mergeCell ref="H240:N240"/>
    <mergeCell ref="O240:R240"/>
    <mergeCell ref="S240:W240"/>
    <mergeCell ref="X240:AB240"/>
    <mergeCell ref="H241:N241"/>
    <mergeCell ref="O241:R241"/>
    <mergeCell ref="S241:W241"/>
    <mergeCell ref="X241:AB241"/>
    <mergeCell ref="H238:N238"/>
    <mergeCell ref="O238:R238"/>
    <mergeCell ref="S238:W238"/>
    <mergeCell ref="X238:AB238"/>
    <mergeCell ref="H239:N239"/>
    <mergeCell ref="O239:R239"/>
    <mergeCell ref="S239:W239"/>
    <mergeCell ref="X239:AB239"/>
    <mergeCell ref="H236:N236"/>
    <mergeCell ref="O236:R236"/>
    <mergeCell ref="S236:W236"/>
    <mergeCell ref="X236:AB236"/>
    <mergeCell ref="H237:N237"/>
    <mergeCell ref="O237:R237"/>
    <mergeCell ref="S237:W237"/>
    <mergeCell ref="X237:AB237"/>
    <mergeCell ref="H246:N246"/>
    <mergeCell ref="O246:R246"/>
    <mergeCell ref="S246:W246"/>
    <mergeCell ref="X246:AB246"/>
    <mergeCell ref="H247:N247"/>
    <mergeCell ref="O247:R247"/>
    <mergeCell ref="S247:W247"/>
    <mergeCell ref="X247:AB247"/>
    <mergeCell ref="H244:N244"/>
    <mergeCell ref="O244:R244"/>
    <mergeCell ref="S244:W244"/>
    <mergeCell ref="X244:AB244"/>
    <mergeCell ref="H245:N245"/>
    <mergeCell ref="O245:R245"/>
    <mergeCell ref="S245:W245"/>
    <mergeCell ref="X245:AB245"/>
    <mergeCell ref="H242:N242"/>
    <mergeCell ref="O242:R242"/>
    <mergeCell ref="S242:W242"/>
    <mergeCell ref="X242:AB242"/>
    <mergeCell ref="H243:N243"/>
    <mergeCell ref="O243:R243"/>
    <mergeCell ref="S243:W243"/>
    <mergeCell ref="X243:AB243"/>
    <mergeCell ref="H252:N252"/>
    <mergeCell ref="O252:R252"/>
    <mergeCell ref="S252:W252"/>
    <mergeCell ref="X252:AB252"/>
    <mergeCell ref="H253:N253"/>
    <mergeCell ref="O253:R253"/>
    <mergeCell ref="S253:W253"/>
    <mergeCell ref="X253:AB253"/>
    <mergeCell ref="H250:N250"/>
    <mergeCell ref="O250:R250"/>
    <mergeCell ref="S250:W250"/>
    <mergeCell ref="X250:AB250"/>
    <mergeCell ref="H251:N251"/>
    <mergeCell ref="O251:R251"/>
    <mergeCell ref="S251:W251"/>
    <mergeCell ref="X251:AB251"/>
    <mergeCell ref="H248:N248"/>
    <mergeCell ref="O248:R248"/>
    <mergeCell ref="S248:W248"/>
    <mergeCell ref="X248:AB248"/>
    <mergeCell ref="H249:N249"/>
    <mergeCell ref="O249:R249"/>
    <mergeCell ref="S249:W249"/>
    <mergeCell ref="X249:AB249"/>
    <mergeCell ref="H258:N258"/>
    <mergeCell ref="O258:R258"/>
    <mergeCell ref="S258:W258"/>
    <mergeCell ref="X258:AB258"/>
    <mergeCell ref="H259:N259"/>
    <mergeCell ref="O259:R259"/>
    <mergeCell ref="S259:W259"/>
    <mergeCell ref="X259:AB259"/>
    <mergeCell ref="H256:N256"/>
    <mergeCell ref="O256:R256"/>
    <mergeCell ref="S256:W256"/>
    <mergeCell ref="X256:AB256"/>
    <mergeCell ref="H257:N257"/>
    <mergeCell ref="O257:R257"/>
    <mergeCell ref="S257:W257"/>
    <mergeCell ref="X257:AB257"/>
    <mergeCell ref="H254:N254"/>
    <mergeCell ref="O254:R254"/>
    <mergeCell ref="S254:W254"/>
    <mergeCell ref="X254:AB254"/>
    <mergeCell ref="H255:N255"/>
    <mergeCell ref="O255:R255"/>
    <mergeCell ref="S255:W255"/>
    <mergeCell ref="X255:AB255"/>
    <mergeCell ref="H264:N264"/>
    <mergeCell ref="O264:R264"/>
    <mergeCell ref="S264:W264"/>
    <mergeCell ref="X264:AB264"/>
    <mergeCell ref="H265:N265"/>
    <mergeCell ref="O265:R265"/>
    <mergeCell ref="S265:W265"/>
    <mergeCell ref="X265:AB265"/>
    <mergeCell ref="H262:N262"/>
    <mergeCell ref="O262:R262"/>
    <mergeCell ref="S262:W262"/>
    <mergeCell ref="X262:AB262"/>
    <mergeCell ref="H263:N263"/>
    <mergeCell ref="O263:R263"/>
    <mergeCell ref="S263:W263"/>
    <mergeCell ref="X263:AB263"/>
    <mergeCell ref="H260:N260"/>
    <mergeCell ref="O260:R260"/>
    <mergeCell ref="S260:W260"/>
    <mergeCell ref="X260:AB260"/>
    <mergeCell ref="H261:N261"/>
    <mergeCell ref="O261:R261"/>
    <mergeCell ref="S261:W261"/>
    <mergeCell ref="X261:AB261"/>
    <mergeCell ref="H270:N270"/>
    <mergeCell ref="O270:R270"/>
    <mergeCell ref="S270:W270"/>
    <mergeCell ref="X270:AB270"/>
    <mergeCell ref="H271:N271"/>
    <mergeCell ref="O271:R271"/>
    <mergeCell ref="S271:W271"/>
    <mergeCell ref="X271:AB271"/>
    <mergeCell ref="H268:N268"/>
    <mergeCell ref="O268:R268"/>
    <mergeCell ref="S268:W268"/>
    <mergeCell ref="X268:AB268"/>
    <mergeCell ref="H269:N269"/>
    <mergeCell ref="O269:R269"/>
    <mergeCell ref="S269:W269"/>
    <mergeCell ref="X269:AB269"/>
    <mergeCell ref="H266:N266"/>
    <mergeCell ref="O266:R266"/>
    <mergeCell ref="S266:W266"/>
    <mergeCell ref="X266:AB266"/>
    <mergeCell ref="H267:N267"/>
    <mergeCell ref="O267:R267"/>
    <mergeCell ref="S267:W267"/>
    <mergeCell ref="X267:AB267"/>
    <mergeCell ref="H276:N276"/>
    <mergeCell ref="O276:R276"/>
    <mergeCell ref="S276:W276"/>
    <mergeCell ref="X276:AB276"/>
    <mergeCell ref="H277:N277"/>
    <mergeCell ref="O277:R277"/>
    <mergeCell ref="S277:W277"/>
    <mergeCell ref="X277:AB277"/>
    <mergeCell ref="H274:N274"/>
    <mergeCell ref="O274:R274"/>
    <mergeCell ref="S274:W274"/>
    <mergeCell ref="X274:AB274"/>
    <mergeCell ref="H275:N275"/>
    <mergeCell ref="O275:R275"/>
    <mergeCell ref="S275:W275"/>
    <mergeCell ref="X275:AB275"/>
    <mergeCell ref="H272:N272"/>
    <mergeCell ref="O272:R272"/>
    <mergeCell ref="S272:W272"/>
    <mergeCell ref="X272:AB272"/>
    <mergeCell ref="H273:N273"/>
    <mergeCell ref="O273:R273"/>
    <mergeCell ref="S273:W273"/>
    <mergeCell ref="X273:AB273"/>
    <mergeCell ref="H282:N282"/>
    <mergeCell ref="O282:R282"/>
    <mergeCell ref="S282:W282"/>
    <mergeCell ref="X282:AB282"/>
    <mergeCell ref="H283:N283"/>
    <mergeCell ref="O283:R283"/>
    <mergeCell ref="S283:W283"/>
    <mergeCell ref="X283:AB283"/>
    <mergeCell ref="H280:N280"/>
    <mergeCell ref="O280:R280"/>
    <mergeCell ref="S280:W280"/>
    <mergeCell ref="X280:AB280"/>
    <mergeCell ref="H281:N281"/>
    <mergeCell ref="O281:R281"/>
    <mergeCell ref="S281:W281"/>
    <mergeCell ref="X281:AB281"/>
    <mergeCell ref="H278:N278"/>
    <mergeCell ref="O278:R278"/>
    <mergeCell ref="S278:W278"/>
    <mergeCell ref="X278:AB278"/>
    <mergeCell ref="H279:N279"/>
    <mergeCell ref="O279:R279"/>
    <mergeCell ref="S279:W279"/>
    <mergeCell ref="X279:AB279"/>
    <mergeCell ref="H288:N288"/>
    <mergeCell ref="O288:R288"/>
    <mergeCell ref="S288:W288"/>
    <mergeCell ref="X288:AB288"/>
    <mergeCell ref="H289:N289"/>
    <mergeCell ref="O289:R289"/>
    <mergeCell ref="S289:W289"/>
    <mergeCell ref="X289:AB289"/>
    <mergeCell ref="H286:N286"/>
    <mergeCell ref="O286:R286"/>
    <mergeCell ref="S286:W286"/>
    <mergeCell ref="X286:AB286"/>
    <mergeCell ref="H287:N287"/>
    <mergeCell ref="O287:R287"/>
    <mergeCell ref="S287:W287"/>
    <mergeCell ref="X287:AB287"/>
    <mergeCell ref="H284:N284"/>
    <mergeCell ref="O284:R284"/>
    <mergeCell ref="S284:W284"/>
    <mergeCell ref="X284:AB284"/>
    <mergeCell ref="H285:N285"/>
    <mergeCell ref="O285:R285"/>
    <mergeCell ref="S285:W285"/>
    <mergeCell ref="X285:AB285"/>
    <mergeCell ref="H294:N294"/>
    <mergeCell ref="O294:R294"/>
    <mergeCell ref="S294:W294"/>
    <mergeCell ref="X294:AB294"/>
    <mergeCell ref="H295:N295"/>
    <mergeCell ref="O295:R295"/>
    <mergeCell ref="S295:W295"/>
    <mergeCell ref="X295:AB295"/>
    <mergeCell ref="H292:N292"/>
    <mergeCell ref="O292:R292"/>
    <mergeCell ref="S292:W292"/>
    <mergeCell ref="X292:AB292"/>
    <mergeCell ref="H293:N293"/>
    <mergeCell ref="O293:R293"/>
    <mergeCell ref="S293:W293"/>
    <mergeCell ref="X293:AB293"/>
    <mergeCell ref="H290:N290"/>
    <mergeCell ref="O290:R290"/>
    <mergeCell ref="S290:W290"/>
    <mergeCell ref="X290:AB290"/>
    <mergeCell ref="H291:N291"/>
    <mergeCell ref="O291:R291"/>
    <mergeCell ref="S291:W291"/>
    <mergeCell ref="X291:AB291"/>
    <mergeCell ref="H300:N300"/>
    <mergeCell ref="O300:R300"/>
    <mergeCell ref="S300:W300"/>
    <mergeCell ref="X300:AB300"/>
    <mergeCell ref="H301:N301"/>
    <mergeCell ref="O301:R301"/>
    <mergeCell ref="S301:W301"/>
    <mergeCell ref="X301:AB301"/>
    <mergeCell ref="H298:N298"/>
    <mergeCell ref="O298:R298"/>
    <mergeCell ref="S298:W298"/>
    <mergeCell ref="X298:AB298"/>
    <mergeCell ref="H299:N299"/>
    <mergeCell ref="O299:R299"/>
    <mergeCell ref="S299:W299"/>
    <mergeCell ref="X299:AB299"/>
    <mergeCell ref="H296:N296"/>
    <mergeCell ref="O296:R296"/>
    <mergeCell ref="S296:W296"/>
    <mergeCell ref="X296:AB296"/>
    <mergeCell ref="H297:N297"/>
    <mergeCell ref="O297:R297"/>
    <mergeCell ref="S297:W297"/>
    <mergeCell ref="X297:AB297"/>
    <mergeCell ref="H306:N306"/>
    <mergeCell ref="O306:R306"/>
    <mergeCell ref="S306:W306"/>
    <mergeCell ref="X306:AB306"/>
    <mergeCell ref="H307:N307"/>
    <mergeCell ref="O307:R307"/>
    <mergeCell ref="S307:W307"/>
    <mergeCell ref="X307:AB307"/>
    <mergeCell ref="H304:N304"/>
    <mergeCell ref="O304:R304"/>
    <mergeCell ref="S304:W304"/>
    <mergeCell ref="X304:AB304"/>
    <mergeCell ref="H305:N305"/>
    <mergeCell ref="O305:R305"/>
    <mergeCell ref="S305:W305"/>
    <mergeCell ref="X305:AB305"/>
    <mergeCell ref="H302:N302"/>
    <mergeCell ref="O302:R302"/>
    <mergeCell ref="S302:W302"/>
    <mergeCell ref="X302:AB302"/>
    <mergeCell ref="H303:N303"/>
    <mergeCell ref="O303:R303"/>
    <mergeCell ref="S303:W303"/>
    <mergeCell ref="X303:AB303"/>
    <mergeCell ref="H312:N312"/>
    <mergeCell ref="O312:R312"/>
    <mergeCell ref="S312:W312"/>
    <mergeCell ref="X312:AB312"/>
    <mergeCell ref="H313:N313"/>
    <mergeCell ref="O313:R313"/>
    <mergeCell ref="S313:W313"/>
    <mergeCell ref="X313:AB313"/>
    <mergeCell ref="H310:N310"/>
    <mergeCell ref="O310:R310"/>
    <mergeCell ref="S310:W310"/>
    <mergeCell ref="X310:AB310"/>
    <mergeCell ref="H311:N311"/>
    <mergeCell ref="O311:R311"/>
    <mergeCell ref="S311:W311"/>
    <mergeCell ref="X311:AB311"/>
    <mergeCell ref="H308:N308"/>
    <mergeCell ref="O308:R308"/>
    <mergeCell ref="S308:W308"/>
    <mergeCell ref="X308:AB308"/>
    <mergeCell ref="H309:N309"/>
    <mergeCell ref="O309:R309"/>
    <mergeCell ref="S309:W309"/>
    <mergeCell ref="X309:AB309"/>
    <mergeCell ref="H318:N318"/>
    <mergeCell ref="O318:R318"/>
    <mergeCell ref="S318:W318"/>
    <mergeCell ref="X318:AB318"/>
    <mergeCell ref="H319:N319"/>
    <mergeCell ref="O319:R319"/>
    <mergeCell ref="S319:W319"/>
    <mergeCell ref="X319:AB319"/>
    <mergeCell ref="H316:N316"/>
    <mergeCell ref="O316:R316"/>
    <mergeCell ref="S316:W316"/>
    <mergeCell ref="X316:AB316"/>
    <mergeCell ref="H317:N317"/>
    <mergeCell ref="O317:R317"/>
    <mergeCell ref="S317:W317"/>
    <mergeCell ref="X317:AB317"/>
    <mergeCell ref="H314:N314"/>
    <mergeCell ref="O314:R314"/>
    <mergeCell ref="S314:W314"/>
    <mergeCell ref="X314:AB314"/>
    <mergeCell ref="H315:N315"/>
    <mergeCell ref="O315:R315"/>
    <mergeCell ref="S315:W315"/>
    <mergeCell ref="X315:AB315"/>
    <mergeCell ref="H324:N324"/>
    <mergeCell ref="O324:R324"/>
    <mergeCell ref="S324:W324"/>
    <mergeCell ref="X324:AB324"/>
    <mergeCell ref="H325:N325"/>
    <mergeCell ref="O325:R325"/>
    <mergeCell ref="S325:W325"/>
    <mergeCell ref="X325:AB325"/>
    <mergeCell ref="H322:N322"/>
    <mergeCell ref="O322:R322"/>
    <mergeCell ref="S322:W322"/>
    <mergeCell ref="X322:AB322"/>
    <mergeCell ref="H323:N323"/>
    <mergeCell ref="O323:R323"/>
    <mergeCell ref="S323:W323"/>
    <mergeCell ref="X323:AB323"/>
    <mergeCell ref="H320:N320"/>
    <mergeCell ref="O320:R320"/>
    <mergeCell ref="S320:W320"/>
    <mergeCell ref="X320:AB320"/>
    <mergeCell ref="H321:N321"/>
    <mergeCell ref="O321:R321"/>
    <mergeCell ref="S321:W321"/>
    <mergeCell ref="X321:AB321"/>
    <mergeCell ref="H330:N330"/>
    <mergeCell ref="O330:R330"/>
    <mergeCell ref="S330:W330"/>
    <mergeCell ref="X330:AB330"/>
    <mergeCell ref="H331:N331"/>
    <mergeCell ref="O331:R331"/>
    <mergeCell ref="S331:W331"/>
    <mergeCell ref="X331:AB331"/>
    <mergeCell ref="H328:N328"/>
    <mergeCell ref="O328:R328"/>
    <mergeCell ref="S328:W328"/>
    <mergeCell ref="X328:AB328"/>
    <mergeCell ref="H329:N329"/>
    <mergeCell ref="O329:R329"/>
    <mergeCell ref="S329:W329"/>
    <mergeCell ref="X329:AB329"/>
    <mergeCell ref="H326:N326"/>
    <mergeCell ref="O326:R326"/>
    <mergeCell ref="S326:W326"/>
    <mergeCell ref="X326:AB326"/>
    <mergeCell ref="H327:N327"/>
    <mergeCell ref="O327:R327"/>
    <mergeCell ref="S327:W327"/>
    <mergeCell ref="X327:AB327"/>
    <mergeCell ref="H336:N336"/>
    <mergeCell ref="O336:R336"/>
    <mergeCell ref="S336:W336"/>
    <mergeCell ref="X336:AB336"/>
    <mergeCell ref="H337:N337"/>
    <mergeCell ref="O337:R337"/>
    <mergeCell ref="S337:W337"/>
    <mergeCell ref="X337:AB337"/>
    <mergeCell ref="H334:N334"/>
    <mergeCell ref="O334:R334"/>
    <mergeCell ref="S334:W334"/>
    <mergeCell ref="X334:AB334"/>
    <mergeCell ref="H335:N335"/>
    <mergeCell ref="O335:R335"/>
    <mergeCell ref="S335:W335"/>
    <mergeCell ref="X335:AB335"/>
    <mergeCell ref="H332:N332"/>
    <mergeCell ref="O332:R332"/>
    <mergeCell ref="S332:W332"/>
    <mergeCell ref="X332:AB332"/>
    <mergeCell ref="H333:N333"/>
    <mergeCell ref="O333:R333"/>
    <mergeCell ref="S333:W333"/>
    <mergeCell ref="X333:AB333"/>
    <mergeCell ref="H342:N342"/>
    <mergeCell ref="O342:R342"/>
    <mergeCell ref="S342:W342"/>
    <mergeCell ref="X342:AB342"/>
    <mergeCell ref="H343:N343"/>
    <mergeCell ref="O343:R343"/>
    <mergeCell ref="S343:W343"/>
    <mergeCell ref="X343:AB343"/>
    <mergeCell ref="H340:N340"/>
    <mergeCell ref="O340:R340"/>
    <mergeCell ref="S340:W340"/>
    <mergeCell ref="X340:AB340"/>
    <mergeCell ref="H341:N341"/>
    <mergeCell ref="O341:R341"/>
    <mergeCell ref="S341:W341"/>
    <mergeCell ref="X341:AB341"/>
    <mergeCell ref="H338:N338"/>
    <mergeCell ref="O338:R338"/>
    <mergeCell ref="S338:W338"/>
    <mergeCell ref="X338:AB338"/>
    <mergeCell ref="H339:N339"/>
    <mergeCell ref="O339:R339"/>
    <mergeCell ref="S339:W339"/>
    <mergeCell ref="X339:AB339"/>
    <mergeCell ref="H348:N348"/>
    <mergeCell ref="O348:R348"/>
    <mergeCell ref="S348:W348"/>
    <mergeCell ref="X348:AB348"/>
    <mergeCell ref="H349:N349"/>
    <mergeCell ref="O349:R349"/>
    <mergeCell ref="S349:W349"/>
    <mergeCell ref="X349:AB349"/>
    <mergeCell ref="H346:N346"/>
    <mergeCell ref="O346:R346"/>
    <mergeCell ref="S346:W346"/>
    <mergeCell ref="X346:AB346"/>
    <mergeCell ref="H347:N347"/>
    <mergeCell ref="O347:R347"/>
    <mergeCell ref="S347:W347"/>
    <mergeCell ref="X347:AB347"/>
    <mergeCell ref="H344:N344"/>
    <mergeCell ref="O344:R344"/>
    <mergeCell ref="S344:W344"/>
    <mergeCell ref="X344:AB344"/>
    <mergeCell ref="H345:N345"/>
    <mergeCell ref="O345:R345"/>
    <mergeCell ref="S345:W345"/>
    <mergeCell ref="X345:AB345"/>
    <mergeCell ref="H354:N354"/>
    <mergeCell ref="O354:R354"/>
    <mergeCell ref="S354:W354"/>
    <mergeCell ref="X354:AB354"/>
    <mergeCell ref="H355:N355"/>
    <mergeCell ref="O355:R355"/>
    <mergeCell ref="S355:W355"/>
    <mergeCell ref="X355:AB355"/>
    <mergeCell ref="H352:N352"/>
    <mergeCell ref="O352:R352"/>
    <mergeCell ref="S352:W352"/>
    <mergeCell ref="X352:AB352"/>
    <mergeCell ref="H353:N353"/>
    <mergeCell ref="O353:R353"/>
    <mergeCell ref="S353:W353"/>
    <mergeCell ref="X353:AB353"/>
    <mergeCell ref="H350:N350"/>
    <mergeCell ref="O350:R350"/>
    <mergeCell ref="S350:W350"/>
    <mergeCell ref="X350:AB350"/>
    <mergeCell ref="H351:N351"/>
    <mergeCell ref="O351:R351"/>
    <mergeCell ref="S351:W351"/>
    <mergeCell ref="X351:AB351"/>
    <mergeCell ref="H360:N360"/>
    <mergeCell ref="O360:R360"/>
    <mergeCell ref="S360:W360"/>
    <mergeCell ref="X360:AB360"/>
    <mergeCell ref="H361:N361"/>
    <mergeCell ref="O361:R361"/>
    <mergeCell ref="S361:W361"/>
    <mergeCell ref="X361:AB361"/>
    <mergeCell ref="H358:N358"/>
    <mergeCell ref="O358:R358"/>
    <mergeCell ref="S358:W358"/>
    <mergeCell ref="X358:AB358"/>
    <mergeCell ref="H359:N359"/>
    <mergeCell ref="O359:R359"/>
    <mergeCell ref="S359:W359"/>
    <mergeCell ref="X359:AB359"/>
    <mergeCell ref="H356:N356"/>
    <mergeCell ref="O356:R356"/>
    <mergeCell ref="S356:W356"/>
    <mergeCell ref="X356:AB356"/>
    <mergeCell ref="H357:N357"/>
    <mergeCell ref="O357:R357"/>
    <mergeCell ref="S357:W357"/>
    <mergeCell ref="X357:AB357"/>
    <mergeCell ref="H366:N366"/>
    <mergeCell ref="O366:R366"/>
    <mergeCell ref="S366:W366"/>
    <mergeCell ref="X366:AB366"/>
    <mergeCell ref="H367:N367"/>
    <mergeCell ref="O367:R367"/>
    <mergeCell ref="S367:W367"/>
    <mergeCell ref="X367:AB367"/>
    <mergeCell ref="H364:N364"/>
    <mergeCell ref="O364:R364"/>
    <mergeCell ref="S364:W364"/>
    <mergeCell ref="X364:AB364"/>
    <mergeCell ref="H365:N365"/>
    <mergeCell ref="O365:R365"/>
    <mergeCell ref="S365:W365"/>
    <mergeCell ref="X365:AB365"/>
    <mergeCell ref="H362:N362"/>
    <mergeCell ref="O362:R362"/>
    <mergeCell ref="S362:W362"/>
    <mergeCell ref="X362:AB362"/>
    <mergeCell ref="H363:N363"/>
    <mergeCell ref="O363:R363"/>
    <mergeCell ref="S363:W363"/>
    <mergeCell ref="X363:AB363"/>
    <mergeCell ref="H372:N372"/>
    <mergeCell ref="O372:R372"/>
    <mergeCell ref="S372:W372"/>
    <mergeCell ref="X372:AB372"/>
    <mergeCell ref="H373:N373"/>
    <mergeCell ref="O373:R373"/>
    <mergeCell ref="S373:W373"/>
    <mergeCell ref="X373:AB373"/>
    <mergeCell ref="H370:N370"/>
    <mergeCell ref="O370:R370"/>
    <mergeCell ref="S370:W370"/>
    <mergeCell ref="X370:AB370"/>
    <mergeCell ref="H371:N371"/>
    <mergeCell ref="O371:R371"/>
    <mergeCell ref="S371:W371"/>
    <mergeCell ref="X371:AB371"/>
    <mergeCell ref="H368:N368"/>
    <mergeCell ref="O368:R368"/>
    <mergeCell ref="S368:W368"/>
    <mergeCell ref="X368:AB368"/>
    <mergeCell ref="H369:N369"/>
    <mergeCell ref="O369:R369"/>
    <mergeCell ref="S369:W369"/>
    <mergeCell ref="X369:AB369"/>
    <mergeCell ref="H378:N378"/>
    <mergeCell ref="O378:R378"/>
    <mergeCell ref="S378:W378"/>
    <mergeCell ref="X378:AB378"/>
    <mergeCell ref="H379:N379"/>
    <mergeCell ref="O379:R379"/>
    <mergeCell ref="S379:W379"/>
    <mergeCell ref="X379:AB379"/>
    <mergeCell ref="H376:N376"/>
    <mergeCell ref="O376:R376"/>
    <mergeCell ref="S376:W376"/>
    <mergeCell ref="X376:AB376"/>
    <mergeCell ref="H377:N377"/>
    <mergeCell ref="O377:R377"/>
    <mergeCell ref="S377:W377"/>
    <mergeCell ref="X377:AB377"/>
    <mergeCell ref="H374:N374"/>
    <mergeCell ref="O374:R374"/>
    <mergeCell ref="S374:W374"/>
    <mergeCell ref="X374:AB374"/>
    <mergeCell ref="H375:N375"/>
    <mergeCell ref="O375:R375"/>
    <mergeCell ref="S375:W375"/>
    <mergeCell ref="X375:AB375"/>
    <mergeCell ref="H384:N384"/>
    <mergeCell ref="O384:R384"/>
    <mergeCell ref="S384:W384"/>
    <mergeCell ref="X384:AB384"/>
    <mergeCell ref="H385:N385"/>
    <mergeCell ref="O385:R385"/>
    <mergeCell ref="S385:W385"/>
    <mergeCell ref="X385:AB385"/>
    <mergeCell ref="H382:N382"/>
    <mergeCell ref="O382:R382"/>
    <mergeCell ref="S382:W382"/>
    <mergeCell ref="X382:AB382"/>
    <mergeCell ref="H383:N383"/>
    <mergeCell ref="O383:R383"/>
    <mergeCell ref="S383:W383"/>
    <mergeCell ref="X383:AB383"/>
    <mergeCell ref="H380:N380"/>
    <mergeCell ref="O380:R380"/>
    <mergeCell ref="S380:W380"/>
    <mergeCell ref="X380:AB380"/>
    <mergeCell ref="H381:N381"/>
    <mergeCell ref="O381:R381"/>
    <mergeCell ref="S381:W381"/>
    <mergeCell ref="X381:AB381"/>
    <mergeCell ref="H390:N390"/>
    <mergeCell ref="O390:R390"/>
    <mergeCell ref="S390:W390"/>
    <mergeCell ref="X390:AB390"/>
    <mergeCell ref="H391:N391"/>
    <mergeCell ref="O391:R391"/>
    <mergeCell ref="S391:W391"/>
    <mergeCell ref="X391:AB391"/>
    <mergeCell ref="H388:N388"/>
    <mergeCell ref="O388:R388"/>
    <mergeCell ref="S388:W388"/>
    <mergeCell ref="X388:AB388"/>
    <mergeCell ref="H389:N389"/>
    <mergeCell ref="O389:R389"/>
    <mergeCell ref="S389:W389"/>
    <mergeCell ref="X389:AB389"/>
    <mergeCell ref="H386:N386"/>
    <mergeCell ref="O386:R386"/>
    <mergeCell ref="S386:W386"/>
    <mergeCell ref="X386:AB386"/>
    <mergeCell ref="H387:N387"/>
    <mergeCell ref="O387:R387"/>
    <mergeCell ref="S387:W387"/>
    <mergeCell ref="X387:AB387"/>
    <mergeCell ref="H396:N396"/>
    <mergeCell ref="O396:R396"/>
    <mergeCell ref="S396:W396"/>
    <mergeCell ref="X396:AB396"/>
    <mergeCell ref="H397:N397"/>
    <mergeCell ref="O397:R397"/>
    <mergeCell ref="S397:W397"/>
    <mergeCell ref="X397:AB397"/>
    <mergeCell ref="H394:N394"/>
    <mergeCell ref="O394:R394"/>
    <mergeCell ref="S394:W394"/>
    <mergeCell ref="X394:AB394"/>
    <mergeCell ref="H395:N395"/>
    <mergeCell ref="O395:R395"/>
    <mergeCell ref="S395:W395"/>
    <mergeCell ref="X395:AB395"/>
    <mergeCell ref="H392:N392"/>
    <mergeCell ref="O392:R392"/>
    <mergeCell ref="S392:W392"/>
    <mergeCell ref="X392:AB392"/>
    <mergeCell ref="H393:N393"/>
    <mergeCell ref="O393:R393"/>
    <mergeCell ref="S393:W393"/>
    <mergeCell ref="X393:AB393"/>
    <mergeCell ref="H402:N402"/>
    <mergeCell ref="O402:R402"/>
    <mergeCell ref="S402:W402"/>
    <mergeCell ref="X402:AB402"/>
    <mergeCell ref="H403:N403"/>
    <mergeCell ref="O403:R403"/>
    <mergeCell ref="S403:W403"/>
    <mergeCell ref="X403:AB403"/>
    <mergeCell ref="H400:N400"/>
    <mergeCell ref="O400:R400"/>
    <mergeCell ref="S400:W400"/>
    <mergeCell ref="X400:AB400"/>
    <mergeCell ref="H401:N401"/>
    <mergeCell ref="O401:R401"/>
    <mergeCell ref="S401:W401"/>
    <mergeCell ref="X401:AB401"/>
    <mergeCell ref="H398:N398"/>
    <mergeCell ref="O398:R398"/>
    <mergeCell ref="S398:W398"/>
    <mergeCell ref="X398:AB398"/>
    <mergeCell ref="H399:N399"/>
    <mergeCell ref="O399:R399"/>
    <mergeCell ref="S399:W399"/>
    <mergeCell ref="X399:AB399"/>
    <mergeCell ref="H408:N408"/>
    <mergeCell ref="O408:R408"/>
    <mergeCell ref="S408:W408"/>
    <mergeCell ref="X408:AB408"/>
    <mergeCell ref="H409:N409"/>
    <mergeCell ref="O409:R409"/>
    <mergeCell ref="S409:W409"/>
    <mergeCell ref="X409:AB409"/>
    <mergeCell ref="H406:N406"/>
    <mergeCell ref="O406:R406"/>
    <mergeCell ref="S406:W406"/>
    <mergeCell ref="X406:AB406"/>
    <mergeCell ref="H407:N407"/>
    <mergeCell ref="O407:R407"/>
    <mergeCell ref="S407:W407"/>
    <mergeCell ref="X407:AB407"/>
    <mergeCell ref="H404:N404"/>
    <mergeCell ref="O404:R404"/>
    <mergeCell ref="S404:W404"/>
    <mergeCell ref="X404:AB404"/>
    <mergeCell ref="H405:N405"/>
    <mergeCell ref="O405:R405"/>
    <mergeCell ref="S405:W405"/>
    <mergeCell ref="X405:AB405"/>
    <mergeCell ref="H414:N414"/>
    <mergeCell ref="O414:R414"/>
    <mergeCell ref="S414:W414"/>
    <mergeCell ref="X414:AB414"/>
    <mergeCell ref="H415:N415"/>
    <mergeCell ref="O415:R415"/>
    <mergeCell ref="S415:W415"/>
    <mergeCell ref="X415:AB415"/>
    <mergeCell ref="H412:N412"/>
    <mergeCell ref="O412:R412"/>
    <mergeCell ref="S412:W412"/>
    <mergeCell ref="X412:AB412"/>
    <mergeCell ref="H413:N413"/>
    <mergeCell ref="O413:R413"/>
    <mergeCell ref="S413:W413"/>
    <mergeCell ref="X413:AB413"/>
    <mergeCell ref="H410:N410"/>
    <mergeCell ref="O410:R410"/>
    <mergeCell ref="S410:W410"/>
    <mergeCell ref="X410:AB410"/>
    <mergeCell ref="H411:N411"/>
    <mergeCell ref="O411:R411"/>
    <mergeCell ref="S411:W411"/>
    <mergeCell ref="X411:AB411"/>
    <mergeCell ref="H420:N420"/>
    <mergeCell ref="O420:R420"/>
    <mergeCell ref="S420:W420"/>
    <mergeCell ref="X420:AB420"/>
    <mergeCell ref="H421:N421"/>
    <mergeCell ref="O421:R421"/>
    <mergeCell ref="S421:W421"/>
    <mergeCell ref="X421:AB421"/>
    <mergeCell ref="H418:N418"/>
    <mergeCell ref="O418:R418"/>
    <mergeCell ref="S418:W418"/>
    <mergeCell ref="X418:AB418"/>
    <mergeCell ref="H419:N419"/>
    <mergeCell ref="O419:R419"/>
    <mergeCell ref="S419:W419"/>
    <mergeCell ref="X419:AB419"/>
    <mergeCell ref="H416:N416"/>
    <mergeCell ref="O416:R416"/>
    <mergeCell ref="S416:W416"/>
    <mergeCell ref="X416:AB416"/>
    <mergeCell ref="H417:N417"/>
    <mergeCell ref="O417:R417"/>
    <mergeCell ref="S417:W417"/>
    <mergeCell ref="X417:AB417"/>
    <mergeCell ref="H426:N426"/>
    <mergeCell ref="O426:R426"/>
    <mergeCell ref="S426:W426"/>
    <mergeCell ref="X426:AB426"/>
    <mergeCell ref="H427:N427"/>
    <mergeCell ref="O427:R427"/>
    <mergeCell ref="S427:W427"/>
    <mergeCell ref="X427:AB427"/>
    <mergeCell ref="H424:N424"/>
    <mergeCell ref="O424:R424"/>
    <mergeCell ref="S424:W424"/>
    <mergeCell ref="X424:AB424"/>
    <mergeCell ref="H425:N425"/>
    <mergeCell ref="O425:R425"/>
    <mergeCell ref="S425:W425"/>
    <mergeCell ref="X425:AB425"/>
    <mergeCell ref="H422:N422"/>
    <mergeCell ref="O422:R422"/>
    <mergeCell ref="S422:W422"/>
    <mergeCell ref="X422:AB422"/>
    <mergeCell ref="H423:N423"/>
    <mergeCell ref="O423:R423"/>
    <mergeCell ref="S423:W423"/>
    <mergeCell ref="X423:AB423"/>
    <mergeCell ref="H430:N430"/>
    <mergeCell ref="O430:R430"/>
    <mergeCell ref="S430:W430"/>
    <mergeCell ref="X430:AB430"/>
    <mergeCell ref="H431:N431"/>
    <mergeCell ref="O431:R431"/>
    <mergeCell ref="S431:W431"/>
    <mergeCell ref="X431:AB431"/>
    <mergeCell ref="A428:G428"/>
    <mergeCell ref="H428:N428"/>
    <mergeCell ref="O428:R428"/>
    <mergeCell ref="S428:W428"/>
    <mergeCell ref="X428:AB428"/>
    <mergeCell ref="H429:N429"/>
    <mergeCell ref="O429:R429"/>
    <mergeCell ref="S429:W429"/>
    <mergeCell ref="X429:AB429"/>
    <mergeCell ref="A438:A439"/>
    <mergeCell ref="B438:G439"/>
    <mergeCell ref="A440:G440"/>
    <mergeCell ref="H440:N440"/>
    <mergeCell ref="O440:R440"/>
    <mergeCell ref="S440:W440"/>
    <mergeCell ref="A434:G434"/>
    <mergeCell ref="H434:N434"/>
    <mergeCell ref="O434:R434"/>
    <mergeCell ref="S434:W434"/>
    <mergeCell ref="X434:AB434"/>
    <mergeCell ref="A437:G437"/>
    <mergeCell ref="H437:N437"/>
    <mergeCell ref="O437:R437"/>
    <mergeCell ref="S437:W437"/>
    <mergeCell ref="X437:AB437"/>
    <mergeCell ref="H432:N432"/>
    <mergeCell ref="O432:R432"/>
    <mergeCell ref="S432:W432"/>
    <mergeCell ref="X432:AB432"/>
    <mergeCell ref="H433:N433"/>
    <mergeCell ref="O433:R433"/>
    <mergeCell ref="S433:W433"/>
    <mergeCell ref="X433:AB433"/>
    <mergeCell ref="S445:W445"/>
    <mergeCell ref="X445:AB445"/>
    <mergeCell ref="B442:G442"/>
    <mergeCell ref="H442:N442"/>
    <mergeCell ref="O442:R442"/>
    <mergeCell ref="S442:W442"/>
    <mergeCell ref="X442:AB442"/>
    <mergeCell ref="B443:G443"/>
    <mergeCell ref="H443:N443"/>
    <mergeCell ref="O443:R443"/>
    <mergeCell ref="S443:W443"/>
    <mergeCell ref="X443:AB443"/>
    <mergeCell ref="X440:AB440"/>
    <mergeCell ref="B441:G441"/>
    <mergeCell ref="H441:N441"/>
    <mergeCell ref="O441:R441"/>
    <mergeCell ref="S441:W441"/>
    <mergeCell ref="X441:AB441"/>
    <mergeCell ref="AE20:AH20"/>
    <mergeCell ref="AE21:AH21"/>
    <mergeCell ref="AE22:AH22"/>
    <mergeCell ref="AE23:AH23"/>
    <mergeCell ref="B448:G448"/>
    <mergeCell ref="H448:N448"/>
    <mergeCell ref="O448:R448"/>
    <mergeCell ref="S448:W448"/>
    <mergeCell ref="X448:AB448"/>
    <mergeCell ref="B449:G449"/>
    <mergeCell ref="H449:N449"/>
    <mergeCell ref="O449:R449"/>
    <mergeCell ref="S449:W449"/>
    <mergeCell ref="X449:AB449"/>
    <mergeCell ref="B446:G446"/>
    <mergeCell ref="H446:N446"/>
    <mergeCell ref="O446:R446"/>
    <mergeCell ref="S446:W446"/>
    <mergeCell ref="X446:AB446"/>
    <mergeCell ref="B447:G447"/>
    <mergeCell ref="H447:N447"/>
    <mergeCell ref="O447:R447"/>
    <mergeCell ref="S447:W447"/>
    <mergeCell ref="X447:AB447"/>
    <mergeCell ref="B444:G444"/>
    <mergeCell ref="H444:N444"/>
    <mergeCell ref="O444:R444"/>
    <mergeCell ref="S444:W444"/>
    <mergeCell ref="X444:AB444"/>
    <mergeCell ref="B445:G445"/>
    <mergeCell ref="H445:N445"/>
    <mergeCell ref="O445:R445"/>
  </mergeCells>
  <conditionalFormatting sqref="R7:R8 W7:W8 AB7:AB8 H7:H8 N7:O8 L7:L8">
    <cfRule type="expression" dxfId="700" priority="282">
      <formula>H$443="NO"</formula>
    </cfRule>
    <cfRule type="expression" dxfId="699" priority="283">
      <formula>H$441="NO"</formula>
    </cfRule>
    <cfRule type="expression" dxfId="698" priority="284">
      <formula>IF(H$445="YES", IF(H$447="YES",1,0),0)</formula>
    </cfRule>
    <cfRule type="expression" dxfId="697" priority="285">
      <formula>H$445="YES"</formula>
    </cfRule>
    <cfRule type="expression" dxfId="696" priority="286">
      <formula>H$447="YES"</formula>
    </cfRule>
  </conditionalFormatting>
  <conditionalFormatting sqref="N217:N226">
    <cfRule type="expression" dxfId="695" priority="281">
      <formula>SUM(N217:N226)&gt;100%</formula>
    </cfRule>
  </conditionalFormatting>
  <conditionalFormatting sqref="R217:R226">
    <cfRule type="expression" dxfId="694" priority="280">
      <formula>SUM(R217:R226)&gt;100%</formula>
    </cfRule>
  </conditionalFormatting>
  <conditionalFormatting sqref="J7:K8">
    <cfRule type="expression" dxfId="693" priority="275">
      <formula>J$443="NO"</formula>
    </cfRule>
    <cfRule type="expression" dxfId="692" priority="276">
      <formula>J$441="NO"</formula>
    </cfRule>
    <cfRule type="expression" dxfId="691" priority="277">
      <formula>IF(J$445="YES", IF(J$447="YES",1,0),0)</formula>
    </cfRule>
    <cfRule type="expression" dxfId="690" priority="278">
      <formula>J$445="YES"</formula>
    </cfRule>
    <cfRule type="expression" dxfId="689" priority="279">
      <formula>J$447="YES"</formula>
    </cfRule>
  </conditionalFormatting>
  <conditionalFormatting sqref="J18:K18 J101:K144 J147:K159 J161:K161 J21:K22 K23 J24:K45">
    <cfRule type="expression" dxfId="688" priority="251">
      <formula>L18="EXCL"</formula>
    </cfRule>
    <cfRule type="expression" dxfId="687" priority="252">
      <formula>L18="PLUG"</formula>
    </cfRule>
  </conditionalFormatting>
  <conditionalFormatting sqref="J170:K170">
    <cfRule type="expression" dxfId="686" priority="267">
      <formula>L170="EXCL"</formula>
    </cfRule>
    <cfRule type="expression" dxfId="685" priority="268">
      <formula>L170="PLUG"</formula>
    </cfRule>
  </conditionalFormatting>
  <conditionalFormatting sqref="J78:K95">
    <cfRule type="expression" dxfId="684" priority="259">
      <formula>L78="EXCL"</formula>
    </cfRule>
    <cfRule type="expression" dxfId="683" priority="260">
      <formula>L78="PLUG"</formula>
    </cfRule>
  </conditionalFormatting>
  <conditionalFormatting sqref="J96:K99">
    <cfRule type="expression" dxfId="682" priority="257">
      <formula>L96="EXCL"</formula>
    </cfRule>
    <cfRule type="expression" dxfId="681" priority="258">
      <formula>L96="PLUG"</formula>
    </cfRule>
  </conditionalFormatting>
  <conditionalFormatting sqref="J160:K160">
    <cfRule type="expression" dxfId="680" priority="253">
      <formula>L160="EXCL"</formula>
    </cfRule>
    <cfRule type="expression" dxfId="679" priority="254">
      <formula>L160="PLUG"</formula>
    </cfRule>
  </conditionalFormatting>
  <conditionalFormatting sqref="J100:K100">
    <cfRule type="expression" dxfId="678" priority="249">
      <formula>L100="EXCL"</formula>
    </cfRule>
    <cfRule type="expression" dxfId="677" priority="250">
      <formula>L100="PLUG"</formula>
    </cfRule>
  </conditionalFormatting>
  <conditionalFormatting sqref="J163:K163">
    <cfRule type="expression" dxfId="676" priority="265">
      <formula>L163="EXCL"</formula>
    </cfRule>
    <cfRule type="expression" dxfId="675" priority="266">
      <formula>L163="PLUG"</formula>
    </cfRule>
  </conditionalFormatting>
  <conditionalFormatting sqref="J42:K59">
    <cfRule type="expression" dxfId="674" priority="263">
      <formula>L42="EXCL"</formula>
    </cfRule>
    <cfRule type="expression" dxfId="673" priority="264">
      <formula>L42="PLUG"</formula>
    </cfRule>
  </conditionalFormatting>
  <conditionalFormatting sqref="J60:K77">
    <cfRule type="expression" dxfId="672" priority="261">
      <formula>L60="EXCL"</formula>
    </cfRule>
    <cfRule type="expression" dxfId="671" priority="262">
      <formula>L60="PLUG"</formula>
    </cfRule>
  </conditionalFormatting>
  <conditionalFormatting sqref="J145:K146">
    <cfRule type="expression" dxfId="670" priority="255">
      <formula>L145="EXCL"</formula>
    </cfRule>
    <cfRule type="expression" dxfId="669" priority="256">
      <formula>L145="PLUG"</formula>
    </cfRule>
  </conditionalFormatting>
  <conditionalFormatting sqref="J171:K176">
    <cfRule type="expression" dxfId="668" priority="273">
      <formula>L171="EXCL"</formula>
    </cfRule>
    <cfRule type="expression" dxfId="667" priority="274">
      <formula>L171="PLUG"</formula>
    </cfRule>
  </conditionalFormatting>
  <conditionalFormatting sqref="J162:K162">
    <cfRule type="expression" dxfId="666" priority="271">
      <formula>L162="EXCL"</formula>
    </cfRule>
    <cfRule type="expression" dxfId="665" priority="272">
      <formula>L162="PLUG"</formula>
    </cfRule>
  </conditionalFormatting>
  <conditionalFormatting sqref="J164:K169">
    <cfRule type="expression" dxfId="664" priority="269">
      <formula>L164="EXCL"</formula>
    </cfRule>
    <cfRule type="expression" dxfId="663" priority="270">
      <formula>L164="PLUG"</formula>
    </cfRule>
  </conditionalFormatting>
  <conditionalFormatting sqref="I7:I8">
    <cfRule type="expression" dxfId="662" priority="244">
      <formula>I$443="NO"</formula>
    </cfRule>
    <cfRule type="expression" dxfId="661" priority="245">
      <formula>I$441="NO"</formula>
    </cfRule>
    <cfRule type="expression" dxfId="660" priority="246">
      <formula>IF(I$445="YES", IF(I$447="YES",1,0),0)</formula>
    </cfRule>
    <cfRule type="expression" dxfId="659" priority="247">
      <formula>I$445="YES"</formula>
    </cfRule>
    <cfRule type="expression" dxfId="658" priority="248">
      <formula>I$447="YES"</formula>
    </cfRule>
  </conditionalFormatting>
  <conditionalFormatting sqref="I18">
    <cfRule type="expression" dxfId="657" priority="220">
      <formula>J18="EXCL"</formula>
    </cfRule>
    <cfRule type="expression" dxfId="656" priority="221">
      <formula>J18="PLUG"</formula>
    </cfRule>
  </conditionalFormatting>
  <conditionalFormatting sqref="I170">
    <cfRule type="expression" dxfId="655" priority="236">
      <formula>J170="EXCL"</formula>
    </cfRule>
    <cfRule type="expression" dxfId="654" priority="237">
      <formula>J170="PLUG"</formula>
    </cfRule>
  </conditionalFormatting>
  <conditionalFormatting sqref="I78:I95">
    <cfRule type="expression" dxfId="653" priority="228">
      <formula>J78="EXCL"</formula>
    </cfRule>
    <cfRule type="expression" dxfId="652" priority="229">
      <formula>J78="PLUG"</formula>
    </cfRule>
  </conditionalFormatting>
  <conditionalFormatting sqref="I96:I99 I101:I113">
    <cfRule type="expression" dxfId="651" priority="226">
      <formula>J96="EXCL"</formula>
    </cfRule>
    <cfRule type="expression" dxfId="650" priority="227">
      <formula>J96="PLUG"</formula>
    </cfRule>
  </conditionalFormatting>
  <conditionalFormatting sqref="I160">
    <cfRule type="expression" dxfId="649" priority="222">
      <formula>J160="EXCL"</formula>
    </cfRule>
    <cfRule type="expression" dxfId="648" priority="223">
      <formula>J160="PLUG"</formula>
    </cfRule>
  </conditionalFormatting>
  <conditionalFormatting sqref="I100">
    <cfRule type="expression" dxfId="647" priority="218">
      <formula>J100="EXCL"</formula>
    </cfRule>
    <cfRule type="expression" dxfId="646" priority="219">
      <formula>J100="PLUG"</formula>
    </cfRule>
  </conditionalFormatting>
  <conditionalFormatting sqref="I163">
    <cfRule type="expression" dxfId="645" priority="234">
      <formula>J163="EXCL"</formula>
    </cfRule>
    <cfRule type="expression" dxfId="644" priority="235">
      <formula>J163="PLUG"</formula>
    </cfRule>
  </conditionalFormatting>
  <conditionalFormatting sqref="I42:I59">
    <cfRule type="expression" dxfId="643" priority="232">
      <formula>J42="EXCL"</formula>
    </cfRule>
    <cfRule type="expression" dxfId="642" priority="233">
      <formula>J42="PLUG"</formula>
    </cfRule>
  </conditionalFormatting>
  <conditionalFormatting sqref="I60:I77">
    <cfRule type="expression" dxfId="641" priority="230">
      <formula>J60="EXCL"</formula>
    </cfRule>
    <cfRule type="expression" dxfId="640" priority="231">
      <formula>J60="PLUG"</formula>
    </cfRule>
  </conditionalFormatting>
  <conditionalFormatting sqref="I145:I146">
    <cfRule type="expression" dxfId="639" priority="224">
      <formula>J145="EXCL"</formula>
    </cfRule>
    <cfRule type="expression" dxfId="638" priority="225">
      <formula>J145="PLUG"</formula>
    </cfRule>
  </conditionalFormatting>
  <conditionalFormatting sqref="I171:I176 I114:I144 I147:I159 I161 I21:I22 I32:I45">
    <cfRule type="expression" dxfId="637" priority="242">
      <formula>J21="EXCL"</formula>
    </cfRule>
    <cfRule type="expression" dxfId="636" priority="243">
      <formula>J21="PLUG"</formula>
    </cfRule>
  </conditionalFormatting>
  <conditionalFormatting sqref="I162">
    <cfRule type="expression" dxfId="635" priority="240">
      <formula>J162="EXCL"</formula>
    </cfRule>
    <cfRule type="expression" dxfId="634" priority="241">
      <formula>J162="PLUG"</formula>
    </cfRule>
  </conditionalFormatting>
  <conditionalFormatting sqref="I164:I169">
    <cfRule type="expression" dxfId="633" priority="238">
      <formula>J164="EXCL"</formula>
    </cfRule>
    <cfRule type="expression" dxfId="632" priority="239">
      <formula>J164="PLUG"</formula>
    </cfRule>
  </conditionalFormatting>
  <conditionalFormatting sqref="L18 L21:L176">
    <cfRule type="expression" dxfId="631" priority="287">
      <formula>#REF!="EXCL"</formula>
    </cfRule>
    <cfRule type="expression" dxfId="630" priority="288">
      <formula>#REF!="PLUG"</formula>
    </cfRule>
  </conditionalFormatting>
  <conditionalFormatting sqref="M7:M8">
    <cfRule type="expression" dxfId="629" priority="213">
      <formula>M$443="NO"</formula>
    </cfRule>
    <cfRule type="expression" dxfId="628" priority="214">
      <formula>M$441="NO"</formula>
    </cfRule>
    <cfRule type="expression" dxfId="627" priority="215">
      <formula>IF(M$445="YES", IF(M$447="YES",1,0),0)</formula>
    </cfRule>
    <cfRule type="expression" dxfId="626" priority="216">
      <formula>M$445="YES"</formula>
    </cfRule>
    <cfRule type="expression" dxfId="625" priority="217">
      <formula>M$447="YES"</formula>
    </cfRule>
  </conditionalFormatting>
  <conditionalFormatting sqref="M18">
    <cfRule type="expression" dxfId="624" priority="191">
      <formula>N18="EXCL"</formula>
    </cfRule>
    <cfRule type="expression" dxfId="623" priority="192">
      <formula>N18="PLUG"</formula>
    </cfRule>
  </conditionalFormatting>
  <conditionalFormatting sqref="M170">
    <cfRule type="expression" dxfId="622" priority="205">
      <formula>N170="EXCL"</formula>
    </cfRule>
    <cfRule type="expression" dxfId="621" priority="206">
      <formula>N170="PLUG"</formula>
    </cfRule>
  </conditionalFormatting>
  <conditionalFormatting sqref="M78:M95">
    <cfRule type="expression" dxfId="620" priority="197">
      <formula>N78="EXCL"</formula>
    </cfRule>
    <cfRule type="expression" dxfId="619" priority="198">
      <formula>N78="PLUG"</formula>
    </cfRule>
  </conditionalFormatting>
  <conditionalFormatting sqref="M96:M99 M101:M113">
    <cfRule type="expression" dxfId="618" priority="195">
      <formula>N96="EXCL"</formula>
    </cfRule>
    <cfRule type="expression" dxfId="617" priority="196">
      <formula>N96="PLUG"</formula>
    </cfRule>
  </conditionalFormatting>
  <conditionalFormatting sqref="M100">
    <cfRule type="expression" dxfId="616" priority="189">
      <formula>N100="EXCL"</formula>
    </cfRule>
    <cfRule type="expression" dxfId="615" priority="190">
      <formula>N100="PLUG"</formula>
    </cfRule>
  </conditionalFormatting>
  <conditionalFormatting sqref="M163">
    <cfRule type="expression" dxfId="614" priority="203">
      <formula>N163="EXCL"</formula>
    </cfRule>
    <cfRule type="expression" dxfId="613" priority="204">
      <formula>N163="PLUG"</formula>
    </cfRule>
  </conditionalFormatting>
  <conditionalFormatting sqref="M42:M59">
    <cfRule type="expression" dxfId="612" priority="201">
      <formula>N42="EXCL"</formula>
    </cfRule>
    <cfRule type="expression" dxfId="611" priority="202">
      <formula>N42="PLUG"</formula>
    </cfRule>
  </conditionalFormatting>
  <conditionalFormatting sqref="M60:M77">
    <cfRule type="expression" dxfId="610" priority="199">
      <formula>N60="EXCL"</formula>
    </cfRule>
    <cfRule type="expression" dxfId="609" priority="200">
      <formula>N60="PLUG"</formula>
    </cfRule>
  </conditionalFormatting>
  <conditionalFormatting sqref="M145:M146">
    <cfRule type="expression" dxfId="608" priority="193">
      <formula>N145="EXCL"</formula>
    </cfRule>
    <cfRule type="expression" dxfId="607" priority="194">
      <formula>N145="PLUG"</formula>
    </cfRule>
  </conditionalFormatting>
  <conditionalFormatting sqref="M171:M176 M114:M144 M147:M159 M161 M21:M45">
    <cfRule type="expression" dxfId="606" priority="211">
      <formula>N21="EXCL"</formula>
    </cfRule>
    <cfRule type="expression" dxfId="605" priority="212">
      <formula>N21="PLUG"</formula>
    </cfRule>
  </conditionalFormatting>
  <conditionalFormatting sqref="M162">
    <cfRule type="expression" dxfId="604" priority="209">
      <formula>N162="EXCL"</formula>
    </cfRule>
    <cfRule type="expression" dxfId="603" priority="210">
      <formula>N162="PLUG"</formula>
    </cfRule>
  </conditionalFormatting>
  <conditionalFormatting sqref="M164:M169">
    <cfRule type="expression" dxfId="602" priority="207">
      <formula>N164="EXCL"</formula>
    </cfRule>
    <cfRule type="expression" dxfId="601" priority="208">
      <formula>N164="PLUG"</formula>
    </cfRule>
  </conditionalFormatting>
  <conditionalFormatting sqref="P7:P8">
    <cfRule type="expression" dxfId="600" priority="184">
      <formula>P$443="NO"</formula>
    </cfRule>
    <cfRule type="expression" dxfId="599" priority="185">
      <formula>P$441="NO"</formula>
    </cfRule>
    <cfRule type="expression" dxfId="598" priority="186">
      <formula>IF(P$445="YES", IF(P$447="YES",1,0),0)</formula>
    </cfRule>
    <cfRule type="expression" dxfId="597" priority="187">
      <formula>P$445="YES"</formula>
    </cfRule>
    <cfRule type="expression" dxfId="596" priority="188">
      <formula>P$447="YES"</formula>
    </cfRule>
  </conditionalFormatting>
  <conditionalFormatting sqref="P170 P147:P159 P161 P128:P144 P101:P125 P21:P45">
    <cfRule type="expression" dxfId="595" priority="176">
      <formula>R21="EXCL"</formula>
    </cfRule>
    <cfRule type="expression" dxfId="594" priority="177">
      <formula>R21="PLUG"</formula>
    </cfRule>
  </conditionalFormatting>
  <conditionalFormatting sqref="P78:P95">
    <cfRule type="expression" dxfId="593" priority="168">
      <formula>R78="EXCL"</formula>
    </cfRule>
    <cfRule type="expression" dxfId="592" priority="169">
      <formula>R78="PLUG"</formula>
    </cfRule>
  </conditionalFormatting>
  <conditionalFormatting sqref="P18">
    <cfRule type="expression" dxfId="591" priority="160">
      <formula>R18="EXCL"</formula>
    </cfRule>
    <cfRule type="expression" dxfId="590" priority="161">
      <formula>R18="PLUG"</formula>
    </cfRule>
  </conditionalFormatting>
  <conditionalFormatting sqref="P160">
    <cfRule type="expression" dxfId="589" priority="162">
      <formula>R160="EXCL"</formula>
    </cfRule>
    <cfRule type="expression" dxfId="588" priority="163">
      <formula>R160="PLUG"</formula>
    </cfRule>
  </conditionalFormatting>
  <conditionalFormatting sqref="P171:P176">
    <cfRule type="expression" dxfId="587" priority="182">
      <formula>R171="EXCL"</formula>
    </cfRule>
    <cfRule type="expression" dxfId="586" priority="183">
      <formula>R171="PLUG"</formula>
    </cfRule>
  </conditionalFormatting>
  <conditionalFormatting sqref="P162">
    <cfRule type="expression" dxfId="585" priority="180">
      <formula>R162="EXCL"</formula>
    </cfRule>
    <cfRule type="expression" dxfId="584" priority="181">
      <formula>R162="PLUG"</formula>
    </cfRule>
  </conditionalFormatting>
  <conditionalFormatting sqref="P164:P169">
    <cfRule type="expression" dxfId="583" priority="178">
      <formula>R164="EXCL"</formula>
    </cfRule>
    <cfRule type="expression" dxfId="582" priority="179">
      <formula>R164="PLUG"</formula>
    </cfRule>
  </conditionalFormatting>
  <conditionalFormatting sqref="P163">
    <cfRule type="expression" dxfId="581" priority="174">
      <formula>R163="EXCL"</formula>
    </cfRule>
    <cfRule type="expression" dxfId="580" priority="175">
      <formula>R163="PLUG"</formula>
    </cfRule>
  </conditionalFormatting>
  <conditionalFormatting sqref="P42:P59">
    <cfRule type="expression" dxfId="579" priority="172">
      <formula>R42="EXCL"</formula>
    </cfRule>
    <cfRule type="expression" dxfId="578" priority="173">
      <formula>R42="PLUG"</formula>
    </cfRule>
  </conditionalFormatting>
  <conditionalFormatting sqref="P60:P77">
    <cfRule type="expression" dxfId="577" priority="170">
      <formula>R60="EXCL"</formula>
    </cfRule>
    <cfRule type="expression" dxfId="576" priority="171">
      <formula>R60="PLUG"</formula>
    </cfRule>
  </conditionalFormatting>
  <conditionalFormatting sqref="P96:P99">
    <cfRule type="expression" dxfId="575" priority="166">
      <formula>R96="EXCL"</formula>
    </cfRule>
    <cfRule type="expression" dxfId="574" priority="167">
      <formula>R96="PLUG"</formula>
    </cfRule>
  </conditionalFormatting>
  <conditionalFormatting sqref="P145:P146">
    <cfRule type="expression" dxfId="573" priority="164">
      <formula>R145="EXCL"</formula>
    </cfRule>
    <cfRule type="expression" dxfId="572" priority="165">
      <formula>R145="PLUG"</formula>
    </cfRule>
  </conditionalFormatting>
  <conditionalFormatting sqref="P100">
    <cfRule type="expression" dxfId="571" priority="158">
      <formula>R100="EXCL"</formula>
    </cfRule>
    <cfRule type="expression" dxfId="570" priority="159">
      <formula>R100="PLUG"</formula>
    </cfRule>
  </conditionalFormatting>
  <conditionalFormatting sqref="Q7:Q8">
    <cfRule type="expression" dxfId="569" priority="153">
      <formula>Q$443="NO"</formula>
    </cfRule>
    <cfRule type="expression" dxfId="568" priority="154">
      <formula>Q$441="NO"</formula>
    </cfRule>
    <cfRule type="expression" dxfId="567" priority="155">
      <formula>IF(Q$445="YES", IF(Q$447="YES",1,0),0)</formula>
    </cfRule>
    <cfRule type="expression" dxfId="566" priority="156">
      <formula>Q$445="YES"</formula>
    </cfRule>
    <cfRule type="expression" dxfId="565" priority="157">
      <formula>Q$447="YES"</formula>
    </cfRule>
  </conditionalFormatting>
  <conditionalFormatting sqref="Q18 Q128:Q176 Q21:Q125">
    <cfRule type="expression" dxfId="564" priority="289">
      <formula>#REF!="EXCL"</formula>
    </cfRule>
    <cfRule type="expression" dxfId="563" priority="290">
      <formula>#REF!="PLUG"</formula>
    </cfRule>
  </conditionalFormatting>
  <conditionalFormatting sqref="S7:T8">
    <cfRule type="expression" dxfId="562" priority="146">
      <formula>S$443="NO"</formula>
    </cfRule>
    <cfRule type="expression" dxfId="561" priority="147">
      <formula>S$441="NO"</formula>
    </cfRule>
    <cfRule type="expression" dxfId="560" priority="148">
      <formula>IF(S$445="YES", IF(S$447="YES",1,0),0)</formula>
    </cfRule>
    <cfRule type="expression" dxfId="559" priority="149">
      <formula>S$445="YES"</formula>
    </cfRule>
    <cfRule type="expression" dxfId="558" priority="150">
      <formula>S$447="YES"</formula>
    </cfRule>
  </conditionalFormatting>
  <conditionalFormatting sqref="S170">
    <cfRule type="expression" dxfId="557" priority="138">
      <formula>T170="EXCL"</formula>
    </cfRule>
    <cfRule type="expression" dxfId="556" priority="139">
      <formula>T170="PLUG"</formula>
    </cfRule>
  </conditionalFormatting>
  <conditionalFormatting sqref="S78:S95">
    <cfRule type="expression" dxfId="555" priority="130">
      <formula>T78="EXCL"</formula>
    </cfRule>
    <cfRule type="expression" dxfId="554" priority="131">
      <formula>T78="PLUG"</formula>
    </cfRule>
  </conditionalFormatting>
  <conditionalFormatting sqref="S18">
    <cfRule type="expression" dxfId="553" priority="122">
      <formula>T18="EXCL"</formula>
    </cfRule>
    <cfRule type="expression" dxfId="552" priority="123">
      <formula>T18="PLUG"</formula>
    </cfRule>
  </conditionalFormatting>
  <conditionalFormatting sqref="S160">
    <cfRule type="expression" dxfId="551" priority="124">
      <formula>T160="EXCL"</formula>
    </cfRule>
    <cfRule type="expression" dxfId="550" priority="125">
      <formula>T160="PLUG"</formula>
    </cfRule>
  </conditionalFormatting>
  <conditionalFormatting sqref="S171:S176 S114:S125 S147:S159 S161 S128:S144 S21:S45">
    <cfRule type="expression" dxfId="549" priority="144">
      <formula>T21="EXCL"</formula>
    </cfRule>
    <cfRule type="expression" dxfId="548" priority="145">
      <formula>T21="PLUG"</formula>
    </cfRule>
  </conditionalFormatting>
  <conditionalFormatting sqref="S162">
    <cfRule type="expression" dxfId="547" priority="142">
      <formula>T162="EXCL"</formula>
    </cfRule>
    <cfRule type="expression" dxfId="546" priority="143">
      <formula>T162="PLUG"</formula>
    </cfRule>
  </conditionalFormatting>
  <conditionalFormatting sqref="S164:S169">
    <cfRule type="expression" dxfId="545" priority="140">
      <formula>T164="EXCL"</formula>
    </cfRule>
    <cfRule type="expression" dxfId="544" priority="141">
      <formula>T164="PLUG"</formula>
    </cfRule>
  </conditionalFormatting>
  <conditionalFormatting sqref="S163">
    <cfRule type="expression" dxfId="543" priority="136">
      <formula>T163="EXCL"</formula>
    </cfRule>
    <cfRule type="expression" dxfId="542" priority="137">
      <formula>T163="PLUG"</formula>
    </cfRule>
  </conditionalFormatting>
  <conditionalFormatting sqref="S42:S59">
    <cfRule type="expression" dxfId="541" priority="134">
      <formula>T42="EXCL"</formula>
    </cfRule>
    <cfRule type="expression" dxfId="540" priority="135">
      <formula>T42="PLUG"</formula>
    </cfRule>
  </conditionalFormatting>
  <conditionalFormatting sqref="S60:S77">
    <cfRule type="expression" dxfId="539" priority="132">
      <formula>T60="EXCL"</formula>
    </cfRule>
    <cfRule type="expression" dxfId="538" priority="133">
      <formula>T60="PLUG"</formula>
    </cfRule>
  </conditionalFormatting>
  <conditionalFormatting sqref="S96:S99 S101:S113">
    <cfRule type="expression" dxfId="537" priority="128">
      <formula>T96="EXCL"</formula>
    </cfRule>
    <cfRule type="expression" dxfId="536" priority="129">
      <formula>T96="PLUG"</formula>
    </cfRule>
  </conditionalFormatting>
  <conditionalFormatting sqref="S145:S146">
    <cfRule type="expression" dxfId="535" priority="126">
      <formula>T145="EXCL"</formula>
    </cfRule>
    <cfRule type="expression" dxfId="534" priority="127">
      <formula>T145="PLUG"</formula>
    </cfRule>
  </conditionalFormatting>
  <conditionalFormatting sqref="S100">
    <cfRule type="expression" dxfId="533" priority="120">
      <formula>T100="EXCL"</formula>
    </cfRule>
    <cfRule type="expression" dxfId="532" priority="121">
      <formula>T100="PLUG"</formula>
    </cfRule>
  </conditionalFormatting>
  <conditionalFormatting sqref="W217:W226">
    <cfRule type="expression" dxfId="531" priority="119">
      <formula>SUM(W217:W226)&gt;100%</formula>
    </cfRule>
  </conditionalFormatting>
  <conditionalFormatting sqref="U7:U8">
    <cfRule type="expression" dxfId="530" priority="114">
      <formula>U$443="NO"</formula>
    </cfRule>
    <cfRule type="expression" dxfId="529" priority="115">
      <formula>U$441="NO"</formula>
    </cfRule>
    <cfRule type="expression" dxfId="528" priority="116">
      <formula>IF(U$445="YES", IF(U$447="YES",1,0),0)</formula>
    </cfRule>
    <cfRule type="expression" dxfId="527" priority="117">
      <formula>U$445="YES"</formula>
    </cfRule>
    <cfRule type="expression" dxfId="526" priority="118">
      <formula>U$447="YES"</formula>
    </cfRule>
  </conditionalFormatting>
  <conditionalFormatting sqref="U170 U147:U159 U161 U128:U144 U101:U125 U21:U45">
    <cfRule type="expression" dxfId="525" priority="106">
      <formula>W21="EXCL"</formula>
    </cfRule>
    <cfRule type="expression" dxfId="524" priority="107">
      <formula>W21="PLUG"</formula>
    </cfRule>
  </conditionalFormatting>
  <conditionalFormatting sqref="U78:U95">
    <cfRule type="expression" dxfId="523" priority="98">
      <formula>W78="EXCL"</formula>
    </cfRule>
    <cfRule type="expression" dxfId="522" priority="99">
      <formula>W78="PLUG"</formula>
    </cfRule>
  </conditionalFormatting>
  <conditionalFormatting sqref="U18">
    <cfRule type="expression" dxfId="521" priority="90">
      <formula>W18="EXCL"</formula>
    </cfRule>
    <cfRule type="expression" dxfId="520" priority="91">
      <formula>W18="PLUG"</formula>
    </cfRule>
  </conditionalFormatting>
  <conditionalFormatting sqref="U160">
    <cfRule type="expression" dxfId="519" priority="92">
      <formula>W160="EXCL"</formula>
    </cfRule>
    <cfRule type="expression" dxfId="518" priority="93">
      <formula>W160="PLUG"</formula>
    </cfRule>
  </conditionalFormatting>
  <conditionalFormatting sqref="U171:U176">
    <cfRule type="expression" dxfId="517" priority="112">
      <formula>W171="EXCL"</formula>
    </cfRule>
    <cfRule type="expression" dxfId="516" priority="113">
      <formula>W171="PLUG"</formula>
    </cfRule>
  </conditionalFormatting>
  <conditionalFormatting sqref="U162">
    <cfRule type="expression" dxfId="515" priority="110">
      <formula>W162="EXCL"</formula>
    </cfRule>
    <cfRule type="expression" dxfId="514" priority="111">
      <formula>W162="PLUG"</formula>
    </cfRule>
  </conditionalFormatting>
  <conditionalFormatting sqref="U164:U169">
    <cfRule type="expression" dxfId="513" priority="108">
      <formula>W164="EXCL"</formula>
    </cfRule>
    <cfRule type="expression" dxfId="512" priority="109">
      <formula>W164="PLUG"</formula>
    </cfRule>
  </conditionalFormatting>
  <conditionalFormatting sqref="U163">
    <cfRule type="expression" dxfId="511" priority="104">
      <formula>W163="EXCL"</formula>
    </cfRule>
    <cfRule type="expression" dxfId="510" priority="105">
      <formula>W163="PLUG"</formula>
    </cfRule>
  </conditionalFormatting>
  <conditionalFormatting sqref="U42:U59">
    <cfRule type="expression" dxfId="509" priority="102">
      <formula>W42="EXCL"</formula>
    </cfRule>
    <cfRule type="expression" dxfId="508" priority="103">
      <formula>W42="PLUG"</formula>
    </cfRule>
  </conditionalFormatting>
  <conditionalFormatting sqref="U60:U77">
    <cfRule type="expression" dxfId="507" priority="100">
      <formula>W60="EXCL"</formula>
    </cfRule>
    <cfRule type="expression" dxfId="506" priority="101">
      <formula>W60="PLUG"</formula>
    </cfRule>
  </conditionalFormatting>
  <conditionalFormatting sqref="U96:U99">
    <cfRule type="expression" dxfId="505" priority="96">
      <formula>W96="EXCL"</formula>
    </cfRule>
    <cfRule type="expression" dxfId="504" priority="97">
      <formula>W96="PLUG"</formula>
    </cfRule>
  </conditionalFormatting>
  <conditionalFormatting sqref="U145:U146">
    <cfRule type="expression" dxfId="503" priority="94">
      <formula>W145="EXCL"</formula>
    </cfRule>
    <cfRule type="expression" dxfId="502" priority="95">
      <formula>W145="PLUG"</formula>
    </cfRule>
  </conditionalFormatting>
  <conditionalFormatting sqref="U100">
    <cfRule type="expression" dxfId="501" priority="88">
      <formula>W100="EXCL"</formula>
    </cfRule>
    <cfRule type="expression" dxfId="500" priority="89">
      <formula>W100="PLUG"</formula>
    </cfRule>
  </conditionalFormatting>
  <conditionalFormatting sqref="V7:V8">
    <cfRule type="expression" dxfId="499" priority="83">
      <formula>V$443="NO"</formula>
    </cfRule>
    <cfRule type="expression" dxfId="498" priority="84">
      <formula>V$441="NO"</formula>
    </cfRule>
    <cfRule type="expression" dxfId="497" priority="85">
      <formula>IF(V$445="YES", IF(V$447="YES",1,0),0)</formula>
    </cfRule>
    <cfRule type="expression" dxfId="496" priority="86">
      <formula>V$445="YES"</formula>
    </cfRule>
    <cfRule type="expression" dxfId="495" priority="87">
      <formula>V$447="YES"</formula>
    </cfRule>
  </conditionalFormatting>
  <conditionalFormatting sqref="V18 V128:V176 V21:V125">
    <cfRule type="expression" dxfId="494" priority="151">
      <formula>#REF!="EXCL"</formula>
    </cfRule>
    <cfRule type="expression" dxfId="493" priority="152">
      <formula>#REF!="PLUG"</formula>
    </cfRule>
  </conditionalFormatting>
  <conditionalFormatting sqref="X7:Y8">
    <cfRule type="expression" dxfId="492" priority="76">
      <formula>X$443="NO"</formula>
    </cfRule>
    <cfRule type="expression" dxfId="491" priority="77">
      <formula>X$441="NO"</formula>
    </cfRule>
    <cfRule type="expression" dxfId="490" priority="78">
      <formula>IF(X$445="YES", IF(X$447="YES",1,0),0)</formula>
    </cfRule>
    <cfRule type="expression" dxfId="489" priority="79">
      <formula>X$445="YES"</formula>
    </cfRule>
    <cfRule type="expression" dxfId="488" priority="80">
      <formula>X$447="YES"</formula>
    </cfRule>
  </conditionalFormatting>
  <conditionalFormatting sqref="X170">
    <cfRule type="expression" dxfId="487" priority="68">
      <formula>Y170="EXCL"</formula>
    </cfRule>
    <cfRule type="expression" dxfId="486" priority="69">
      <formula>Y170="PLUG"</formula>
    </cfRule>
  </conditionalFormatting>
  <conditionalFormatting sqref="X78:X95">
    <cfRule type="expression" dxfId="485" priority="60">
      <formula>Y78="EXCL"</formula>
    </cfRule>
    <cfRule type="expression" dxfId="484" priority="61">
      <formula>Y78="PLUG"</formula>
    </cfRule>
  </conditionalFormatting>
  <conditionalFormatting sqref="X18">
    <cfRule type="expression" dxfId="483" priority="52">
      <formula>Y18="EXCL"</formula>
    </cfRule>
    <cfRule type="expression" dxfId="482" priority="53">
      <formula>Y18="PLUG"</formula>
    </cfRule>
  </conditionalFormatting>
  <conditionalFormatting sqref="X160">
    <cfRule type="expression" dxfId="481" priority="54">
      <formula>Y160="EXCL"</formula>
    </cfRule>
    <cfRule type="expression" dxfId="480" priority="55">
      <formula>Y160="PLUG"</formula>
    </cfRule>
  </conditionalFormatting>
  <conditionalFormatting sqref="X171:X176 X114:X125 X147:X159 X161 X128:X144 X21:X45">
    <cfRule type="expression" dxfId="479" priority="74">
      <formula>Y21="EXCL"</formula>
    </cfRule>
    <cfRule type="expression" dxfId="478" priority="75">
      <formula>Y21="PLUG"</formula>
    </cfRule>
  </conditionalFormatting>
  <conditionalFormatting sqref="X162">
    <cfRule type="expression" dxfId="477" priority="72">
      <formula>Y162="EXCL"</formula>
    </cfRule>
    <cfRule type="expression" dxfId="476" priority="73">
      <formula>Y162="PLUG"</formula>
    </cfRule>
  </conditionalFormatting>
  <conditionalFormatting sqref="X164:X169">
    <cfRule type="expression" dxfId="475" priority="70">
      <formula>Y164="EXCL"</formula>
    </cfRule>
    <cfRule type="expression" dxfId="474" priority="71">
      <formula>Y164="PLUG"</formula>
    </cfRule>
  </conditionalFormatting>
  <conditionalFormatting sqref="X163">
    <cfRule type="expression" dxfId="473" priority="66">
      <formula>Y163="EXCL"</formula>
    </cfRule>
    <cfRule type="expression" dxfId="472" priority="67">
      <formula>Y163="PLUG"</formula>
    </cfRule>
  </conditionalFormatting>
  <conditionalFormatting sqref="X42:X59">
    <cfRule type="expression" dxfId="471" priority="64">
      <formula>Y42="EXCL"</formula>
    </cfRule>
    <cfRule type="expression" dxfId="470" priority="65">
      <formula>Y42="PLUG"</formula>
    </cfRule>
  </conditionalFormatting>
  <conditionalFormatting sqref="X60:X77">
    <cfRule type="expression" dxfId="469" priority="62">
      <formula>Y60="EXCL"</formula>
    </cfRule>
    <cfRule type="expression" dxfId="468" priority="63">
      <formula>Y60="PLUG"</formula>
    </cfRule>
  </conditionalFormatting>
  <conditionalFormatting sqref="X96:X99 X101:X113">
    <cfRule type="expression" dxfId="467" priority="58">
      <formula>Y96="EXCL"</formula>
    </cfRule>
    <cfRule type="expression" dxfId="466" priority="59">
      <formula>Y96="PLUG"</formula>
    </cfRule>
  </conditionalFormatting>
  <conditionalFormatting sqref="X145:X146">
    <cfRule type="expression" dxfId="465" priority="56">
      <formula>Y145="EXCL"</formula>
    </cfRule>
    <cfRule type="expression" dxfId="464" priority="57">
      <formula>Y145="PLUG"</formula>
    </cfRule>
  </conditionalFormatting>
  <conditionalFormatting sqref="X100">
    <cfRule type="expression" dxfId="463" priority="50">
      <formula>Y100="EXCL"</formula>
    </cfRule>
    <cfRule type="expression" dxfId="462" priority="51">
      <formula>Y100="PLUG"</formula>
    </cfRule>
  </conditionalFormatting>
  <conditionalFormatting sqref="AB217:AB226">
    <cfRule type="expression" dxfId="461" priority="49">
      <formula>SUM(AB217:AB226)&gt;100%</formula>
    </cfRule>
  </conditionalFormatting>
  <conditionalFormatting sqref="Z7:Z8">
    <cfRule type="expression" dxfId="460" priority="44">
      <formula>Z$443="NO"</formula>
    </cfRule>
    <cfRule type="expression" dxfId="459" priority="45">
      <formula>Z$441="NO"</formula>
    </cfRule>
    <cfRule type="expression" dxfId="458" priority="46">
      <formula>IF(Z$445="YES", IF(Z$447="YES",1,0),0)</formula>
    </cfRule>
    <cfRule type="expression" dxfId="457" priority="47">
      <formula>Z$445="YES"</formula>
    </cfRule>
    <cfRule type="expression" dxfId="456" priority="48">
      <formula>Z$447="YES"</formula>
    </cfRule>
  </conditionalFormatting>
  <conditionalFormatting sqref="Z170 Z147:Z159 Z161 Z128:Z144 Z101:Z125 Z21:Z45">
    <cfRule type="expression" dxfId="455" priority="36">
      <formula>AB21="EXCL"</formula>
    </cfRule>
    <cfRule type="expression" dxfId="454" priority="37">
      <formula>AB21="PLUG"</formula>
    </cfRule>
  </conditionalFormatting>
  <conditionalFormatting sqref="Z78:Z95">
    <cfRule type="expression" dxfId="453" priority="28">
      <formula>AB78="EXCL"</formula>
    </cfRule>
    <cfRule type="expression" dxfId="452" priority="29">
      <formula>AB78="PLUG"</formula>
    </cfRule>
  </conditionalFormatting>
  <conditionalFormatting sqref="Z18">
    <cfRule type="expression" dxfId="451" priority="20">
      <formula>AB18="EXCL"</formula>
    </cfRule>
    <cfRule type="expression" dxfId="450" priority="21">
      <formula>AB18="PLUG"</formula>
    </cfRule>
  </conditionalFormatting>
  <conditionalFormatting sqref="Z160">
    <cfRule type="expression" dxfId="449" priority="22">
      <formula>AB160="EXCL"</formula>
    </cfRule>
    <cfRule type="expression" dxfId="448" priority="23">
      <formula>AB160="PLUG"</formula>
    </cfRule>
  </conditionalFormatting>
  <conditionalFormatting sqref="Z171:Z176">
    <cfRule type="expression" dxfId="447" priority="42">
      <formula>AB171="EXCL"</formula>
    </cfRule>
    <cfRule type="expression" dxfId="446" priority="43">
      <formula>AB171="PLUG"</formula>
    </cfRule>
  </conditionalFormatting>
  <conditionalFormatting sqref="Z162">
    <cfRule type="expression" dxfId="445" priority="40">
      <formula>AB162="EXCL"</formula>
    </cfRule>
    <cfRule type="expression" dxfId="444" priority="41">
      <formula>AB162="PLUG"</formula>
    </cfRule>
  </conditionalFormatting>
  <conditionalFormatting sqref="Z164:Z169">
    <cfRule type="expression" dxfId="443" priority="38">
      <formula>AB164="EXCL"</formula>
    </cfRule>
    <cfRule type="expression" dxfId="442" priority="39">
      <formula>AB164="PLUG"</formula>
    </cfRule>
  </conditionalFormatting>
  <conditionalFormatting sqref="Z163">
    <cfRule type="expression" dxfId="441" priority="34">
      <formula>AB163="EXCL"</formula>
    </cfRule>
    <cfRule type="expression" dxfId="440" priority="35">
      <formula>AB163="PLUG"</formula>
    </cfRule>
  </conditionalFormatting>
  <conditionalFormatting sqref="Z42:Z59">
    <cfRule type="expression" dxfId="439" priority="32">
      <formula>AB42="EXCL"</formula>
    </cfRule>
    <cfRule type="expression" dxfId="438" priority="33">
      <formula>AB42="PLUG"</formula>
    </cfRule>
  </conditionalFormatting>
  <conditionalFormatting sqref="Z60:Z77">
    <cfRule type="expression" dxfId="437" priority="30">
      <formula>AB60="EXCL"</formula>
    </cfRule>
    <cfRule type="expression" dxfId="436" priority="31">
      <formula>AB60="PLUG"</formula>
    </cfRule>
  </conditionalFormatting>
  <conditionalFormatting sqref="Z96:Z99">
    <cfRule type="expression" dxfId="435" priority="26">
      <formula>AB96="EXCL"</formula>
    </cfRule>
    <cfRule type="expression" dxfId="434" priority="27">
      <formula>AB96="PLUG"</formula>
    </cfRule>
  </conditionalFormatting>
  <conditionalFormatting sqref="Z145:Z146">
    <cfRule type="expression" dxfId="433" priority="24">
      <formula>AB145="EXCL"</formula>
    </cfRule>
    <cfRule type="expression" dxfId="432" priority="25">
      <formula>AB145="PLUG"</formula>
    </cfRule>
  </conditionalFormatting>
  <conditionalFormatting sqref="Z100">
    <cfRule type="expression" dxfId="431" priority="18">
      <formula>AB100="EXCL"</formula>
    </cfRule>
    <cfRule type="expression" dxfId="430" priority="19">
      <formula>AB100="PLUG"</formula>
    </cfRule>
  </conditionalFormatting>
  <conditionalFormatting sqref="AA7:AA8">
    <cfRule type="expression" dxfId="429" priority="13">
      <formula>AA$443="NO"</formula>
    </cfRule>
    <cfRule type="expression" dxfId="428" priority="14">
      <formula>AA$441="NO"</formula>
    </cfRule>
    <cfRule type="expression" dxfId="427" priority="15">
      <formula>IF(AA$445="YES", IF(AA$447="YES",1,0),0)</formula>
    </cfRule>
    <cfRule type="expression" dxfId="426" priority="16">
      <formula>AA$445="YES"</formula>
    </cfRule>
    <cfRule type="expression" dxfId="425" priority="17">
      <formula>AA$447="YES"</formula>
    </cfRule>
  </conditionalFormatting>
  <conditionalFormatting sqref="AA18 AA128:AA176 AA21:AA125">
    <cfRule type="expression" dxfId="424" priority="81">
      <formula>#REF!="EXCL"</formula>
    </cfRule>
    <cfRule type="expression" dxfId="423" priority="82">
      <formula>#REF!="PLUG"</formula>
    </cfRule>
  </conditionalFormatting>
  <conditionalFormatting sqref="H18 O18 O128:O176 O21:O125 H21:H22 H26:H27 H32:H176">
    <cfRule type="expression" dxfId="422" priority="291">
      <formula>#REF!="EXCL"</formula>
    </cfRule>
    <cfRule type="expression" dxfId="421" priority="292">
      <formula>#REF!="PLUG"</formula>
    </cfRule>
  </conditionalFormatting>
  <conditionalFormatting sqref="I23:I31">
    <cfRule type="expression" dxfId="420" priority="11">
      <formula>J23="EXCL"</formula>
    </cfRule>
    <cfRule type="expression" dxfId="419" priority="12">
      <formula>J23="PLUG"</formula>
    </cfRule>
  </conditionalFormatting>
  <conditionalFormatting sqref="M160">
    <cfRule type="expression" dxfId="418" priority="7">
      <formula>#REF!="EXCL"</formula>
    </cfRule>
    <cfRule type="expression" dxfId="417" priority="8">
      <formula>#REF!="PLUG"</formula>
    </cfRule>
  </conditionalFormatting>
  <conditionalFormatting sqref="H23:H25">
    <cfRule type="expression" dxfId="416" priority="5">
      <formula>J23="EXCL"</formula>
    </cfRule>
    <cfRule type="expression" dxfId="415" priority="6">
      <formula>J23="PLUG"</formula>
    </cfRule>
  </conditionalFormatting>
  <conditionalFormatting sqref="H28:H31">
    <cfRule type="expression" dxfId="414" priority="3">
      <formula>J28="EXCL"</formula>
    </cfRule>
    <cfRule type="expression" dxfId="413" priority="4">
      <formula>J28="PLUG"</formula>
    </cfRule>
  </conditionalFormatting>
  <conditionalFormatting sqref="J23">
    <cfRule type="expression" dxfId="412" priority="1">
      <formula>K23="EXCL"</formula>
    </cfRule>
    <cfRule type="expression" dxfId="411" priority="2">
      <formula>K23="PLUG"</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8 4 8 2 2 e 5 - c e 3 2 - 4 d 5 a - 9 d 8 5 - b f d 2 0 4 7 c c 3 3 e " > < C u s t o m C o n t e n t > < ! [ C D A T A [ < ? x m l   v e r s i o n = " 1 . 0 "   e n c o d i n g = " u t f - 1 6 " ? > < S e t t i n g s > < H S l i c e r s S h a p e > 0 ; 0 ; 0 ; 0 < / H S l i c e r s S h a p e > < V S l i c e r s S h a p e > 0 ; 0 ; 0 ; 0 < / V S l i c e r s S h a p e > < S l i c e r S h e e t N a m e > A c c e s s o r i e s < / S l i c e r S h e e t N a m e > < S A H o s t H a s h > 4 4 6 6 5 6 5 5 4 < / S A H o s t H a s h > < G e m i n i F i e l d L i s t V i s i b l e > T r u e < / G e m i n i F i e l d L i s t V i s i b l e > < / S e t t i n g s > ] ] > < / C u s t o m C o n t e n t > < / G e m i n i > 
</file>

<file path=customXml/item10.xml>��< ? x m l   v e r s i o n = " 1 . 0 "   e n c o d i n g = " U T F - 1 6 " ? > < G e m i n i   x m l n s = " h t t p : / / g e m i n i / p i v o t c u s t o m i z a t i o n / a b 4 d 8 a 6 4 - a 5 b 3 - 4 0 1 4 - a 2 d e - 1 6 4 c c d c e 3 c 3 1 " > < C u s t o m C o n t e n t > < ! [ C D A T A [ < ? x m l   v e r s i o n = " 1 . 0 "   e n c o d i n g = " u t f - 1 6 " ? > < S e t t i n g s > < H S l i c e r s S h a p e > 0 ; 0 ; 0 ; 0 < / H S l i c e r s S h a p e > < V S l i c e r s S h a p e > 0 ; 0 ; 0 ; 0 < / V S l i c e r s S h a p e > < S l i c e r S h e e t N a m e > D a t a   S u m m a r y < / S l i c e r S h e e t N a m e > < S A H o s t H a s h > 1 1 3 6 4 3 8 5 2 2 < / S A H o s t H a s h > < G e m i n i F i e l d L i s t V i s i b l e > T r u e < / G e m i n i F i e l d L i s t V i s i b l e > < / S e t t i n g s > ] ] > < / C u s t o m C o n t e n t > < / G e m i n i > 
</file>

<file path=customXml/item11.xml>��< ? x m l   v e r s i o n = " 1 . 0 "   e n c o d i n g = " U T F - 1 6 " ? > < G e m i n i   x m l n s = " h t t p : / / g e m i n i / p i v o t c u s t o m i z a t i o n / T a b l e X M L _ T a b l e 4 8 - 2 d 5 b a c c 5 - d b c 1 - 4 a 1 5 - 9 2 4 b - 0 1 7 7 0 7 d f 4 c 6 9 " > < C u s t o m C o n t e n t > < ! [ C D A T A [ < T a b l e W i d g e t G r i d S e r i a l i z a t i o n   x m l n s : x s d = " h t t p : / / w w w . w 3 . o r g / 2 0 0 1 / X M L S c h e m a "   x m l n s : x s i = " h t t p : / / w w w . w 3 . o r g / 2 0 0 1 / X M L S c h e m a - i n s t a n c e " > < C o l u m n S u g g e s t e d T y p e   / > < C o l u m n F o r m a t   / > < C o l u m n A c c u r a c y   / > < C o l u m n C u r r e n c y S y m b o l   / > < C o l u m n P o s i t i v e P a t t e r n   / > < C o l u m n N e g a t i v e P a t t e r n   / > < C o l u m n W i d t h s > < i t e m > < k e y > < s t r i n g > K E D   S p e c < / s t r i n g > < / k e y > < v a l u e > < i n t > 9 2 < / i n t > < / v a l u e > < / i t e m > < i t e m > < k e y > < s t r i n g > P r e f o r m e d   P i p e   I n s u l a t i o n < / s t r i n g > < / k e y > < v a l u e > < i n t > 1 9 8 < / i n t > < / v a l u e > < / i t e m > < i t e m > < k e y > < s t r i n g > I n s u l a t i o n   F a c t o r < / s t r i n g > < / k e y > < v a l u e > < i n t > 1 3 8 < / i n t > < / v a l u e > < / i t e m > < i t e m > < k e y > < s t r i n g > k   F a c t o r   @   5 0   D e g   F < / s t r i n g > < / k e y > < v a l u e > < i n t > 1 5 4 < / i n t > < / v a l u e > < / i t e m > < / C o l u m n W i d t h s > < C o l u m n D i s p l a y I n d e x > < i t e m > < k e y > < s t r i n g > K E D   S p e c < / s t r i n g > < / k e y > < v a l u e > < i n t > 0 < / i n t > < / v a l u e > < / i t e m > < i t e m > < k e y > < s t r i n g > P r e f o r m e d   P i p e   I n s u l a t i o n < / s t r i n g > < / k e y > < v a l u e > < i n t > 1 < / i n t > < / v a l u e > < / i t e m > < i t e m > < k e y > < s t r i n g > I n s u l a t i o n   F a c t o r < / s t r i n g > < / k e y > < v a l u e > < i n t > 2 < / i n t > < / v a l u e > < / i t e m > < i t e m > < k e y > < s t r i n g > k   F a c t o r   @   5 0   D e g   F < / 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7 b 8 1 2 b c 2 - 2 3 a 7 - 4 b 6 2 - 9 f b f - d 4 c 9 9 3 b 4 3 f 4 6 " > < C u s t o m C o n t e n t > < ! [ C D A T A [ < ? x m l   v e r s i o n = " 1 . 0 "   e n c o d i n g = " u t f - 1 6 " ? > < S e t t i n g s > < H S l i c e r s S h a p e > 0 ; 0 ; 0 ; 0 < / H S l i c e r s S h a p e > < V S l i c e r s S h a p e > 0 ; 0 ; 0 ; 0 < / V S l i c e r s S h a p e > < S l i c e r S h e e t N a m e > Q u o t e   S h e e t < / S l i c e r S h e e t N a m e > < S A H o s t H a s h > 1 5 6 3 4 8 6 5 2 < / S A H o s t H a s h > < G e m i n i F i e l d L i s t V i s i b l e > T r u e < / G e m i n i F i e l d L i s t V i s i b l e > < / S e t t i n g s > ] ] > < / C u s t o m C o n t e n t > < / G e m i n i > 
</file>

<file path=customXml/item13.xml>��< ? x m l   v e r s i o n = " 1 . 0 "   e n c o d i n g = " U T F - 1 6 " ? > < G e m i n i   x m l n s = " h t t p : / / g e m i n i / p i v o t c u s t o m i z a t i o n / T a b l e X M L _ T a b l e 6 - e 7 7 7 c e 3 4 - c e 5 f - 4 9 d 1 - 8 e d 8 - 8 d 0 9 b a c c 4 3 4 d " > < C u s t o m C o n t e n t > < ! [ C D A T A [ < T a b l e W i d g e t G r i d S e r i a l i z a t i o n   x m l n s : x s d = " h t t p : / / w w w . w 3 . o r g / 2 0 0 1 / X M L S c h e m a "   x m l n s : x s i = " h t t p : / / w w w . w 3 . o r g / 2 0 0 1 / X M L S c h e m a - i n s t a n c e " > < C o l u m n S u g g e s t e d T y p e   / > < C o l u m n F o r m a t   / > < C o l u m n A c c u r a c y   / > < C o l u m n C u r r e n c y S y m b o l   / > < C o l u m n P o s i t i v e P a t t e r n   / > < C o l u m n N e g a t i v e P a t t e r n   / > < C o l u m n W i d t h s > < i t e m > < k e y > < s t r i n g > P i p e   D i a m e t e r < / s t r i n g > < / k e y > < v a l u e > < i n t > 1 2 5 < / i n t > < / v a l u e > < / i t e m > < i t e m > < k e y > < s t r i n g > L i g h t   v a l v e   ( f l a n g e d ) < / s t r i n g > < / k e y > < v a l u e > < i n t > 1 6 1 < / i n t > < / v a l u e > < / i t e m > < i t e m > < k e y > < s t r i n g > L i g h t   v a l v e   ( t h r e a d e d   o r   w e l d e d ) < / s t r i n g > < / k e y > < v a l u e > < i n t > 2 3 8 < / i n t > < / v a l u e > < / i t e m > < i t e m > < k e y > < s t r i n g > H e a v y   v a l v e   ( f l a n g e d ) < / s t r i n g > < / k e y > < v a l u e > < i n t > 1 6 9 < / i n t > < / v a l u e > < / i t e m > < i t e m > < k e y > < s t r i n g > H e a v y   v a l v e   ( t h r e a d e d   o r   w e l d e d ) < / s t r i n g > < / k e y > < v a l u e > < i n t > 2 4 6 < / i n t > < / v a l u e > < / i t e m > < i t e m > < k e y > < s t r i n g > T y p i c a l   P i p e   S h o e < / s t r i n g > < / k e y > < v a l u e > < i n t > 1 4 3 < / i n t > < / v a l u e > < / i t e m > < i t e m > < k e y > < s t r i n g > F l a n g e   ( p a i r ) < / s t r i n g > < / k e y > < v a l u e > < i n t > 1 1 4 < / i n t > < / v a l u e > < / i t e m > < i t e m > < k e y > < s t r i n g > F i e l d   v a r i a n c e < / s t r i n g > < / k e y > < v a l u e > < i n t > 1 2 2 < / i n t > < / v a l u e > < / i t e m > < / C o l u m n W i d t h s > < C o l u m n D i s p l a y I n d e x > < i t e m > < k e y > < s t r i n g > P i p e   D i a m e t e r < / s t r i n g > < / k e y > < v a l u e > < i n t > 0 < / i n t > < / v a l u e > < / i t e m > < i t e m > < k e y > < s t r i n g > L i g h t   v a l v e   ( f l a n g e d ) < / s t r i n g > < / k e y > < v a l u e > < i n t > 1 < / i n t > < / v a l u e > < / i t e m > < i t e m > < k e y > < s t r i n g > L i g h t   v a l v e   ( t h r e a d e d   o r   w e l d e d ) < / s t r i n g > < / k e y > < v a l u e > < i n t > 2 < / i n t > < / v a l u e > < / i t e m > < i t e m > < k e y > < s t r i n g > H e a v y   v a l v e   ( f l a n g e d ) < / s t r i n g > < / k e y > < v a l u e > < i n t > 3 < / i n t > < / v a l u e > < / i t e m > < i t e m > < k e y > < s t r i n g > H e a v y   v a l v e   ( t h r e a d e d   o r   w e l d e d ) < / s t r i n g > < / k e y > < v a l u e > < i n t > 4 < / i n t > < / v a l u e > < / i t e m > < i t e m > < k e y > < s t r i n g > T y p i c a l   P i p e   S h o e < / s t r i n g > < / k e y > < v a l u e > < i n t > 5 < / i n t > < / v a l u e > < / i t e m > < i t e m > < k e y > < s t r i n g > F l a n g e   ( p a i r ) < / s t r i n g > < / k e y > < v a l u e > < i n t > 6 < / i n t > < / v a l u e > < / i t e m > < i t e m > < k e y > < s t r i n g > F i e l d   v a r i a n c e < / 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s " > < C u s t o m C o n t e n t > < ! [ C D A T A [ < L i n k e d T a b l e s   x m l n s : x s d = " h t t p : / / w w w . w 3 . o r g / 2 0 0 1 / X M L S c h e m a "   x m l n s : x s i = " h t t p : / / w w w . w 3 . o r g / 2 0 0 1 / X M L S c h e m a - i n s t a n c e " > < L i n k e d T a b l e L i s t > < L i n k e d T a b l e I n f o > < E x c e l T a b l e N a m e > T a b l e 1 < / E x c e l T a b l e N a m e > < G e m i n i T a b l e I d > T a b l e 1 - c 8 f 2 b b d 9 - c 0 c 8 - 4 1 c 6 - a 3 8 e - 7 9 b 7 6 f 1 a a c 3 1 < / G e m i n i T a b l e I d > < L i n k e d C o l u m n L i s t   / > < U p d a t e N e e d e d > f a l s e < / U p d a t e N e e d e d > < R o w C o u n t > 0 < / R o w C o u n t > < / L i n k e d T a b l e I n f o > < L i n k e d T a b l e I n f o > < E x c e l T a b l e N a m e > T a b l e 1 _ 2 < / E x c e l T a b l e N a m e > < G e m i n i T a b l e I d > T a b l e 1 _ 2 - 9 9 0 2 6 1 0 3 - c 6 2 4 - 4 2 5 b - 9 1 a d - 6 0 2 7 f e 0 2 e b 8 f < / G e m i n i T a b l e I d > < L i n k e d C o l u m n L i s t   / > < U p d a t e N e e d e d > f a l s e < / U p d a t e N e e d e d > < R o w C o u n t > 0 < / R o w C o u n t > < / L i n k e d T a b l e I n f o > < L i n k e d T a b l e I n f o > < E x c e l T a b l e N a m e > T a b l e 5 < / E x c e l T a b l e N a m e > < G e m i n i T a b l e I d > T a b l e 5 - 1 0 2 7 5 b 8 b - 6 9 9 0 - 4 3 8 3 - b 3 6 0 - e f c 5 7 2 2 4 2 7 3 e < / G e m i n i T a b l e I d > < L i n k e d C o l u m n L i s t   / > < U p d a t e N e e d e d > f a l s e < / U p d a t e N e e d e d > < R o w C o u n t > 0 < / R o w C o u n t > < / L i n k e d T a b l e I n f o > < L i n k e d T a b l e I n f o > < E x c e l T a b l e N a m e > T a b l e 4 8 < / E x c e l T a b l e N a m e > < G e m i n i T a b l e I d > T a b l e 4 8 - 2 d 5 b a c c 5 - d b c 1 - 4 a 1 5 - 9 2 4 b - 0 1 7 7 0 7 d f 4 c 6 9 < / G e m i n i T a b l e I d > < L i n k e d C o l u m n L i s t   / > < U p d a t e N e e d e d > f a l s e < / U p d a t e N e e d e d > < R o w C o u n t > 0 < / R o w C o u n t > < / L i n k e d T a b l e I n f o > < L i n k e d T a b l e I n f o > < E x c e l T a b l e N a m e > T a b l e 1 7 < / E x c e l T a b l e N a m e > < G e m i n i T a b l e I d > T a b l e 1 7 - f 6 d 8 b c 7 3 - 1 e a 7 - 4 8 2 9 - b d 3 0 - a c 5 3 8 8 7 7 7 a a e < / G e m i n i T a b l e I d > < L i n k e d C o l u m n L i s t   / > < U p d a t e N e e d e d > f a l s e < / U p d a t e N e e d e d > < R o w C o u n t > 0 < / R o w C o u n t > < / L i n k e d T a b l e I n f o > < L i n k e d T a b l e I n f o > < E x c e l T a b l e N a m e > T a b l e 1 5 < / E x c e l T a b l e N a m e > < G e m i n i T a b l e I d > T a b l e 1 5 - 6 1 d 3 d 7 2 0 - e 8 3 0 - 4 0 9 3 - a 4 f 4 - 4 a a f 9 7 1 1 0 a 5 8 < / G e m i n i T a b l e I d > < L i n k e d C o l u m n L i s t   / > < U p d a t e N e e d e d > f a l s e < / U p d a t e N e e d e d > < R o w C o u n t > 0 < / R o w C o u n t > < / L i n k e d T a b l e I n f o > < L i n k e d T a b l e I n f o > < E x c e l T a b l e N a m e > T a b l e 2 1 < / E x c e l T a b l e N a m e > < G e m i n i T a b l e I d > T a b l e 2 1 - 6 6 6 8 2 c 5 1 - e 8 8 4 - 4 e 1 1 - 9 4 2 6 - d d 4 5 a f 1 a d 4 c 7 < / G e m i n i T a b l e I d > < L i n k e d C o l u m n L i s t   / > < U p d a t e N e e d e d > f a l s e < / U p d a t e N e e d e d > < R o w C o u n t > 0 < / R o w C o u n t > < / L i n k e d T a b l e I n f o > < L i n k e d T a b l e I n f o > < E x c e l T a b l e N a m e > T a b l e 1 1 5 < / E x c e l T a b l e N a m e > < G e m i n i T a b l e I d > T a b l e 1 1 5 - 8 e a 8 7 4 2 3 - 9 3 3 c - 4 6 3 5 - 8 6 e 3 - 4 5 6 1 7 c 2 f 8 7 d c < / G e m i n i T a b l e I d > < L i n k e d C o l u m n L i s t   / > < U p d a t e N e e d e d > f a l s e < / U p d a t e N e e d e d > < R o w C o u n t > 0 < / R o w C o u n t > < / L i n k e d T a b l e I n f o > < L i n k e d T a b l e I n f o > < E x c e l T a b l e N a m e > T a b l e 1 5 2 3 < / E x c e l T a b l e N a m e > < G e m i n i T a b l e I d > T a b l e 1 5 2 3 - 4 2 7 c c e c 2 - 4 0 d 3 - 4 c 8 c - b 0 5 8 - 2 e 6 9 b c 8 9 a 0 5 b < / G e m i n i T a b l e I d > < L i n k e d C o l u m n L i s t   / > < U p d a t e N e e d e d > f a l s e < / U p d a t e N e e d e d > < R o w C o u n t > 0 < / R o w C o u n t > < / L i n k e d T a b l e I n f o > < L i n k e d T a b l e I n f o > < E x c e l T a b l e N a m e > T a b l e 8 < / E x c e l T a b l e N a m e > < G e m i n i T a b l e I d > T a b l e 8 - f 1 7 e f 8 6 5 - b e 4 7 - 4 f 8 5 - b 6 f 1 - 4 4 9 4 0 3 4 2 4 c f 2 < / G e m i n i T a b l e I d > < L i n k e d C o l u m n L i s t   / > < U p d a t e N e e d e d > f a l s e < / U p d a t e N e e d e d > < R o w C o u n t > 0 < / R o w C o u n t > < / L i n k e d T a b l e I n f o > < L i n k e d T a b l e I n f o > < E x c e l T a b l e N a m e > T a b l e 8 1 9 < / E x c e l T a b l e N a m e > < G e m i n i T a b l e I d > T a b l e 8 1 9 - 3 0 e a 3 a b 2 - 8 f a b - 4 7 0 7 - 8 f 4 3 - 4 d 9 1 1 1 3 b f 9 7 f < / G e m i n i T a b l e I d > < L i n k e d C o l u m n L i s t   / > < U p d a t e N e e d e d > f a l s e < / U p d a t e N e e d e d > < R o w C o u n t > 0 < / R o w C o u n t > < / L i n k e d T a b l e I n f o > < / L i n k e d T a b l e L i s t > < / L i n k e d T a b l e s > ] ] > < / C u s t o m C o n t e n t > < / G e m i n i > 
</file>

<file path=customXml/item15.xml>��< ? x m l   v e r s i o n = " 1 . 0 "   e n c o d i n g = " U T F - 1 6 " ? > < G e m i n i   x m l n s = " h t t p : / / g e m i n i / p i v o t c u s t o m i z a t i o n / T a b l e X M L _ T a b l e 1 _ 2 - 9 9 0 2 6 1 0 3 - c 6 2 4 - 4 2 5 b - 9 1 a d - 6 0 2 7 f e 0 2 e b 8 f " > < C u s t o m C o n t e n t > < ! [ C D A T A [ < T a b l e W i d g e t G r i d S e r i a l i z a t i o n   x m l n s : x s d = " h t t p : / / w w w . w 3 . o r g / 2 0 0 1 / X M L S c h e m a "   x m l n s : x s i = " h t t p : / / w w w . w 3 . o r g / 2 0 0 1 / X M L S c h e m a - i n s t a n c e " > < C o l u m n S u g g e s t e d T y p e   / > < C o l u m n F o r m a t   / > < C o l u m n A c c u r a c y   / > < C o l u m n C u r r e n c y S y m b o l   / > < C o l u m n P o s i t i v e P a t t e r n   / > < C o l u m n N e g a t i v e P a t t e r n   / > < C o l u m n W i d t h s > < i t e m > < k e y > < s t r i n g > I n s u l a t i o n   T h i c k n e s s < / s t r i n g > < / k e y > < v a l u e > < i n t > 1 6 0 < / i n t > < / v a l u e > < / i t e m > < i t e m > < k e y > < s t r i n g > � F < / s t r i n g > < / k e y > < v a l u e > < i n t > 4 8 < / i n t > < / v a l u e > < / i t e m > < i t e m > < k e y > < s t r i n g > � C < / s t r i n g > < / k e y > < v a l u e > < i n t > 4 9 < / i n t > < / v a l u e > < / i t e m > < i t e m > < k e y > < s t r i n g > P i p e   D i a m e t e r < / s t r i n g > < / k e y > < v a l u e > < i n t > 1 2 5 < / i n t > < / v a l u e > < / i t e m > < i t e m > < k e y > < s t r i n g > H e a t   L o s s < / s t r i n g > < / k e y > < v a l u e > < i n t > 9 4 < / i n t > < / v a l u e > < / i t e m > < i t e m > < k e y > < s t r i n g > C o n c a t e n a t e   C o d e < / s t r i n g > < / k e y > < v a l u e > < i n t > 2 0 7 < / i n t > < / v a l u e > < / i t e m > < / C o l u m n W i d t h s > < C o l u m n D i s p l a y I n d e x > < i t e m > < k e y > < s t r i n g > I n s u l a t i o n   T h i c k n e s s < / s t r i n g > < / k e y > < v a l u e > < i n t > 0 < / i n t > < / v a l u e > < / i t e m > < i t e m > < k e y > < s t r i n g > � F < / s t r i n g > < / k e y > < v a l u e > < i n t > 1 < / i n t > < / v a l u e > < / i t e m > < i t e m > < k e y > < s t r i n g > � C < / s t r i n g > < / k e y > < v a l u e > < i n t > 2 < / i n t > < / v a l u e > < / i t e m > < i t e m > < k e y > < s t r i n g > P i p e   D i a m e t e r < / s t r i n g > < / k e y > < v a l u e > < i n t > 3 < / i n t > < / v a l u e > < / i t e m > < i t e m > < k e y > < s t r i n g > H e a t   L o s s < / s t r i n g > < / k e y > < v a l u e > < i n t > 4 < / i n t > < / v a l u e > < / i t e m > < i t e m > < k e y > < s t r i n g > C o n c a t e n a t e   C o d e < / 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8 9 5 2 1 1 2 3 - 9 f e f - 4 c 5 5 - 8 b f c - b c 9 d 4 d b 3 3 3 0 4 " > < C u s t o m C o n t e n t > < ! [ C D A T A [ < ? x m l   v e r s i o n = " 1 . 0 "   e n c o d i n g = " u t f - 1 6 " ? > < S e t t i n g s > < H S l i c e r s S h a p e > 0 ; 0 ; 0 ; 0 < / H S l i c e r s S h a p e > < V S l i c e r s S h a p e > 0 ; 0 ; 0 ; 0 < / V S l i c e r s S h a p e > < S l i c e r S h e e t N a m e > D a t a   S u m m a r y < / S l i c e r S h e e t N a m e > < S A H o s t H a s h > 1 1 2 6 7 6 7 7 3 0 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4 4 0 6 2 6 0 d - 4 f 8 1 - 4 a e d - 8 7 7 0 - 4 0 5 b 7 f a 4 a 8 a 9 " > < C u s t o m C o n t e n t > < ! [ C D A T A [ < ? x m l   v e r s i o n = " 1 . 0 "   e n c o d i n g = " u t f - 1 6 " ? > < S e t t i n g s > < H S l i c e r s S h a p e > 0 ; 0 ; 0 ; 0 < / H S l i c e r s S h a p e > < V S l i c e r s S h a p e > 0 ; 0 ; 0 ; 0 < / V S l i c e r s S h a p e > < S l i c e r S h e e t N a m e > D a t a   S u m m a r y < / S l i c e r S h e e t N a m e > < S A H o s t H a s h > 1 2 9 2 3 0 3 3 3 2 < / S A H o s t H a s h > < G e m i n i F i e l d L i s t V i s i b l e > T r u e < / G e m i n i F i e l d L i s t V i s i b l e > < / S e t t i n g s > ] ] > < / C u s t o m C o n t e n t > < / G e m i n i > 
</file>

<file path=customXml/item19.xml>��< ? x m l   v e r s i o n = " 1 . 0 "   e n c o d i n g = " U T F - 1 6 " ? > < G e m i n i   x m l n s = " h t t p : / / g e m i n i / p i v o t c u s t o m i z a t i o n / T a b l e X M L _ T a b l e 8 1 9 - 3 0 e a 3 a b 2 - 8 f a b - 4 7 0 7 - 8 f 4 3 - 4 d 9 1 1 1 3 b f 9 7 f " > < C u s t o m C o n t e n t > < ! [ C D A T A [ < T a b l e W i d g e t G r i d S e r i a l i z a t i o n   x m l n s : x s d = " h t t p : / / w w w . w 3 . o r g / 2 0 0 1 / X M L S c h e m a "   x m l n s : x s i = " h t t p : / / w w w . w 3 . o r g / 2 0 0 1 / X M L S c h e m a - i n s t a n c e " > < C o l u m n S u g g e s t e d T y p e   / > < C o l u m n F o r m a t   / > < C o l u m n A c c u r a c y   / > < C o l u m n C u r r e n c y S y m b o l   / > < C o l u m n P o s i t i v e P a t t e r n   / > < C o l u m n N e g a t i v e P a t t e r n   / > < C o l u m n W i d t h s > < i t e m > < k e y > < s t r i n g > C a b l e   F a m i l y < / s t r i n g > < / k e y > < v a l u e > < i n t > 1 1 5 < / i n t > < / v a l u e > < / i t e m > < i t e m > < k e y > < s t r i n g > M i n   P o w e r   O u t p u t < / s t r i n g > < / k e y > < v a l u e > < i n t > 1 5 0 < / i n t > < / v a l u e > < / i t e m > < i t e m > < k e y > < s t r i n g > D e s i g n   T e m p < / s t r i n g > < / k e y > < v a l u e > < i n t > 1 1 5 < / i n t > < / v a l u e > < / i t e m > < / C o l u m n W i d t h s > < C o l u m n D i s p l a y I n d e x > < i t e m > < k e y > < s t r i n g > C a b l e   F a m i l y < / s t r i n g > < / k e y > < v a l u e > < i n t > 0 < / i n t > < / v a l u e > < / i t e m > < i t e m > < k e y > < s t r i n g > M i n   P o w e r   O u t p u t < / s t r i n g > < / k e y > < v a l u e > < i n t > 1 < / i n t > < / v a l u e > < / i t e m > < i t e m > < k e y > < s t r i n g > D e s i g n   T e m p < / 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1 e 9 6 8 a f - 7 e 2 e - 4 c 6 a - b c b a - 9 f 6 c 8 9 d 8 b b 7 6 " > < C u s t o m C o n t e n t > < ! [ C D A T A [ < ? x m l   v e r s i o n = " 1 . 0 "   e n c o d i n g = " u t f - 1 6 " ? > < S e t t i n g s > < H S l i c e r s S h a p e > 0 ; 0 ; 0 ; 0 < / H S l i c e r s S h a p e > < V S l i c e r s S h a p e > 0 ; 0 ; 0 ; 0 < / V S l i c e r s S h a p e > < S l i c e r S h e e t N a m e > S h e e t 5 < / S l i c e r S h e e t N a m e > < S A H o s t H a s h > 6 1 3 0 5 0 3 5 6 < / S A H o s t H a s h > < G e m i n i F i e l d L i s t V i s i b l e > T r u e < / G e m i n i F i e l d L i s t V i s i b l e > < / S e t t i n g s > ] ] > < / C u s t o m C o n t e n t > < / G e m i n i > 
</file>

<file path=customXml/item20.xml>��< ? x m l   v e r s i o n = " 1 . 0 "   e n c o d i n g = " U T F - 1 6 " ? > < G e m i n i   x m l n s = " h t t p : / / g e m i n i / p i v o t c u s t o m i z a t i o n / a 9 4 9 e c b a - 3 d e 4 - 4 5 c 9 - b 9 8 f - 3 b c a 1 a e 6 c 7 3 9 " > < C u s t o m C o n t e n t > < ! [ C D A T A [ < ? x m l   v e r s i o n = " 1 . 0 "   e n c o d i n g = " u t f - 1 6 " ? > < S e t t i n g s > < H S l i c e r s S h a p e > 0 ; 0 ; 0 ; 0 < / H S l i c e r s S h a p e > < V S l i c e r s S h a p e > 0 ; 0 ; 0 ; 0 < / V S l i c e r s S h a p e > < S l i c e r S h e e t N a m e > S h e e t 4 < / S l i c e r S h e e t N a m e > < S A H o s t H a s h > 5 5 2 0 7 6 1 3 4 < / 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O r d e r " > < C u s t o m C o n t e n t > T a b l e 1 - c 8 f 2 b b d 9 - c 0 c 8 - 4 1 c 6 - a 3 8 e - 7 9 b 7 6 f 1 a a c 3 1 , T a b l e 1 _ 2 - 9 9 0 2 6 1 0 3 - c 6 2 4 - 4 2 5 b - 9 1 a d - 6 0 2 7 f e 0 2 e b 8 f , T a b l e 5 - 1 0 2 7 5 b 8 b - 6 9 9 0 - 4 3 8 3 - b 3 6 0 - e f c 5 7 2 2 4 2 7 3 e , T a b l e 3 - 7 0 9 d 3 c 4 2 - 0 0 f b - 4 d 0 d - a f d d - 0 1 5 7 9 6 b a 8 9 9 4 , T a b l e 3 5 - e e e 0 b 1 7 c - b 4 e a - 4 e a e - b b 6 6 - e 2 1 3 4 2 6 3 3 b 6 5 , T a b l e 6 - e 7 7 7 c e 3 4 - c e 5 f - 4 9 d 1 - 8 e d 8 - 8 d 0 9 b a c c 4 3 4 d , T a b l e 4 8 - 2 d 5 b a c c 5 - d b c 1 - 4 a 1 5 - 9 2 4 b - 0 1 7 7 0 7 d f 4 c 6 9 , T a b l e 1 7 - f 6 d 8 b c 7 3 - 1 e a 7 - 4 8 2 9 - b d 3 0 - a c 5 3 8 8 7 7 7 a a e , T a b l e 1 5 - 6 1 d 3 d 7 2 0 - e 8 3 0 - 4 0 9 3 - a 4 f 4 - 4 a a f 9 7 1 1 0 a 5 8 , T a b l e 2 1 - 6 6 6 8 2 c 5 1 - e 8 8 4 - 4 e 1 1 - 9 4 2 6 - d d 4 5 a f 1 a d 4 c 7 , T a b l e 1 1 5 - 8 e a 8 7 4 2 3 - 9 3 3 c - 4 6 3 5 - 8 6 e 3 - 4 5 6 1 7 c 2 f 8 7 d c , T a b l e 1 5 2 3 - 4 2 7 c c e c 2 - 4 0 d 3 - 4 c 8 c - b 0 5 8 - 2 e 6 9 b c 8 9 a 0 5 b , T a b l e 8 - f 1 7 e f 8 6 5 - b e 4 7 - 4 f 8 5 - b 6 f 1 - 4 4 9 4 0 3 4 2 4 c f 2 , T a b l e 8 1 9 - 3 0 e a 3 a b 2 - 8 f a b - 4 7 0 7 - 8 f 4 3 - 4 d 9 1 1 1 3 b f 9 7 f < / C u s t o m C o n t e n t > < / G e m i n i > 
</file>

<file path=customXml/item23.xml>��< ? x m l   v e r s i o n = " 1 . 0 "   e n c o d i n g = " U T F - 1 6 " ? > < G e m i n i   x m l n s = " h t t p : / / g e m i n i / p i v o t c u s t o m i z a t i o n / 2 5 6 6 d 8 7 f - 0 3 2 9 - 4 2 f 1 - a 7 2 5 - 8 4 b 8 9 9 4 9 1 e 5 a " > < C u s t o m C o n t e n t > < ! [ C D A T A [ < ? x m l   v e r s i o n = " 1 . 0 "   e n c o d i n g = " u t f - 1 6 " ? > < S e t t i n g s > < H S l i c e r s S h a p e > 0 ; 0 ; 0 ; 0 < / H S l i c e r s S h a p e > < V S l i c e r s S h a p e > 0 ; 0 ; 0 ; 0 < / V S l i c e r s S h a p e > < S l i c e r S h e e t N a m e > S h e e t 4 < / S l i c e r S h e e t N a m e > < S A H o s t H a s h > 8 1 2 1 2 3 8 9 0 < / S A H o s t H a s h > < G e m i n i F i e l d L i s t V i s i b l e > T r u e < / G e m i n i F i e l d L i s t V i s i b l e > < / S e t t i n g s > ] ] > < / C u s t o m C o n t e n t > < / G e m i n i > 
</file>

<file path=customXml/item24.xml>��< ? x m l   v e r s i o n = " 1 . 0 "   e n c o d i n g = " U T F - 1 6 " ? > < G e m i n i   x m l n s = " h t t p : / / g e m i n i / p i v o t c u s t o m i z a t i o n / T a b l e X M L _ T a b l e 1 5 - 6 1 d 3 d 7 2 0 - e 8 3 0 - 4 0 9 3 - a 4 f 4 - 4 a a f 9 7 1 1 0 a 5 8 " > < 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 / & g t ; & l t ; C o l u m n W i d t h s & g t ; & l t ; i t e m & g t ; & l t ; k e y & g t ; & l t ; s t r i n g & g t ; P i p e   S i z e & l t ; / s t r i n g & g t ; & l t ; / k e y & g t ; & l t ; v a l u e & g t ; & l t ; i n t & g t ; 1 4 7 & l t ; / i n t & g t ; & l t ; / v a l u e & g t ; & l t ; / i t e m & g t ; & l t ; i t e m & g t ; & l t ; k e y & g t ; & l t ; s t r i n g & g t ; C a t a l o g   N u m b e r & l t ; / s t r i n g & g t ; & l t ; / k e y & g t ; & l t ; v a l u e & g t ; & l t ; i n t & g t ; 1 3 6 & l t ; / i n t & g t ; & l t ; / v a l u e & g t ; & l t ; / i t e m & g t ; & l t ; / C o l u m n W i d t h s & g t ; & l t ; C o l u m n D i s p l a y I n d e x & g t ; & l t ; i t e m & g t ; & l t ; k e y & g t ; & l t ; s t r i n g & g t ; P i p e   S i z e & l t ; / s t r i n g & g t ; & l t ; / k e y & g t ; & l t ; v a l u e & g t ; & l t ; i n t & g t ; 0 & l t ; / i n t & g t ; & l t ; / v a l u e & g t ; & l t ; / i t e m & g t ; & l t ; i t e m & g t ; & l t ; k e y & g t ; & l t ; s t r i n g & g t ; C a t a l o g   N u m b e r & 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5.xml>��< ? x m l   v e r s i o n = " 1 . 0 "   e n c o d i n g = " U T F - 1 6 " ? > < G e m i n i   x m l n s = " h t t p : / / g e m i n i / p i v o t c u s t o m i z a t i o n / 9 c f 2 7 7 c 9 - 9 7 a c - 4 6 0 7 - 9 4 a 0 - e 9 0 3 c c 5 1 2 f 9 7 " > < C u s t o m C o n t e n t > < ! [ C D A T A [ < ? x m l   v e r s i o n = " 1 . 0 "   e n c o d i n g = " u t f - 1 6 " ? > < S e t t i n g s > < H S l i c e r s S h a p e > 0 ; 0 ; 0 ; 0 < / H S l i c e r s S h a p e > < V S l i c e r s S h a p e > 0 ; 0 ; 0 ; 0 < / V S l i c e r s S h a p e > < S l i c e r S h e e t N a m e > D a t a   S u m m a r y < / S l i c e r S h e e t N a m e > < S A H o s t H a s h > 1 1 1 0 9 2 1 9 1 2 < / S A H o s t H a s h > < G e m i n i F i e l d L i s t V i s i b l e > T r u e < / G e m i n i F i e l d L i s t V i s i b l e > < / S e t t i n g s > ] ] > < / C u s t o m C o n t e n t > < / G e m i n i > 
</file>

<file path=customXml/item26.xml>��< ? x m l   v e r s i o n = " 1 . 0 "   e n c o d i n g = " U T F - 1 6 " ? > < G e m i n i   x m l n s = " h t t p : / / g e m i n i / p i v o t c u s t o m i z a t i o n / T a b l e X M L _ T a b l e 3 5 - e e e 0 b 1 7 c - b 4 e a - 4 e a e - b b 6 6 - e 2 1 3 4 2 6 3 3 b 6 5 " > < C u s t o m C o n t e n t > < ! [ C D A T A [ < T a b l e W i d g e t G r i d S e r i a l i z a t i o n   x m l n s : x s d = " h t t p : / / w w w . w 3 . o r g / 2 0 0 1 / X M L S c h e m a "   x m l n s : x s i = " h t t p : / / w w w . w 3 . o r g / 2 0 0 1 / X M L S c h e m a - i n s t a n c e " > < C o l u m n S u g g e s t e d T y p e   / > < C o l u m n F o r m a t   / > < C o l u m n A c c u r a c y   / > < C o l u m n C u r r e n c y S y m b o l   / > < C o l u m n P o s i t i v e P a t t e r n   / > < C o l u m n N e g a t i v e P a t t e r n   / > < C o l u m n W i d t h s > < i t e m > < k e y > < s t r i n g > P i p e   D i a m e t e r < / s t r i n g > < / k e y > < v a l u e > < i n t > 1 2 5 < / i n t > < / v a l u e > < / i t e m > < i t e m > < k e y > < s t r i n g > H e a t i n g   C a b l e   F e e t < / s t r i n g > < / k e y > < v a l u e > < i n t > 1 5 2 < / i n t > < / v a l u e > < / i t e m > < / C o l u m n W i d t h s > < C o l u m n D i s p l a y I n d e x > < i t e m > < k e y > < s t r i n g > P i p e   D i a m e t e r < / s t r i n g > < / k e y > < v a l u e > < i n t > 0 < / i n t > < / v a l u e > < / i t e m > < i t e m > < k e y > < s t r i n g > H e a t i n g   C a b l e   F e e t < / 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3 1 4 3 9 f d 9 - e 4 6 4 - 4 e e 0 - b b c 7 - 6 5 3 f a e 2 a 8 0 1 7 " > < C u s t o m C o n t e n t > < ! [ C D A T A [ < ? x m l   v e r s i o n = " 1 . 0 "   e n c o d i n g = " u t f - 1 6 " ? > < S e t t i n g s > < H S l i c e r s S h a p e > 0 ; 0 ; 0 ; 0 < / H S l i c e r s S h a p e > < V S l i c e r s S h a p e > 0 ; 0 ; 0 ; 0 < / V S l i c e r s S h a p e > < S l i c e r S h e e t N a m e > S h e e t 4 < / S l i c e r S h e e t N a m e > < S A H o s t H a s h > 6 4 6 2 6 4 8 6 9 < / S A H o s t H a s h > < G e m i n i F i e l d L i s t V i s i b l e > T r u e < / G e m i n i F i e l d L i s t V i s i b l e > < / S e t t i n g s > ] ] > < / C u s t o m C o n t e n t > < / G e m i n i > 
</file>

<file path=customXml/item28.xml>��< ? x m l   v e r s i o n = " 1 . 0 "   e n c o d i n g = " U T F - 1 6 " ? > < G e m i n i   x m l n s = " h t t p : / / g e m i n i / p i v o t c u s t o m i z a t i o n / P o w e r P i v o t V e r s i o n " > < C u s t o m C o n t e n t > < ! [ C D A T A [ 2 0 1 1 . 1 1 0 . 2 8 3 0 . 7 7 ] ] > < / 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b 1 3 6 1 1 0 4 - 4 2 8 e - 4 7 6 2 - a 8 4 9 - a 0 a f 9 6 2 7 3 9 7 1 " > < C u s t o m C o n t e n t > < ! [ C D A T A [ < ? x m l   v e r s i o n = " 1 . 0 "   e n c o d i n g = " u t f - 1 6 " ? > < S e t t i n g s > < H S l i c e r s S h a p e > 0 ; 0 ; 0 ; 0 < / H S l i c e r s S h a p e > < V S l i c e r s S h a p e > 0 ; 0 ; 0 ; 0 < / V S l i c e r s S h a p e > < S l i c e r S h e e t N a m e > S h e e t 4 < / S l i c e r S h e e t N a m e > < S A H o s t H a s h > 1 2 5 0 7 1 8 1 4 5 < / S A H o s t H a s h > < G e m i n i F i e l d L i s t V i s i b l e > T r u e < / G e m i n i F i e l d L i s t V i s i b l e > < / S e t t i n g s > ] ] > < / C u s t o m C o n t e n t > < / G e m i n i > 
</file>

<file path=customXml/item3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c 8 f 2 b b d 9 - c 0 c 8 - 4 1 c 6 - a 3 8 e - 7 9 b 7 6 f 1 a a c 3 1 & l t ; / K e y & g t ; & l t ; V a l u e   x m l n s : a = " h t t p : / / s c h e m a s . d a t a c o n t r a c t . o r g / 2 0 0 4 / 0 7 / M i c r o s o f t . A n a l y s i s S e r v i c e s . C o m m o n " & g t ; & l t ; a : H a s F o c u s & g t ; f a l s e & l t ; / a : H a s F o c u s & g t ; & l t ; a : S i z e A t D p i 9 6 & g t ; 2 1 5 & l t ; / a : S i z e A t D p i 9 6 & g t ; & l t ; a : V i s i b l e & g t ; t r u e & l t ; / a : V i s i b l e & g t ; & l t ; / V a l u e & g t ; & l t ; / K e y V a l u e O f s t r i n g S a n d b o x E d i t o r . M e a s u r e G r i d S t a t e S c d E 3 5 R y & g t ; & l t ; K e y V a l u e O f s t r i n g S a n d b o x E d i t o r . M e a s u r e G r i d S t a t e S c d E 3 5 R y & g t ; & l t ; K e y & g t ; T a b l e 1 _ 2 - 9 9 0 2 6 1 0 3 - c 6 2 4 - 4 2 5 b - 9 1 a d - 6 0 2 7 f e 0 2 e b 8 f & l t ; / K e y & g t ; & l t ; V a l u e   x m l n s : a = " h t t p : / / s c h e m a s . d a t a c o n t r a c t . o r g / 2 0 0 4 / 0 7 / M i c r o s o f t . A n a l y s i s S e r v i c e s . C o m m o n " & g t ; & l t ; a : H a s F o c u s & g t ; f a l s e & l t ; / a : H a s F o c u s & g t ; & l t ; a : S i z e A t D p i 9 6 & g t ; 1 0 3 & l t ; / a : S i z e A t D p i 9 6 & g t ; & l t ; a : V i s i b l e & g t ; t r u e & l t ; / a : V i s i b l e & g t ; & l t ; / V a l u e & g t ; & l t ; / K e y V a l u e O f s t r i n g S a n d b o x E d i t o r . M e a s u r e G r i d S t a t e S c d E 3 5 R y & g t ; & l t ; K e y V a l u e O f s t r i n g S a n d b o x E d i t o r . M e a s u r e G r i d S t a t e S c d E 3 5 R y & g t ; & l t ; K e y & g t ; T a b l e 5 - 1 0 2 7 5 b 8 b - 6 9 9 0 - 4 3 8 3 - b 3 6 0 - e f c 5 7 2 2 4 2 7 3 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4 8 - 2 d 5 b a c c 5 - d b c 1 - 4 a 1 5 - 9 2 4 b - 0 1 7 7 0 7 d f 4 c 6 9 & 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3 5 - e e e 0 b 1 7 c - b 4 e a - 4 e a e - b b 6 6 - e 2 1 3 4 2 6 3 3 b 6 5 & 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3 - 7 0 9 d 3 c 4 2 - 0 0 f b - 4 d 0 d - a f d d - 0 1 5 7 9 6 b a 8 9 9 4 & 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7 - f 6 d 8 b c 7 3 - 1 e a 7 - 4 8 2 9 - b d 3 0 - a c 5 3 8 8 7 7 7 a a 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5 - 6 1 d 3 d 7 2 0 - e 8 3 0 - 4 0 9 3 - a 4 f 4 - 4 a a f 9 7 1 1 0 a 5 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2 1 - 6 6 6 8 2 c 5 1 - e 8 8 4 - 4 e 1 1 - 9 4 2 6 - d d 4 5 a f 1 a d 4 c 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1 5 - 8 e a 8 7 4 2 3 - 9 3 3 c - 4 6 3 5 - 8 6 e 3 - 4 5 6 1 7 c 2 f 8 7 d 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6 - e 7 7 7 c e 3 4 - c e 5 f - 4 9 d 1 - 8 e d 8 - 8 d 0 9 b a c c 4 3 4 d & 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5 2 3 - 4 2 7 c c e c 2 - 4 0 d 3 - 4 c 8 c - b 0 5 8 - 2 e 6 9 b c 8 9 a 0 5 b & 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8 - f 1 7 e f 8 6 5 - b e 4 7 - 4 f 8 5 - b 6 f 1 - 4 4 9 4 0 3 4 2 4 c f 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8 1 9 - 3 0 e a 3 a b 2 - 8 f a b - 4 7 0 7 - 8 f 4 3 - 4 d 9 1 1 1 3 b f 9 7 f & 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a 3 a f 7 a 6 4 - 2 6 9 0 - 4 f a b - 9 8 d 1 - f 8 b 6 3 6 8 9 1 9 0 3 " > < C u s t o m C o n t e n t > < ! [ C D A T A [ < ? x m l   v e r s i o n = " 1 . 0 "   e n c o d i n g = " u t f - 1 6 " ? > < S e t t i n g s > < H S l i c e r s S h a p e > 0 ; 0 ; 0 ; 0 < / H S l i c e r s S h a p e > < V S l i c e r s S h a p e > 0 ; 0 ; 0 ; 0 < / V S l i c e r s S h a p e > < S l i c e r S h e e t N a m e > S y s t e m   G r a p h s < / S l i c e r S h e e t N a m e > < S A H o s t H a s h > 2 8 5 6 8 2 8 7 2 < / S A H o s t H a s h > < G e m i n i F i e l d L i s t V i s i b l e > T r u e < / G e m i n i F i e l d L i s t V i s i b l e > < / S e t t i n g s > ] ] > < / C u s t o m C o n t e n t > < / G e m i n i > 
</file>

<file path=customXml/item33.xml>��< ? x m l   v e r s i o n = " 1 . 0 "   e n c o d i n g = " U T F - 1 6 " ? > < G e m i n i   x m l n s = " h t t p : / / g e m i n i / p i v o t c u s t o m i z a t i o n / 7 5 2 c 7 9 3 f - e d e 9 - 4 4 8 8 - 8 b b 8 - 8 6 d e d 3 c a 1 3 f 5 " > < C u s t o m C o n t e n t > < ! [ C D A T A [ < ? x m l   v e r s i o n = " 1 . 0 "   e n c o d i n g = " u t f - 1 6 " ? > < S e t t i n g s > < H S l i c e r s S h a p e > 0 ; 0 ; 0 ; 0 < / H S l i c e r s S h a p e > < V S l i c e r s S h a p e > 0 ; 0 ; 0 ; 0 < / V S l i c e r s S h a p e > < S l i c e r S h e e t N a m e > D a t a   S u m m a r y < / S l i c e r S h e e t N a m e > < S A H o s t H a s h > 5 9 7 4 7 0 8 4 2 < / S A H o s t H a s h > < G e m i n i F i e l d L i s t V i s i b l e > T r u e < / G e m i n i F i e l d L i s t V i s i b l e > < / S e t t i n g s > ] ] > < / C u s t o m C o n t e n t > < / G e m i n i > 
</file>

<file path=customXml/item34.xml>��< ? x m l   v e r s i o n = " 1 . 0 "   e n c o d i n g = " U T F - 1 6 " ? > < G e m i n i   x m l n s = " h t t p : / / g e m i n i / p i v o t c u s t o m i z a t i o n / T a b l e X M L _ T a b l e 1 5 2 3 - 4 2 7 c c e c 2 - 4 0 d 3 - 4 c 8 c - b 0 5 8 - 2 e 6 9 b c 8 9 a 0 5 b " > < C u s t o m C o n t e n t > < ! [ C D A T A [ < T a b l e W i d g e t G r i d S e r i a l i z a t i o n   x m l n s : x s d = " h t t p : / / w w w . w 3 . o r g / 2 0 0 1 / X M L S c h e m a "   x m l n s : x s i = " h t t p : / / w w w . w 3 . o r g / 2 0 0 1 / X M L S c h e m a - i n s t a n c e " > < C o l u m n S u g g e s t e d T y p e   / > < C o l u m n F o r m a t   / > < C o l u m n A c c u r a c y   / > < C o l u m n C u r r e n c y S y m b o l   / > < C o l u m n P o s i t i v e P a t t e r n   / > < C o l u m n N e g a t i v e P a t t e r n   / > < C o l u m n W i d t h s > < i t e m > < k e y > < s t r i n g > P i p e   S i z e < / s t r i n g > < / k e y > < v a l u e > < i n t > 9 2 < / i n t > < / v a l u e > < / i t e m > < i t e m > < k e y > < s t r i n g > C a t a l o g   N u m b e r < / s t r i n g > < / k e y > < v a l u e > < i n t > 1 3 6 < / i n t > < / v a l u e > < / i t e m > < i t e m > < k e y > < s t r i n g > P a c k a g e   Q T Y < / s t r i n g > < / k e y > < v a l u e > < i n t > 1 1 3 < / i n t > < / v a l u e > < / i t e m > < / C o l u m n W i d t h s > < C o l u m n D i s p l a y I n d e x > < i t e m > < k e y > < s t r i n g > P i p e   S i z e < / s t r i n g > < / k e y > < v a l u e > < i n t > 0 < / i n t > < / v a l u e > < / i t e m > < i t e m > < k e y > < s t r i n g > C a t a l o g   N u m b e r < / s t r i n g > < / k e y > < v a l u e > < i n t > 1 < / i n t > < / v a l u e > < / i t e m > < i t e m > < k e y > < s t r i n g > P a c k a g e   Q T Y < / s t r i n g > < / k e y > < v a l u e > < i n t > 2 < / 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e 3 e d b 4 4 d - 2 c b 2 - 4 f c 1 - a d b 4 - 0 a 6 e 5 7 5 a 6 c 6 c " > < C u s t o m C o n t e n t > < ! [ C D A T A [ < ? x m l   v e r s i o n = " 1 . 0 "   e n c o d i n g = " u t f - 1 6 " ? > < S e t t i n g s > < H S l i c e r s S h a p e > 0 ; 0 ; 0 ; 0 < / H S l i c e r s S h a p e > < V S l i c e r s S h a p e > 0 ; 0 ; 0 ; 0 < / V S l i c e r s S h a p e > < S l i c e r S h e e t N a m e > S h e e t 3 < / S l i c e r S h e e t N a m e > < S A H o s t H a s h > 1 2 2 8 3 6 7 9 6 3 < / S A H o s t H a s h > < G e m i n i F i e l d L i s t V i s i b l e > T r u e < / G e m i n i F i e l d L i s t V i s i b l e > < / S e t t i n g s > ] ] > < / C u s t o m C o n t e n t > < / G e m i n i > 
</file>

<file path=customXml/item36.xml>��< ? x m l   v e r s i o n = " 1 . 0 "   e n c o d i n g = " U T F - 1 6 " ? > < G e m i n i   x m l n s = " h t t p : / / g e m i n i / p i v o t c u s t o m i z a t i o n / 5 d 6 c e 9 e 7 - 4 7 f f - 4 8 9 6 - b 0 5 3 - 4 c 7 8 0 d 8 0 e 6 a 5 " > < C u s t o m C o n t e n t > < ! [ C D A T A [ < ? x m l   v e r s i o n = " 1 . 0 "   e n c o d i n g = " u t f - 1 6 " ? > < S e t t i n g s > < H S l i c e r s S h a p e > 0 ; 0 ; 0 ; 0 < / H S l i c e r s S h a p e > < V S l i c e r s S h a p e > 0 ; 0 ; 0 ; 0 < / V S l i c e r s S h a p e > < S l i c e r S h e e t N a m e > D a t a   S u m m a r y < / S l i c e r S h e e t N a m e > < S A H o s t H a s h > 9 0 4 8 9 2 6 7 5 < / S A H o s t H a s h > < G e m i n i F i e l d L i s t V i s i b l e > T r u e < / G e m i n i F i e l d L i s t V i s i b l e > < / S e t t i n g s > ] ] > < / C u s t o m C o n t e n t > < / G e m i n i > 
</file>

<file path=customXml/item37.xml>��< ? x m l   v e r s i o n = " 1 . 0 "   e n c o d i n g = " U T F - 1 6 " ? > < G e m i n i   x m l n s = " h t t p : / / g e m i n i / p i v o t c u s t o m i z a t i o n / T a b l e C o u n t I n S a n d b o x " > < C u s t o m C o n t e n t > 1 4 < / C u s t o m C o n t e n t > < / G e m i n i > 
</file>

<file path=customXml/item38.xml>��< ? x m l   v e r s i o n = " 1 . 0 "   e n c o d i n g = " u t f - 1 6 " ? > < D a t a M a s h u p   i d = " 8 f e 4 4 4 1 f - 5 b e f - 4 9 3 5 - b 2 c e - a e 4 3 1 e 8 3 a 4 d e "   x m l n s = " h t t p : / / s c h e m a s . m i c r o s o f t . c o m / D a t a M a s h u p " > A A A A A P 8 D A A B Q S w M E F A A C A A g A L K G H R x H J 7 d q q A A A A + g A A A B I A H A B D b 2 5 m a W c v U G F j a 2 F n Z S 5 4 b W w g o h g A K K A U A A A A A A A A A A A A A A A A A A A A A A A A A A A A h Y 9 B D o I w F E S v Q r r n l x Y k S D 5 l 4 V Y S E 6 J x S 0 q F R i g G i n A 3 F x 7 J K 2 i i G H f u Z l 7 e Y u Z x u 2 M 6 t 4 1 z V f 2 g O 5 M Q B h 5 x l J F d q U 2 V k N G e 3 I i k A n e F P B e V c l 6 y G e J 5 K B N S W 3 u J K Z 2 m C S Y f u r 6 i 3 P M Y P W b b X N a q L c h X 1 v 9 l V 5 v B F k Y q I v D w H i M 4 8 B A C x i P g A U e 6 Y M y 0 W T K D F f h 8 H Y K H 9 A f j Z m z s 2 C u h j L v P k S 4 V 6 e e H e A J Q S w M E F A A C A A g A L K G H R 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h h 0 f 9 + K 3 F 8 w A A A M I B A A A T A B w A R m 9 y b X V s Y X M v U 2 V j d G l v b j E u b S C i G A A o o B Q A A A A A A A A A A A A A A A A A A A A A A A A A A A B t k M 1 q w z A Q h O 8 G v 4 N Q L w k Y l 0 A p l J C T S E i K + w M O 7 S H k I D u b x M T W F m k F C c b v X s l u I S D r s u i b 2 Z F 2 D Z R U o W L 5 U G f z O I o j c 5 Y a D m w r i x p m L 2 z B a q A 4 Y u 7 k a H U J j i y v J d S p s F q D o m / U l w L x M p m 2 u 3 f Z w I L / t f J 9 t x O o y H n 2 y Z D w w M V Z q p O P v / 0 A d 1 G 9 N 9 1 q q c w R d S O w t o 3 y o p k M z y V t y z + W b 3 0 D 4 w k j X w m u 1 C W s 5 V + g D q g D L G p p T E B f s Q h Y T p J s a H X / P l Y n q 6 X f S 6 B m W I 4 L n 5 W 7 Z a t / L t W t x 2 u Q B J o J P + s g b x Q 9 P 6 V + p n t D t n o c S e i m c V S p 0 Q X O f w F Q S w E C L Q A U A A I A C A A s o Y d H E c n t 2 q o A A A D 6 A A A A E g A A A A A A A A A A A A A A A A A A A A A A Q 2 9 u Z m l n L 1 B h Y 2 t h Z 2 U u e G 1 s U E s B A i 0 A F A A C A A g A L K G H R w / K 6 a u k A A A A 6 Q A A A B M A A A A A A A A A A A A A A A A A 9 g A A A F t D b 2 5 0 Z W 5 0 X 1 R 5 c G V z X S 5 4 b W x Q S w E C L Q A U A A I A C A A s o Y d H / f i t x f M A A A D C A Q A A E w A A A A A A A A A A A A A A A A D n A Q A A R m 9 y b X V s Y X M v U 2 V j d G l v b j E u b V B L B Q Y A A A A A A w A D A M I A A A A n 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p D A A A A A A A A I c 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O T w v S X R l b V B h d G g + P C 9 J d G V t T G 9 j Y X R p b 2 4 + P F N 0 Y W J s Z U V u d H J p Z X M + P E V u d H J 5 I F R 5 c G U 9 I k l z U H J p d m F 0 Z S I g V m F s d W U 9 I m w w I i A v P j x F b n R y e S B U e X B l P S J C d W Z m Z X J O Z X h 0 U m V m c m V z a C I g V m F s d W U 9 I m w x I i A v P j x F b n R y e S B U e X B l P S J S Z X N 1 b H R U e X B l I i B W Y W x 1 Z T 0 i c 0 V 4 Y 2 V w d G l v b i I g L z 4 8 R W 5 0 c n k g V H l w Z T 0 i R m l s b E V u Y W J s Z W Q i I F Z h b H V l P S J s M C I g L z 4 8 R W 5 0 c n k g V H l w Z T 0 i R m l s b F R v R G F 0 Y U 1 v Z G V s R W 5 h Y m x l Z C I g V m F s d W U 9 I m w w I i A v P j x F b n R y e S B U e X B l P S J G a W x s U 3 R h d H V z I i B W Y W x 1 Z T 0 i c 0 N v b X B s Z X R l I i A v P j x F b n R y e S B U e X B l P S J G a W x s Q 2 9 1 b n Q i I F Z h b H V l P S J s M z A i I C 8 + P E V u d H J 5 I F R 5 c G U 9 I k Z p b G x F c n J v c k N v d W 5 0 I i B W Y W x 1 Z T 0 i b D A i I C 8 + P E V u d H J 5 I F R 5 c G U 9 I k Z p b G x D b 2 x 1 b W 5 U e X B l c y I g V m F s d W U 9 I n N C Z 1 l H Q m d Z R 0 J n Q U R B Q T 0 9 I i A v P j x F b n R y e S B U e X B l P S J G a W x s Q 2 9 s d W 1 u T m F t Z X M i I F Z h b H V l P S J z W y Z x d W 9 0 O 0 9 F T S B U e X B l I C Z x d W 9 0 O y w m c X V v d D t W Z W 5 k b 3 I m c X V v d D s s J n F 1 b 3 Q 7 Q 2 x h c 3 M m c X V v d D s s J n F 1 b 3 Q 7 S m 9 i J n F 1 b 3 Q 7 L C Z x d W 9 0 O 1 N 0 Y X R 1 c y Z x d W 9 0 O y w m c X V v d D t D b 2 5 m a W d 1 c m F 0 a W 9 u J n F 1 b 3 Q 7 L C Z x d W 9 0 O 0 x v Y 2 F 0 a W 9 u J n F 1 b 3 Q 7 L C Z x d W 9 0 O 1 B p c G U g T E Y m c X V v d D s s J n F 1 b 3 Q 7 S G V h d G V y I E N h Y m x l I E x G J n F 1 b 3 Q 7 L C Z x d W 9 0 O 0 h l Y X R l c i B M R i 9 Q a X B l I E x G J n F 1 b 3 Q 7 X S I g L z 4 8 R W 5 0 c n k g V H l w Z T 0 i R m l s b E V y c m 9 y Q 2 9 k Z S I g V m F s d W U 9 I n N V b m t u b 3 d u I i A v P j x F b n R y e S B U e X B l P S J G a W x s T G F z d F V w Z G F 0 Z W Q i I F Z h b H V l P S J k M j A x N S 0 x M i 0 w M 1 Q x M z o 0 N T o w M C 4 3 M D k 4 M D U 0 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C w m c X V v d D t r Z X l D b 2 x 1 b W 5 O Y W 1 l c y Z x d W 9 0 O z p b X S w m c X V v d D t x d W V y e V J l b G F 0 a W 9 u c 2 h p c H M m c X V v d D s 6 W 1 0 s J n F 1 b 3 Q 7 Y 2 9 s d W 1 u S W R l b n R p d G l l c y Z x d W 9 0 O z p b J n F 1 b 3 Q 7 U 2 V j d G l v b j E v V G F i b G U x O S 9 D a G F u Z 2 V k I F R 5 c G U u e 0 9 F T S B U e X B l I C w w f S Z x d W 9 0 O y w m c X V v d D t T Z W N 0 a W 9 u M S 9 U Y W J s Z T E 5 L 0 N o Y W 5 n Z W Q g V H l w Z S 5 7 V m V u Z G 9 y L D F 9 J n F 1 b 3 Q 7 L C Z x d W 9 0 O 1 N l Y 3 R p b 2 4 x L 1 R h Y m x l M T k v Q 2 h h b m d l Z C B U e X B l L n t D b G F z c y w y f S Z x d W 9 0 O y w m c X V v d D t T Z W N 0 a W 9 u M S 9 U Y W J s Z T E 5 L 0 N o Y W 5 n Z W Q g V H l w Z S 5 7 S m 9 i L D N 9 J n F 1 b 3 Q 7 L C Z x d W 9 0 O 1 N l Y 3 R p b 2 4 x L 1 R h Y m x l M T k v Q 2 h h b m d l Z C B U e X B l L n t T d G F 0 d X M s N H 0 m c X V v d D s s J n F 1 b 3 Q 7 U 2 V j d G l v b j E v V G F i b G U x O S 9 D a G F u Z 2 V k I F R 5 c G U u e 0 N v b m Z p Z 3 V y Y X R p b 2 4 s N X 0 m c X V v d D s s J n F 1 b 3 Q 7 U 2 V j d G l v b j E v V G F i b G U x O S 9 D a G F u Z 2 V k I F R 5 c G U u e 0 x v Y 2 F 0 a W 9 u L D Z 9 J n F 1 b 3 Q 7 L C Z x d W 9 0 O 1 N l Y 3 R p b 2 4 x L 1 R h Y m x l M T k v Q 2 h h b m d l Z C B U e X B l L n t Q a X B l I E x G L D d 9 J n F 1 b 3 Q 7 L C Z x d W 9 0 O 1 N l Y 3 R p b 2 4 x L 1 R h Y m x l M T k v Q 2 h h b m d l Z C B U e X B l L n t I Z W F 0 Z X I g Q 2 F i b G U g T E Y s O H 0 m c X V v d D s s J n F 1 b 3 Q 7 U 2 V j d G l v b j E v V G F i b G U x O S 9 D a G F u Z 2 V k I F R 5 c G U u e 0 h l Y X R l c i B M R i 9 Q a X B l I E x G L D l 9 J n F 1 b 3 Q 7 X S w m c X V v d D t D b 2 x 1 b W 5 D b 3 V u d C Z x d W 9 0 O z o x M C w m c X V v d D t L Z X l D b 2 x 1 b W 5 O Y W 1 l c y Z x d W 9 0 O z p b X S w m c X V v d D t D b 2 x 1 b W 5 J Z G V u d G l 0 a W V z J n F 1 b 3 Q 7 O l s m c X V v d D t T Z W N 0 a W 9 u M S 9 U Y W J s Z T E 5 L 0 N o Y W 5 n Z W Q g V H l w Z S 5 7 T 0 V N I F R 5 c G U g L D B 9 J n F 1 b 3 Q 7 L C Z x d W 9 0 O 1 N l Y 3 R p b 2 4 x L 1 R h Y m x l M T k v Q 2 h h b m d l Z C B U e X B l L n t W Z W 5 k b 3 I s M X 0 m c X V v d D s s J n F 1 b 3 Q 7 U 2 V j d G l v b j E v V G F i b G U x O S 9 D a G F u Z 2 V k I F R 5 c G U u e 0 N s Y X N z L D J 9 J n F 1 b 3 Q 7 L C Z x d W 9 0 O 1 N l Y 3 R p b 2 4 x L 1 R h Y m x l M T k v Q 2 h h b m d l Z C B U e X B l L n t K b 2 I s M 3 0 m c X V v d D s s J n F 1 b 3 Q 7 U 2 V j d G l v b j E v V G F i b G U x O S 9 D a G F u Z 2 V k I F R 5 c G U u e 1 N 0 Y X R 1 c y w 0 f S Z x d W 9 0 O y w m c X V v d D t T Z W N 0 a W 9 u M S 9 U Y W J s Z T E 5 L 0 N o Y W 5 n Z W Q g V H l w Z S 5 7 Q 2 9 u Z m l n d X J h d G l v b i w 1 f S Z x d W 9 0 O y w m c X V v d D t T Z W N 0 a W 9 u M S 9 U Y W J s Z T E 5 L 0 N o Y W 5 n Z W Q g V H l w Z S 5 7 T G 9 j Y X R p b 2 4 s N n 0 m c X V v d D s s J n F 1 b 3 Q 7 U 2 V j d G l v b j E v V G F i b G U x O S 9 D a G F u Z 2 V k I F R 5 c G U u e 1 B p c G U g T E Y s N 3 0 m c X V v d D s s J n F 1 b 3 Q 7 U 2 V j d G l v b j E v V G F i b G U x O S 9 D a G F u Z 2 V k I F R 5 c G U u e 0 h l Y X R l c i B D Y W J s Z S B M R i w 4 f S Z x d W 9 0 O y w m c X V v d D t T Z W N 0 a W 9 u M S 9 U Y W J s Z T E 5 L 0 N o Y W 5 n Z W Q g V H l w Z S 5 7 S G V h d G V y I E x G L 1 B p c G U g T E Y s O X 0 m c X V v d D t d L C Z x d W 9 0 O 1 J l b G F 0 a W 9 u c 2 h p c E l u Z m 8 m c X V v d D s 6 W 1 1 9 I i A v P j w v U 3 R h Y m x l R W 5 0 c m l l c z 4 8 L 0 l 0 Z W 0 + P E l 0 Z W 0 + P E l 0 Z W 1 M b 2 N h d G l v b j 4 8 S X R l b V R 5 c G U + R m 9 y b X V s Y T w v S X R l b V R 5 c G U + P E l 0 Z W 1 Q Y X R o P l N l Y 3 R p b 2 4 x L 1 R h Y m x l M T k v U 2 9 1 c m N l P C 9 J d G V t U G F 0 a D 4 8 L 0 l 0 Z W 1 M b 2 N h d G l v b j 4 8 U 3 R h Y m x l R W 5 0 c m l l c y A v P j w v S X R l b T 4 8 S X R l b T 4 8 S X R l b U x v Y 2 F 0 a W 9 u P j x J d G V t V H l w Z T 5 G b 3 J t d W x h P C 9 J d G V t V H l w Z T 4 8 S X R l b V B h d G g + U 2 V j d G l v b j E v V G F i b G U x O S 9 D a G F u Z 2 V k J T I w V H l w Z T w v S X R l b V B h d G g + P C 9 J d G V t T G 9 j Y X R p b 2 4 + P F N 0 Y W J s Z U V u d H J p Z X M g L z 4 8 L 0 l 0 Z W 0 + P C 9 J d G V t c z 4 8 L 0 x v Y 2 F s U G F j a 2 F n Z U 1 l d G F k Y X R h R m l s Z T 4 W A A A A U E s F B g A A A A A A A A A A A A A A A A A A A A A A A N o A A A A B A A A A 0 I y d 3 w E V 0 R G M e g D A T 8 K X 6 w E A A A A e m C 9 L C Y w C S r y Q 0 A I T t 5 u B A A A A A A I A A A A A A A N m A A D A A A A A E A A A A D R R 1 e g z c Y v 2 I J C + W r T E Q q g A A A A A B I A A A K A A A A A Q A A A A y 5 f D g 5 S b o H W h K U r H C b F p 8 F A A A A B K n g k 2 F a s J 8 A v q 6 S + L q Q i 8 y W q f h U p j F 6 m z P n v H 8 j N y I Q l J I L / u L i I O J p v a Q n n N B q f p c c Q 1 k V v S O r c w A 1 E A F b 8 Z U + V p 8 e 1 L E K w X b M w T m 1 h M u B Q A A A D Y 8 8 b E 4 e 4 O k v S o H I 6 p l l l L q y T Z 3 g = = < / D a t a M a s h u p > 
</file>

<file path=customXml/item39.xml><?xml version="1.0" encoding="utf-8"?>
<ct:contentTypeSchema xmlns:ct="http://schemas.microsoft.com/office/2006/metadata/contentType" xmlns:ma="http://schemas.microsoft.com/office/2006/metadata/properties/metaAttributes" ct:_="" ma:_="" ma:contentTypeName="Project Estimate ES-03" ma:contentTypeID="0x010100F67935030963E344B2D6443E349B383100E85796468D2B3A4783E2B15F77D13D6A69010087D48EC773564F4086BFE42BE2383970" ma:contentTypeVersion="37" ma:contentTypeDescription="" ma:contentTypeScope="" ma:versionID="44d65b2dbb716c4a1a5de6028202f2d9">
  <xsd:schema xmlns:xsd="http://www.w3.org/2001/XMLSchema" xmlns:xs="http://www.w3.org/2001/XMLSchema" xmlns:p="http://schemas.microsoft.com/office/2006/metadata/properties" xmlns:ns2="3b3663a6-f29f-4d3a-8b65-d75a6b5d9c03" xmlns:ns3="25a88295-8a17-448b-a839-b699cbfad62b" targetNamespace="http://schemas.microsoft.com/office/2006/metadata/properties" ma:root="true" ma:fieldsID="239f6bc14044ec7977c1a5db89cbd64e" ns2:_="" ns3:_="">
    <xsd:import namespace="3b3663a6-f29f-4d3a-8b65-d75a6b5d9c03"/>
    <xsd:import namespace="25a88295-8a17-448b-a839-b699cbfad62b"/>
    <xsd:element name="properties">
      <xsd:complexType>
        <xsd:sequence>
          <xsd:element name="documentManagement">
            <xsd:complexType>
              <xsd:all>
                <xsd:element ref="ns2:District" minOccurs="0"/>
                <xsd:element ref="ns2:ProfitCenter" minOccurs="0"/>
                <xsd:element ref="ns2:OpportunityID" minOccurs="0"/>
                <xsd:element ref="ns2:ProjectCompletion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663a6-f29f-4d3a-8b65-d75a6b5d9c03" elementFormDefault="qualified">
    <xsd:import namespace="http://schemas.microsoft.com/office/2006/documentManagement/types"/>
    <xsd:import namespace="http://schemas.microsoft.com/office/infopath/2007/PartnerControls"/>
    <xsd:element name="District" ma:index="8" nillable="true" ma:displayName="District" ma:format="Dropdown" ma:internalName="District" ma:readOnly="false">
      <xsd:simpleType>
        <xsd:restriction base="dms:Choice">
          <xsd:enumeration value="Aero Automatic/Jet Pipe"/>
          <xsd:enumeration value="Central"/>
          <xsd:enumeration value="Cherne Contracting"/>
          <xsd:enumeration value="Continental Fire Alarm"/>
          <xsd:enumeration value="Crane"/>
          <xsd:enumeration value="Eastern"/>
          <xsd:enumeration value="Eastern Canada"/>
          <xsd:enumeration value="Federal"/>
          <xsd:enumeration value="Ganotec"/>
          <xsd:enumeration value="Ganotec West"/>
          <xsd:enumeration value="Ibberson District"/>
          <xsd:enumeration value="KECo"/>
          <xsd:enumeration value="Kiewit Australia"/>
          <xsd:enumeration value="Kiewit Bridge and Marine"/>
          <xsd:enumeration value="Kiewit Building Group"/>
          <xsd:enumeration value="Kiewit Energy - Canada"/>
          <xsd:enumeration value="Kiewit Energy - US"/>
          <xsd:enumeration value="Kiewit Power Constructors"/>
          <xsd:enumeration value="Kiewit Engineering &amp; Design Co"/>
          <xsd:enumeration value="Kiewit Power Nuclear"/>
          <xsd:enumeration value="Kiewit Energy Group Shared Services"/>
          <xsd:enumeration value="Kiewit Infrastructure Engineers"/>
          <xsd:enumeration value="Kiewit Infrastructure Procurement"/>
          <xsd:enumeration value="Kiewit Infrastructure Proposal Group"/>
          <xsd:enumeration value="Kiewit Offshore Services"/>
          <xsd:enumeration value="Kiewit Operations General Construction"/>
          <xsd:enumeration value="MEC Industrial"/>
          <xsd:enumeration value="MEC Transportation"/>
          <xsd:enumeration value="Midwest Aviation"/>
          <xsd:enumeration value="Mining"/>
          <xsd:enumeration value="Northern California"/>
          <xsd:enumeration value="Northwest"/>
          <xsd:enumeration value="South Central"/>
          <xsd:enumeration value="Southeast"/>
          <xsd:enumeration value="Southern California"/>
          <xsd:enumeration value="Southwest"/>
          <xsd:enumeration value="Ganotec West"/>
          <xsd:enumeration value="TIC - Corporate"/>
          <xsd:enumeration value="TIC - Marine &amp; Heavy Civil"/>
          <xsd:enumeration value="TIC - Southern"/>
          <xsd:enumeration value="TIC - Southwest"/>
          <xsd:enumeration value="TIC - Western"/>
          <xsd:enumeration value="TIC - Wyoming"/>
          <xsd:enumeration value="Underground"/>
          <xsd:enumeration value="Western Canada"/>
          <xsd:enumeration value="Western Summit"/>
          <xsd:enumeration value="Accounting"/>
          <xsd:enumeration value="Building and Administration"/>
          <xsd:enumeration value="Corporate Communication"/>
          <xsd:enumeration value="Corporate Tax"/>
          <xsd:enumeration value="Environmental"/>
          <xsd:enumeration value="Ethics and Compliance"/>
          <xsd:enumeration value="Executive Management"/>
          <xsd:enumeration value="HO-Business Management Group"/>
          <xsd:enumeration value="Home Office Equipment"/>
          <xsd:enumeration value="Human Resources"/>
          <xsd:enumeration value="Information Management"/>
          <xsd:enumeration value="Internal Audit"/>
          <xsd:enumeration value="KieCore"/>
          <xsd:enumeration value="KieCore Continuous Improvement"/>
          <xsd:enumeration value="Kiewit Business Services"/>
          <xsd:enumeration value="Kiewit University"/>
          <xsd:enumeration value="Leadership Development"/>
          <xsd:enumeration value="Legal"/>
          <xsd:enumeration value="P3"/>
          <xsd:enumeration value="Procurement"/>
          <xsd:enumeration value="Purchasing &amp; Sales"/>
          <xsd:enumeration value="Quality"/>
          <xsd:enumeration value="Real Estate"/>
          <xsd:enumeration value="Risk Management"/>
          <xsd:enumeration value="Safety"/>
          <xsd:enumeration value="Stock Registrar"/>
          <xsd:enumeration value="Strategy and Development"/>
          <xsd:enumeration value="Travel"/>
          <xsd:enumeration value="Treasury"/>
        </xsd:restriction>
      </xsd:simpleType>
    </xsd:element>
    <xsd:element name="ProfitCenter" ma:index="9" nillable="true" ma:displayName="ProfitCenter" ma:internalName="ProfitCenter">
      <xsd:simpleType>
        <xsd:restriction base="dms:Text">
          <xsd:maxLength value="255"/>
        </xsd:restriction>
      </xsd:simpleType>
    </xsd:element>
    <xsd:element name="OpportunityID" ma:index="10" nillable="true" ma:displayName="OpportunityID" ma:internalName="OpportunityID">
      <xsd:simpleType>
        <xsd:restriction base="dms:Text">
          <xsd:maxLength value="255"/>
        </xsd:restriction>
      </xsd:simpleType>
    </xsd:element>
    <xsd:element name="ProjectCompletionDate" ma:index="11" nillable="true" ma:displayName="ProjectCompletionDate" ma:format="DateOnly" ma:internalName="ProjectCompletion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5a88295-8a17-448b-a839-b699cbfad62b" elementFormDefault="qualified">
    <xsd:import namespace="http://schemas.microsoft.com/office/2006/documentManagement/types"/>
    <xsd:import namespace="http://schemas.microsoft.com/office/infopath/2007/PartnerControls"/>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6 c c 8 b 5 8 8 - 0 d 3 a - 4 5 9 6 - a 9 f c - 8 8 0 e 5 1 3 3 4 4 8 1 " > < C u s t o m C o n t e n t > < ! [ C D A T A [ < ? x m l   v e r s i o n = " 1 . 0 "   e n c o d i n g = " u t f - 1 6 " ? > < S e t t i n g s > < H S l i c e r s S h a p e > 0 ; 0 ; 0 ; 0 < / H S l i c e r s S h a p e > < V S l i c e r s S h a p e > 0 ; 0 ; 0 ; 0 < / V S l i c e r s S h a p e > < S l i c e r S h e e t N a m e > A c c e s s o r i e s < / S l i c e r S h e e t N a m e > < S A H o s t H a s h > 1 6 0 2 2 1 1 3 7 0 < / S A H o s t H a s h > < G e m i n i F i e l d L i s t V i s i b l e > T r u e < / G e m i n i F i e l d L i s t V i s i b l e > < / S e t t i n g s > ] ] > < / C u s t o m C o n t e n t > < / G e m i n i > 
</file>

<file path=customXml/item40.xml><?xml version="1.0" encoding="utf-8"?>
<LongProperties xmlns="http://schemas.microsoft.com/office/2006/metadata/longProperties"/>
</file>

<file path=customXml/item41.xml>��< ? x m l   v e r s i o n = " 1 . 0 "   e n c o d i n g = " U T F - 1 6 " ? > < G e m i n i   x m l n s = " h t t p : / / g e m i n i / p i v o t c u s t o m i z a t i o n / S a n d b o x N o n E m p t y " > < C u s t o m C o n t e n t > < ! [ C D A T A [ 1 ] ] > < / C u s t o m C o n t e n t > < / G e m i n i > 
</file>

<file path=customXml/item42.xml>��< ? x m l   v e r s i o n = " 1 . 0 "   e n c o d i n g = " U T F - 1 6 " ? > < G e m i n i   x m l n s = " h t t p : / / g e m i n i / p i v o t c u s t o m i z a t i o n / S h o w I m p l i c i t M e a s u r e s " > < C u s t o m C o n t e n t > < ! [ C D A T A [ F a l s e ] ] > < / C u s t o m C o n t e n t > < / G e m i n i > 
</file>

<file path=customXml/item43.xml><?xml version="1.0" encoding="utf-8"?>
<?mso-contentType ?>
<FormTemplates xmlns="http://schemas.microsoft.com/sharepoint/v3/contenttype/forms">
  <Display>DocumentLibraryForm</Display>
  <Edit>DocumentLibraryForm</Edit>
  <New>DocumentLibraryForm</New>
</FormTemplates>
</file>

<file path=customXml/item44.xml><?xml version="1.0" encoding="utf-8"?>
<?mso-contentType ?>
<SharedContentType xmlns="Microsoft.SharePoint.Taxonomy.ContentTypeSync" SourceId="f80ea469-1d81-4d10-a97e-7dfee9d60b6a" ContentTypeId="0x010100F67935030963E344B2D6443E349B383100E85796468D2B3A4783E2B15F77D13D6A6901" PreviousValue="false"/>
</file>

<file path=customXml/item45.xml>��< ? x m l   v e r s i o n = " 1 . 0 "   e n c o d i n g = " U T F - 1 6 " ? > < G e m i n i   x m l n s = " h t t p : / / g e m i n i / p i v o t c u s t o m i z a t i o n / T a b l e X M L _ T a b l e 3 - 7 0 9 d 3 c 4 2 - 0 0 f b - 4 d 0 d - a f d d - 0 1 5 7 9 6 b a 8 9 9 4 " > < C u s t o m C o n t e n t > < ! [ C D A T A [ < T a b l e W i d g e t G r i d S e r i a l i z a t i o n   x m l n s : x s d = " h t t p : / / w w w . w 3 . o r g / 2 0 0 1 / X M L S c h e m a "   x m l n s : x s i = " h t t p : / / w w w . w 3 . o r g / 2 0 0 1 / X M L S c h e m a - i n s t a n c e " > < C o l u m n S u g g e s t e d T y p e   / > < C o l u m n F o r m a t   / > < C o l u m n A c c u r a c y   / > < C o l u m n C u r r e n c y S y m b o l   / > < C o l u m n P o s i t i v e P a t t e r n   / > < C o l u m n N e g a t i v e P a t t e r n   / > < C o l u m n W i d t h s > < i t e m > < k e y > < s t r i n g > P i p e   D i a m e t e r < / s t r i n g > < / k e y > < v a l u e > < i n t > 1 2 5 < / i n t > < / v a l u e > < / i t e m > < i t e m > < k e y > < s t r i n g > H e a t i n g   C a b l e   F e e t < / s t r i n g > < / k e y > < v a l u e > < i n t > 1 5 2 < / i n t > < / v a l u e > < / i t e m > < / C o l u m n W i d t h s > < C o l u m n D i s p l a y I n d e x > < i t e m > < k e y > < s t r i n g > P i p e   D i a m e t e r < / s t r i n g > < / k e y > < v a l u e > < i n t > 0 < / i n t > < / v a l u e > < / i t e m > < i t e m > < k e y > < s t r i n g > H e a t i n g   C a b l e   F e e t < / s t r i n g > < / k e y > < v a l u e > < i n t > 1 < / 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 i : t y p e = " M e a s u r e D i a g r a m S a n d b o x A d a p t e r " & g t ; & l t ; T a b l e N a m e & g t ; H e a t   L o s s 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 i : t y p e = " S a n d b o x E d i t o r M e a s u r e G r i d K e y " & g t ; & l t ; T a b l e N a m e & g t ; H e a t   L o s s 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 r e a d o n l y & l t ; / K e y & g t ; & l t ; / D i a g r a m O b j e c t K e y & g t ; & l t ; D i a g r a m O b j e c t K e y & g t ; & l t ; K e y & g t ; C o l u m n s \ I n s u l a t i o n   T h i c k n e s s & l t ; / K e y & g t ; & l t ; / D i a g r a m O b j e c t K e y & g t ; & l t ; D i a g r a m O b j e c t K e y & g t ; & l t ; K e y & g t ; C o l u m n s \ � F & l t ; / K e y & g t ; & l t ; / D i a g r a m O b j e c t K e y & g t ; & l t ; D i a g r a m O b j e c t K e y & g t ; & l t ; K e y & g t ; C o l u m n s \ � C & l t ; / K e y & g t ; & l t ; / D i a g r a m O b j e c t K e y & g t ; & l t ; D i a g r a m O b j e c t K e y & g t ; & l t ; K e y & g t ; C o l u m n s \ P i p e   D i a m e t e r & l t ; / K e y & g t ; & l t ; / D i a g r a m O b j e c t K e y & g t ; & l t ; D i a g r a m O b j e c t K e y & g t ; & l t ; K e y & g t ; C o l u m n s \ H e a t   L o s s & l t ; / K e y & g t ; & l t ; / D i a g r a m O b j e c t K e y & g t ; & l t ; D i a g r a m O b j e c t K e y & g t ; & l t ; K e y & g t ; C o l u m n s \ C o n c a t e n a t e   C o d 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s u l a t i o n   T h i c k n e s s & l t ; / K e y & g t ; & l t ; / a : K e y & g t ; & l t ; a : V a l u e   i : t y p e = " M e a s u r e G r i d N o d e V i e w S t a t e " & g t ; & l t ; L a y e d O u t & g t ; t r u e & l t ; / L a y e d O u t & g t ; & l t ; / a : V a l u e & g t ; & l t ; / a : K e y V a l u e O f D i a g r a m O b j e c t K e y a n y T y p e z b w N T n L X & g t ; & l t ; a : K e y V a l u e O f D i a g r a m O b j e c t K e y a n y T y p e z b w N T n L X & g t ; & l t ; a : K e y & g t ; & l t ; K e y & g t ; C o l u m n s \ � F & l t ; / K e y & g t ; & l t ; / a : K e y & g t ; & l t ; a : V a l u e   i : t y p e = " M e a s u r e G r i d N o d e V i e w S t a t e " & g t ; & l t ; C o l u m n & g t ; 1 & l t ; / C o l u m n & g t ; & l t ; L a y e d O u t & g t ; t r u e & l t ; / L a y e d O u t & g t ; & l t ; / a : V a l u e & g t ; & l t ; / a : K e y V a l u e O f D i a g r a m O b j e c t K e y a n y T y p e z b w N T n L X & g t ; & l t ; a : K e y V a l u e O f D i a g r a m O b j e c t K e y a n y T y p e z b w N T n L X & g t ; & l t ; a : K e y & g t ; & l t ; K e y & g t ; C o l u m n s \ � C & l t ; / K e y & g t ; & l t ; / a : K e y & g t ; & l t ; a : V a l u e   i : t y p e = " M e a s u r e G r i d N o d e V i e w S t a t e " & g t ; & l t ; C o l u m n & g t ; 2 & l t ; / C o l u m n & g t ; & l t ; L a y e d O u t & g t ; t r u e & l t ; / L a y e d O u t & g t ; & l t ; / a : V a l u e & g t ; & l t ; / a : K e y V a l u e O f D i a g r a m O b j e c t K e y a n y T y p e z b w N T n L X & g t ; & l t ; a : K e y V a l u e O f D i a g r a m O b j e c t K e y a n y T y p e z b w N T n L X & g t ; & l t ; a : K e y & g t ; & l t ; K e y & g t ; C o l u m n s \ P i p e   D i a m e t e r & l t ; / K e y & g t ; & l t ; / a : K e y & g t ; & l t ; a : V a l u e   i : t y p e = " M e a s u r e G r i d N o d e V i e w S t a t e " & g t ; & l t ; C o l u m n & g t ; 3 & l t ; / C o l u m n & g t ; & l t ; L a y e d O u t & g t ; t r u e & l t ; / L a y e d O u t & g t ; & l t ; / a : V a l u e & g t ; & l t ; / a : K e y V a l u e O f D i a g r a m O b j e c t K e y a n y T y p e z b w N T n L X & g t ; & l t ; a : K e y V a l u e O f D i a g r a m O b j e c t K e y a n y T y p e z b w N T n L X & g t ; & l t ; a : K e y & g t ; & l t ; K e y & g t ; C o l u m n s \ H e a t   L o s s & l t ; / K e y & g t ; & l t ; / a : K e y & g t ; & l t ; a : V a l u e   i : t y p e = " M e a s u r e G r i d N o d e V i e w S t a t e " & g t ; & l t ; C o l u m n & g t ; 4 & l t ; / C o l u m n & g t ; & l t ; L a y e d O u t & g t ; t r u e & l t ; / L a y e d O u t & g t ; & l t ; / a : V a l u e & g t ; & l t ; / a : K e y V a l u e O f D i a g r a m O b j e c t K e y a n y T y p e z b w N T n L X & g t ; & l t ; a : K e y V a l u e O f D i a g r a m O b j e c t K e y a n y T y p e z b w N T n L X & g t ; & l t ; a : K e y & g t ; & l t ; K e y & g t ; C o l u m n s \ C o n c a t e n a t e   C o d e & l t ; / K e y & g t ; & l t ; / a : K e y & g t ; & l t ; a : V a l u e 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a b l e 3 & 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 i : t y p e = " S a n d b o x E d i t o r M e a s u r e G r i d K e y " & g t ; & l t ; T a b l e N a m e & g t ; T a b l e 3 & l t ; / T a b l e N a m e & g t ; & l t ; / K e y & g t ; & l t ; M a i n t a i n e r 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 r e a d o n l y & l t ; / K e y & g t ; & l t ; / D i a g r a m O b j e c t K e y & g t ; & l t ; D i a g r a m O b j e c t K e y & g t ; & l t ; K e y & g t ; C o l u m n s \ I n s u l a t i o n   T h i c k n e s s & l t ; / K e y & g t ; & l t ; / D i a g r a m O b j e c t K e y & g t ; & l t ; D i a g r a m O b j e c t K e y & g t ; & l t ; K e y & g t ; C o l u m n s \ T e m p e r a t u r e & l t ; / K e y & g t ; & l t ; / D i a g r a m O b j e c t K e y & g t ; & l t ; D i a g r a m O b j e c t K e y & g t ; & l t ; K e y & g t ; C o l u m n s \ P i p e   D i a m e t e r & l t ; / K e y & g t ; & l t ; / D i a g r a m O b j e c t K e y & g t ; & l t ; D i a g r a m O b j e c t K e y & g t ; & l t ; K e y & g t ; C o l u m n s \ H e a t   L o 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s u l a t i o n   T h i c k n e s s & l t ; / K e y & g t ; & l t ; / a : K e y & g t ; & l t ; a : V a l u e   i : t y p e = " M e a s u r e G r i d N o d e V i e w S t a t e " & g t ; & l t ; L a y e d O u t & g t ; t r u e & l t ; / L a y e d O u t & g t ; & l t ; / a : V a l u e & g t ; & l t ; / a : K e y V a l u e O f D i a g r a m O b j e c t K e y a n y T y p e z b w N T n L X & g t ; & l t ; a : K e y V a l u e O f D i a g r a m O b j e c t K e y a n y T y p e z b w N T n L X & g t ; & l t ; a : K e y & g t ; & l t ; K e y & g t ; C o l u m n s \ T e m p e r a t u r e & l t ; / K e y & g t ; & l t ; / a : K e y & g t ; & l t ; a : V a l u e   i : t y p e = " M e a s u r e G r i d N o d e V i e w S t a t e " & g t ; & l t ; C o l u m n & g t ; 1 & l t ; / C o l u m n & g t ; & l t ; L a y e d O u t & g t ; t r u e & l t ; / L a y e d O u t & g t ; & l t ; / a : V a l u e & g t ; & l t ; / a : K e y V a l u e O f D i a g r a m O b j e c t K e y a n y T y p e z b w N T n L X & g t ; & l t ; a : K e y V a l u e O f D i a g r a m O b j e c t K e y a n y T y p e z b w N T n L X & g t ; & l t ; a : K e y & g t ; & l t ; K e y & g t ; C o l u m n s \ P i p e   D i a m e t e r & l t ; / K e y & g t ; & l t ; / a : K e y & g t ; & l t ; a : V a l u e   i : t y p e = " M e a s u r e G r i d N o d e V i e w S t a t e " & g t ; & l t ; C o l u m n & g t ; 2 & l t ; / C o l u m n & g t ; & l t ; L a y e d O u t & g t ; t r u e & l t ; / L a y e d O u t & g t ; & l t ; / a : V a l u e & g t ; & l t ; / a : K e y V a l u e O f D i a g r a m O b j e c t K e y a n y T y p e z b w N T n L X & g t ; & l t ; a : K e y V a l u e O f D i a g r a m O b j e c t K e y a n y T y p e z b w N T n L X & g t ; & l t ; a : K e y & g t ; & l t ; K e y & g t ; C o l u m n s \ H e a t   L o s s & l t ; / K e y & g t ; & l t ; / a : K e y & g t ; & l t ; a : V a l u e 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 i : t y p e = " M e a s u r e D i a g r a m S a n d b o x A d a p t e r " & g t ; & l t ; T a b l e N a m e & g t ; T y p i c a l   A l l o w a n c e s & l t ; / T a b l e N a m e & g t ; & l t ; / A d a p t e r & g t ; & l t ; D i a g r a m T y p e & g t ; M e a s u r e D i a g r a m & l t ; / D i a g r a m T y p e & g t ; & l t ; D i s p l a y C o n t e x t 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 i : t y p e = " S a n d b o x E d i t o r M e a s u r e G r i d K e y " & g t ; & l t ; T a b l e N a m e & g t ; T y p i c a l   A l l o w a n c e s & l t ; / T a b l e N a m e & g t ; & l t ; / K e y & g t ; & l t ; M a i n t a i n e r 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P S & l t ; / K e y & g t ; & l t ; / D i a g r a m O b j e c t K e y & g t ; & l t ; D i a g r a m O b j e c t K e y & g t ; & l t ; K e y & g t ; C o l u m n s \ F l a n g e s & l t ; / K e y & g t ; & l t ; / D i a g r a m O b j e c t K e y & g t ; & l t ; D i a g r a m O b j e c t K e y & g t ; & l t ; K e y & g t ; C o l u m n s \ V a l v e s & l t ; / K e y & g t ; & l t ; / D i a g r a m O b j e c t K e y & g t ; & l t ; D i a g r a m O b j e c t K e y & g t ; & l t ; K e y & g t ; C o l u m n s \ S u p p o r t s & l t ; / K e y & g t ; & l t ; / D i a g r a m O b j e c t K e y & g t ; & l t ; D i a g r a m O b j e c t K e y & g t ; & l t ; K e y & g t ; C o l u m n s \ C o l d   L e a d s & l t ; / K e y & g t ; & l t ; / D i a g r a m O b j e c t K e y & g t ; & l t ; D i a g r a m O b j e c t K e y & g t ; & l t ; K e y & g t ; C o l u m n s \ F i e l d   V a r i a n c e & l t ; / K e y & g t ; & l t ; / D i a g r a m O b j e c t K e y & g t ; & l t ; D i a g r a m O b j e c t K e y & g t ; & l t ; K e y & g t ; C o l u m n s \ E n d   S e a l   K i t s & l t ; / K e y & g t ; & l t ; / D i a g r a m O b j e c t K e y & g t ; & l t ; D i a g r a m O b j e c t K e y & g t ; & l t ; K e y & g t ; C o l u m n s \ S i n g l e   E n t r y   P o w e r   K i t   w /   J - b o x & l t ; / K e y & g t ; & l t ; / D i a g r a m O b j e c t K e y & g t ; & l t ; D i a g r a m O b j e c t K e y & g t ; & l t ; K e y & g t ; C o l u m n s \ C o n t r o l l e r   2 - P o l e   3 0 A & l t ; / K e y & g t ; & l t ; / D i a g r a m O b j e c t K e y & g t ; & l t ; D i a g r a m O b j e c t K e y & g t ; & l t ; K e y & g t ; C o l u m n s \ R T D   w /   1 0   f t   S / S   C o r r u g a t e d   S h i e l d & l t ; / K e y & g t ; & l t ; / D i a g r a m O b j e c t K e y & g t ; & l t ; D i a g r a m O b j e c t K e y & g t ; & l t ; K e y & g t ; C o l u m n s \ E l e c t r i c   T r a c e d   L a b e l & l t ; / K e y & g t ; & l t ; / D i a g r a m O b j e c t K e y & g t ; & l t ; D i a g r a m O b j e c t K e y & g t ; & l t ; K e y & g t ; C o l u m n s \ G l a s s   T a p e   L F /   P i p e   L F & l t ; / K e y & g t ; & l t ; / D i a g r a m O b j e c t K e y & g t ; & l t ; D i a g r a m O b j e c t K e y & g t ; & l t ; K e y & g t ; C o l u m n s \ P i p e   S t r a p   ( e a . ) & 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P S & l t ; / K e y & g t ; & l t ; / a : K e y & g t ; & l t ; a : V a l u e   i : t y p e = " M e a s u r e G r i d N o d e V i e w S t a t e " & g t ; & l t ; L a y e d O u t & g t ; t r u e & l t ; / L a y e d O u t & g t ; & l t ; / a : V a l u e & g t ; & l t ; / a : K e y V a l u e O f D i a g r a m O b j e c t K e y a n y T y p e z b w N T n L X & g t ; & l t ; a : K e y V a l u e O f D i a g r a m O b j e c t K e y a n y T y p e z b w N T n L X & g t ; & l t ; a : K e y & g t ; & l t ; K e y & g t ; C o l u m n s \ F l a n g e s & l t ; / K e y & g t ; & l t ; / a : K e y & g t ; & l t ; a : V a l u e   i : t y p e = " M e a s u r e G r i d N o d e V i e w S t a t e " & g t ; & l t ; C o l u m n & g t ; 1 & l t ; / C o l u m n & g t ; & l t ; L a y e d O u t & g t ; t r u e & l t ; / L a y e d O u t & g t ; & l t ; / a : V a l u e & g t ; & l t ; / a : K e y V a l u e O f D i a g r a m O b j e c t K e y a n y T y p e z b w N T n L X & g t ; & l t ; a : K e y V a l u e O f D i a g r a m O b j e c t K e y a n y T y p e z b w N T n L X & g t ; & l t ; a : K e y & g t ; & l t ; K e y & g t ; C o l u m n s \ V a l v e s & l t ; / K e y & g t ; & l t ; / a : K e y & g t ; & l t ; a : V a l u e   i : t y p e = " M e a s u r e G r i d N o d e V i e w S t a t e " & g t ; & l t ; C o l u m n & g t ; 2 & l t ; / C o l u m n & g t ; & l t ; L a y e d O u t & g t ; t r u e & l t ; / L a y e d O u t & g t ; & l t ; / a : V a l u e & g t ; & l t ; / a : K e y V a l u e O f D i a g r a m O b j e c t K e y a n y T y p e z b w N T n L X & g t ; & l t ; a : K e y V a l u e O f D i a g r a m O b j e c t K e y a n y T y p e z b w N T n L X & g t ; & l t ; a : K e y & g t ; & l t ; K e y & g t ; C o l u m n s \ S u p p o r t s & l t ; / K e y & g t ; & l t ; / a : K e y & g t ; & l t ; a : V a l u e   i : t y p e = " M e a s u r e G r i d N o d e V i e w S t a t e " & g t ; & l t ; C o l u m n & g t ; 3 & l t ; / C o l u m n & g t ; & l t ; L a y e d O u t & g t ; t r u e & l t ; / L a y e d O u t & g t ; & l t ; / a : V a l u e & g t ; & l t ; / a : K e y V a l u e O f D i a g r a m O b j e c t K e y a n y T y p e z b w N T n L X & g t ; & l t ; a : K e y V a l u e O f D i a g r a m O b j e c t K e y a n y T y p e z b w N T n L X & g t ; & l t ; a : K e y & g t ; & l t ; K e y & g t ; C o l u m n s \ C o l d   L e a d s & l t ; / K e y & g t ; & l t ; / a : K e y & g t ; & l t ; a : V a l u e   i : t y p e = " M e a s u r e G r i d N o d e V i e w S t a t e " & g t ; & l t ; C o l u m n & g t ; 4 & l t ; / C o l u m n & g t ; & l t ; L a y e d O u t & g t ; t r u e & l t ; / L a y e d O u t & g t ; & l t ; / a : V a l u e & g t ; & l t ; / a : K e y V a l u e O f D i a g r a m O b j e c t K e y a n y T y p e z b w N T n L X & g t ; & l t ; a : K e y V a l u e O f D i a g r a m O b j e c t K e y a n y T y p e z b w N T n L X & g t ; & l t ; a : K e y & g t ; & l t ; K e y & g t ; C o l u m n s \ F i e l d   V a r i a n c e & l t ; / K e y & g t ; & l t ; / a : K e y & g t ; & l t ; a : V a l u e   i : t y p e = " M e a s u r e G r i d N o d e V i e w S t a t e " & g t ; & l t ; C o l u m n & g t ; 5 & l t ; / C o l u m n & g t ; & l t ; L a y e d O u t & g t ; t r u e & l t ; / L a y e d O u t & g t ; & l t ; / a : V a l u e & g t ; & l t ; / a : K e y V a l u e O f D i a g r a m O b j e c t K e y a n y T y p e z b w N T n L X & g t ; & l t ; a : K e y V a l u e O f D i a g r a m O b j e c t K e y a n y T y p e z b w N T n L X & g t ; & l t ; a : K e y & g t ; & l t ; K e y & g t ; C o l u m n s \ E n d   S e a l   K i t s & l t ; / K e y & g t ; & l t ; / a : K e y & g t ; & l t ; a : V a l u e   i : t y p e = " M e a s u r e G r i d N o d e V i e w S t a t e " & g t ; & l t ; C o l u m n & g t ; 6 & l t ; / C o l u m n & g t ; & l t ; L a y e d O u t & g t ; t r u e & l t ; / L a y e d O u t & g t ; & l t ; / a : V a l u e & g t ; & l t ; / a : K e y V a l u e O f D i a g r a m O b j e c t K e y a n y T y p e z b w N T n L X & g t ; & l t ; a : K e y V a l u e O f D i a g r a m O b j e c t K e y a n y T y p e z b w N T n L X & g t ; & l t ; a : K e y & g t ; & l t ; K e y & g t ; C o l u m n s \ S i n g l e   E n t r y   P o w e r   K i t   w /   J - b o x & l t ; / K e y & g t ; & l t ; / a : K e y & g t ; & l t ; a : V a l u e   i : t y p e = " M e a s u r e G r i d N o d e V i e w S t a t e " & g t ; & l t ; C o l u m n & g t ; 7 & l t ; / C o l u m n & g t ; & l t ; L a y e d O u t & g t ; t r u e & l t ; / L a y e d O u t & g t ; & l t ; / a : V a l u e & g t ; & l t ; / a : K e y V a l u e O f D i a g r a m O b j e c t K e y a n y T y p e z b w N T n L X & g t ; & l t ; a : K e y V a l u e O f D i a g r a m O b j e c t K e y a n y T y p e z b w N T n L X & g t ; & l t ; a : K e y & g t ; & l t ; K e y & g t ; C o l u m n s \ C o n t r o l l e r   2 - P o l e   3 0 A & l t ; / K e y & g t ; & l t ; / a : K e y & g t ; & l t ; a : V a l u e   i : t y p e = " M e a s u r e G r i d N o d e V i e w S t a t e " & g t ; & l t ; C o l u m n & g t ; 8 & l t ; / C o l u m n & g t ; & l t ; L a y e d O u t & g t ; t r u e & l t ; / L a y e d O u t & g t ; & l t ; / a : V a l u e & g t ; & l t ; / a : K e y V a l u e O f D i a g r a m O b j e c t K e y a n y T y p e z b w N T n L X & g t ; & l t ; a : K e y V a l u e O f D i a g r a m O b j e c t K e y a n y T y p e z b w N T n L X & g t ; & l t ; a : K e y & g t ; & l t ; K e y & g t ; C o l u m n s \ R T D   w /   1 0   f t   S / S   C o r r u g a t e d   S h i e l d & l t ; / K e y & g t ; & l t ; / a : K e y & g t ; & l t ; a : V a l u e   i : t y p e = " M e a s u r e G r i d N o d e V i e w S t a t e " & g t ; & l t ; C o l u m n & g t ; 9 & l t ; / C o l u m n & g t ; & l t ; L a y e d O u t & g t ; t r u e & l t ; / L a y e d O u t & g t ; & l t ; / a : V a l u e & g t ; & l t ; / a : K e y V a l u e O f D i a g r a m O b j e c t K e y a n y T y p e z b w N T n L X & g t ; & l t ; a : K e y V a l u e O f D i a g r a m O b j e c t K e y a n y T y p e z b w N T n L X & g t ; & l t ; a : K e y & g t ; & l t ; K e y & g t ; C o l u m n s \ E l e c t r i c   T r a c e d   L a b e l & l t ; / K e y & g t ; & l t ; / a : K e y & g t ; & l t ; a : V a l u e   i : t y p e = " M e a s u r e G r i d N o d e V i e w S t a t e " & g t ; & l t ; C o l u m n & g t ; 1 0 & l t ; / C o l u m n & g t ; & l t ; L a y e d O u t & g t ; t r u e & l t ; / L a y e d O u t & g t ; & l t ; / a : V a l u e & g t ; & l t ; / a : K e y V a l u e O f D i a g r a m O b j e c t K e y a n y T y p e z b w N T n L X & g t ; & l t ; a : K e y V a l u e O f D i a g r a m O b j e c t K e y a n y T y p e z b w N T n L X & g t ; & l t ; a : K e y & g t ; & l t ; K e y & g t ; C o l u m n s \ G l a s s   T a p e   L F /   P i p e   L F & l t ; / K e y & g t ; & l t ; / a : K e y & g t ; & l t ; a : V a l u e   i : t y p e = " M e a s u r e G r i d N o d e V i e w S t a t e " & g t ; & l t ; C o l u m n & g t ; 1 1 & l t ; / C o l u m n & g t ; & l t ; L a y e d O u t & g t ; t r u e & l t ; / L a y e d O u t & g t ; & l t ; / a : V a l u e & g t ; & l t ; / a : K e y V a l u e O f D i a g r a m O b j e c t K e y a n y T y p e z b w N T n L X & g t ; & l t ; a : K e y V a l u e O f D i a g r a m O b j e c t K e y a n y T y p e z b w N T n L X & g t ; & l t ; a : K e y & g t ; & l t ; K e y & g t ; C o l u m n s \ P i p e   S t r a p   ( e a . ) & l t ; / K e y & g t ; & l t ; / a : K e y & g t ; & l t ; a : V a l u e 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 i : t y p e = " M e a s u r e D i a g r a m S a n d b o x A d a p t e r " & g t ; & l t ; T a b l e N a m e & g t ; S e r i e s   3 2   M I   C a b l e & l t ; / T a b l e N a m e & g t ; & l t ; / A d a p t e r & g t ; & l t ; D i a g r a m T y p e & g t ; M e a s u r e D i a g r a m & l t ; / D i a g r a m T y p e & g t ; & l t ; D i s p l a y C o n t e x t 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 i : t y p e = " S a n d b o x E d i t o r M e a s u r e G r i d K e y " & g t ; & l t ; T a b l e N a m e & g t ; S e r i e s   3 2   M I   C a b l e & l t ; / T a b l e N a m e & g t ; & l t ; / K e y & g t ; & l t ; M a i n t a i n e r 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b l e & l t ; / K e y & g t ; & l t ; / D i a g r a m O b j e c t K e y & g t ; & l t ; D i a g r a m O b j e c t K e y & g t ; & l t ; K e y & g t ; C o l u m n s \ R e s i s t a n c e   ( &!/ f t ) & l t ; / K e y & g t ; & l t ; / D i a g r a m O b j e c t K e y & g t ; & l t ; D i a g r a m O b j e c t K e y & g t ; & l t ; K e y & g t ; C o l u m n s \ C a b l e   D i a m e t e r   ( i n ) & l t ; / K e y & g t ; & l t ; / D i a g r a m O b j e c t K e y & g t ; & l t ; D i a g r a m O b j e c t K e y & g t ; & l t ; K e y & g t ; C o l u m n s \ M a x   C i r c u i t   L e n g t h   ( L F ) & l t ; / K e y & g t ; & l t ; / D i a g r a m O b j e c t K e y & g t ; & l t ; D i a g r a m O b j e c t K e y & g t ; & l t ; K e y & g t ; C o l u m n s \ N o m i n a l   W e i g h t   ( l b / 1 0 0 0   f t ) & l t ; / K e y & g t ; & l t ; / D i a g r a m O b j e c t K e y & g t ; & l t ; D i a g r a m O b j e c t K e y & g t ; & l t ; K e y & g t ; C o l u m n s \ T y p 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b l e & l t ; / K e y & g t ; & l t ; / a : K e y & g t ; & l t ; a : V a l u e   i : t y p e = " M e a s u r e G r i d N o d e V i e w S t a t e " & g t ; & l t ; L a y e d O u t & g t ; t r u e & l t ; / L a y e d O u t & g t ; & l t ; / a : V a l u e & g t ; & l t ; / a : K e y V a l u e O f D i a g r a m O b j e c t K e y a n y T y p e z b w N T n L X & g t ; & l t ; a : K e y V a l u e O f D i a g r a m O b j e c t K e y a n y T y p e z b w N T n L X & g t ; & l t ; a : K e y & g t ; & l t ; K e y & g t ; C o l u m n s \ R e s i s t a n c e   ( &!/ f t ) & l t ; / K e y & g t ; & l t ; / a : K e y & g t ; & l t ; a : V a l u e   i : t y p e = " M e a s u r e G r i d N o d e V i e w S t a t e " & g t ; & l t ; C o l u m n & g t ; 1 & l t ; / C o l u m n & g t ; & l t ; L a y e d O u t & g t ; t r u e & l t ; / L a y e d O u t & g t ; & l t ; / a : V a l u e & g t ; & l t ; / a : K e y V a l u e O f D i a g r a m O b j e c t K e y a n y T y p e z b w N T n L X & g t ; & l t ; a : K e y V a l u e O f D i a g r a m O b j e c t K e y a n y T y p e z b w N T n L X & g t ; & l t ; a : K e y & g t ; & l t ; K e y & g t ; C o l u m n s \ C a b l e   D i a m e t e r   ( i n ) & l t ; / K e y & g t ; & l t ; / a : K e y & g t ; & l t ; a : V a l u e   i : t y p e = " M e a s u r e G r i d N o d e V i e w S t a t e " & g t ; & l t ; C o l u m n & g t ; 2 & l t ; / C o l u m n & g t ; & l t ; L a y e d O u t & g t ; t r u e & l t ; / L a y e d O u t & g t ; & l t ; / a : V a l u e & g t ; & l t ; / a : K e y V a l u e O f D i a g r a m O b j e c t K e y a n y T y p e z b w N T n L X & g t ; & l t ; a : K e y V a l u e O f D i a g r a m O b j e c t K e y a n y T y p e z b w N T n L X & g t ; & l t ; a : K e y & g t ; & l t ; K e y & g t ; C o l u m n s \ M a x   C i r c u i t   L e n g t h   ( L F ) & l t ; / K e y & g t ; & l t ; / a : K e y & g t ; & l t ; a : V a l u e   i : t y p e = " M e a s u r e G r i d N o d e V i e w S t a t e " & g t ; & l t ; C o l u m n & g t ; 3 & l t ; / C o l u m n & g t ; & l t ; L a y e d O u t & g t ; t r u e & l t ; / L a y e d O u t & g t ; & l t ; / a : V a l u e & g t ; & l t ; / a : K e y V a l u e O f D i a g r a m O b j e c t K e y a n y T y p e z b w N T n L X & g t ; & l t ; a : K e y V a l u e O f D i a g r a m O b j e c t K e y a n y T y p e z b w N T n L X & g t ; & l t ; a : K e y & g t ; & l t ; K e y & g t ; C o l u m n s \ N o m i n a l   W e i g h t   ( l b / 1 0 0 0   f t ) & l t ; / K e y & g t ; & l t ; / a : K e y & g t ; & l t ; a : V a l u e   i : t y p e = " M e a s u r e G r i d N o d e V i e w S t a t e " & g t ; & l t ; C o l u m n & g t ; 4 & l t ; / C o l u m n & g t ; & l t ; L a y e d O u t & g t ; t r u e & l t ; / L a y e d O u t & g t ; & l t ; / a : V a l u e & g t ; & l t ; / a : K e y V a l u e O f D i a g r a m O b j e c t K e y a n y T y p e z b w N T n L X & g t ; & l t ; a : K e y V a l u e O f D i a g r a m O b j e c t K e y a n y T y p e z b w N T n L X & g t ; & l t ; a : K e y & g t ; & l t ; K e y & g t ; C o l u m n s \ T y p 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 i : t y p e = " M e a s u r e D i a g r a m S a n d b o x A d a p t e r " & g t ; & l t ; T a b l e N a m e & g t ; S e r i e s   6 2   M I   C a b l e & l t ; / T a b l e N a m e & g t ; & l t ; / A d a p t e r & g t ; & l t ; D i a g r a m T y p e & g t ; M e a s u r e D i a g r a m & l t ; / D i a g r a m T y p e & g t ; & l t ; D i s p l a y C o n t e x t 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 i : t y p e = " S a n d b o x E d i t o r M e a s u r e G r i d K e y " & g t ; & l t ; T a b l e N a m e & g t ; S e r i e s   6 2   M I   C a b l e & l t ; / T a b l e N a m e & g t ; & l t ; / K e y & g t ; & l t ; M a i n t a i n e r 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b l e & l t ; / K e y & g t ; & l t ; / D i a g r a m O b j e c t K e y & g t ; & l t ; D i a g r a m O b j e c t K e y & g t ; & l t ; K e y & g t ; C o l u m n s \ R e s i s t a n c e   ( &!/ f t ) & l t ; / K e y & g t ; & l t ; / D i a g r a m O b j e c t K e y & g t ; & l t ; D i a g r a m O b j e c t K e y & g t ; & l t ; K e y & g t ; C o l u m n s \ C a b l e   D i a m e t e r   ( i n ) & l t ; / K e y & g t ; & l t ; / D i a g r a m O b j e c t K e y & g t ; & l t ; D i a g r a m O b j e c t K e y & g t ; & l t ; K e y & g t ; C o l u m n s \ M a x   C i r c u i t   L e n g t h   ( L F ) & l t ; / K e y & g t ; & l t ; / D i a g r a m O b j e c t K e y & g t ; & l t ; D i a g r a m O b j e c t K e y & g t ; & l t ; K e y & g t ; C o l u m n s \ N o m i n a l   W e i g h t   ( l b / 1 0 0 0   f 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b l e & l t ; / K e y & g t ; & l t ; / a : K e y & g t ; & l t ; a : V a l u e   i : t y p e = " M e a s u r e G r i d N o d e V i e w S t a t e " & g t ; & l t ; L a y e d O u t & g t ; t r u e & l t ; / L a y e d O u t & g t ; & l t ; / a : V a l u e & g t ; & l t ; / a : K e y V a l u e O f D i a g r a m O b j e c t K e y a n y T y p e z b w N T n L X & g t ; & l t ; a : K e y V a l u e O f D i a g r a m O b j e c t K e y a n y T y p e z b w N T n L X & g t ; & l t ; a : K e y & g t ; & l t ; K e y & g t ; C o l u m n s \ R e s i s t a n c e   ( &!/ f t ) & l t ; / K e y & g t ; & l t ; / a : K e y & g t ; & l t ; a : V a l u e   i : t y p e = " M e a s u r e G r i d N o d e V i e w S t a t e " & g t ; & l t ; C o l u m n & g t ; 1 & l t ; / C o l u m n & g t ; & l t ; L a y e d O u t & g t ; t r u e & l t ; / L a y e d O u t & g t ; & l t ; / a : V a l u e & g t ; & l t ; / a : K e y V a l u e O f D i a g r a m O b j e c t K e y a n y T y p e z b w N T n L X & g t ; & l t ; a : K e y V a l u e O f D i a g r a m O b j e c t K e y a n y T y p e z b w N T n L X & g t ; & l t ; a : K e y & g t ; & l t ; K e y & g t ; C o l u m n s \ C a b l e   D i a m e t e r   ( i n ) & l t ; / K e y & g t ; & l t ; / a : K e y & g t ; & l t ; a : V a l u e   i : t y p e = " M e a s u r e G r i d N o d e V i e w S t a t e " & g t ; & l t ; C o l u m n & g t ; 2 & l t ; / C o l u m n & g t ; & l t ; L a y e d O u t & g t ; t r u e & l t ; / L a y e d O u t & g t ; & l t ; / a : V a l u e & g t ; & l t ; / a : K e y V a l u e O f D i a g r a m O b j e c t K e y a n y T y p e z b w N T n L X & g t ; & l t ; a : K e y V a l u e O f D i a g r a m O b j e c t K e y a n y T y p e z b w N T n L X & g t ; & l t ; a : K e y & g t ; & l t ; K e y & g t ; C o l u m n s \ M a x   C i r c u i t   L e n g t h   ( L F ) & l t ; / K e y & g t ; & l t ; / a : K e y & g t ; & l t ; a : V a l u e   i : t y p e = " M e a s u r e G r i d N o d e V i e w S t a t e " & g t ; & l t ; C o l u m n & g t ; 3 & l t ; / C o l u m n & g t ; & l t ; L a y e d O u t & g t ; t r u e & l t ; / L a y e d O u t & g t ; & l t ; / a : V a l u e & g t ; & l t ; / a : K e y V a l u e O f D i a g r a m O b j e c t K e y a n y T y p e z b w N T n L X & g t ; & l t ; a : K e y V a l u e O f D i a g r a m O b j e c t K e y a n y T y p e z b w N T n L X & g t ; & l t ; a : K e y & g t ; & l t ; K e y & g t ; C o l u m n s \ N o m i n a l   W e i g h t   ( l b / 1 0 0 0   f t ) & l t ; / K e y & g t ; & l t ; / a : K e y & g t ; & l t ; a : V a l u e 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 i : t y p e = " M e a s u r e D i a g r a m S a n d b o x A d a p t e r " & g t ; & l t ; T a b l e N a m e & g t ; F l a n g e   A l l o w a n c e s & l t ; / T a b l e N a m e & g t ; & l t ; / A d a p t e r & g t ; & l t ; D i a g r a m T y p e & g t ; M e a s u r e D i a g r a m & l t ; / D i a g r a m T y p e & g t ; & l t ; D i s p l a y C o n t e x t 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 i : t y p e = " S a n d b o x E d i t o r M e a s u r e G r i d K e y " & g t ; & l t ; T a b l e N a m e & g t ; F l a n g e   A l l o w a n c e s & l t ; / T a b l e N a m e & g t ; & l t ; / K e y & g t ; & l t ; M a i n t a i n e r 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 r e a d o n l y & l t ; / K e y & g t ; & l t ; / D i a g r a m O b j e c t K e y & g t ; & l t ; D i a g r a m O b j e c t K e y & g t ; & l t ; K e y & g t ; C o l u m n s \ P i p e   D i a m e t e r & l t ; / K e y & g t ; & l t ; / D i a g r a m O b j e c t K e y & g t ; & l t ; D i a g r a m O b j e c t K e y & g t ; & l t ; K e y & g t ; C o l u m n s \ H e a t i n g   C a b l e   F e e 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i p e   D i a m e t e r & l t ; / K e y & g t ; & l t ; / a : K e y & g t ; & l t ; a : V a l u e   i : t y p e = " M e a s u r e G r i d N o d e V i e w S t a t e " & g t ; & l t ; L a y e d O u t & g t ; t r u e & l t ; / L a y e d O u t & g t ; & l t ; / a : V a l u e & g t ; & l t ; / a : K e y V a l u e O f D i a g r a m O b j e c t K e y a n y T y p e z b w N T n L X & g t ; & l t ; a : K e y V a l u e O f D i a g r a m O b j e c t K e y a n y T y p e z b w N T n L X & g t ; & l t ; a : K e y & g t ; & l t ; K e y & g t ; C o l u m n s \ H e a t i n g   C a b l e   F e e t & l t ; / K e y & g t ; & l t ; / a : K e y & g t ; & l t ; a : V a l u e 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 i : t y p e = " M e a s u r e D i a g r a m S a n d b o x A d a p t e r " & g t ; & l t ; T a b l e N a m e & g t ; C a b l e   T y p e s & l t ; / T a b l e N a m e & g t ; & l t ; / A d a p t e r & g t ; & l t ; D i a g r a m T y p e & g t ; M e a s u r e D i a g r a m & l t ; / D i a g r a m T y p e & g t ; & l t ; D i s p l a y C o n t e x t 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 i : t y p e = " S a n d b o x E d i t o r M e a s u r e G r i d K e y " & g t ; & l t ; T a b l e N a m e & g t ; C a b l e   T y p e s & l t ; / T a b l e N a m e & g t ; & l t ; / K e y & g t ; & l t ; M a i n t a i n e r 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 D e s i g n   T e m p e r a t u r e & l t ; / K e y & g t ; & l t ; / D i a g r a m O b j e c t K e y & g t ; & l t ; D i a g r a m O b j e c t K e y & g t ; & l t ; K e y & g t ; M e a s u r e s \ S u m   o f   D e s i g n   T e m p e r a t u r e \ T a g I n f o \ F o r m u l a & l t ; / K e y & g t ; & l t ; / D i a g r a m O b j e c t K e y & g t ; & l t ; D i a g r a m O b j e c t K e y & g t ; & l t ; K e y & g t ; M e a s u r e s \ S u m   o f   D e s i g n   T e m p e r a t u r e \ T a g I n f o \ V a l u e & l t ; / K e y & g t ; & l t ; / D i a g r a m O b j e c t K e y & g t ; & l t ; D i a g r a m O b j e c t K e y & g t ; & l t ; K e y & g t ; C o l u m n s \ C a t   N u m b e r & l t ; / K e y & g t ; & l t ; / D i a g r a m O b j e c t K e y & g t ; & l t ; D i a g r a m O b j e c t K e y & g t ; & l t ; K e y & g t ; C o l u m n s \ P o w e r   O u t p u t & l t ; / K e y & g t ; & l t ; / D i a g r a m O b j e c t K e y & g t ; & l t ; D i a g r a m O b j e c t K e y & g t ; & l t ; K e y & g t ; C o l u m n s \ H e a t i n g   C a b l e   F a m i l y & l t ; / K e y & g t ; & l t ; / D i a g r a m O b j e c t K e y & g t ; & l t ; D i a g r a m O b j e c t K e y & g t ; & l t ; K e y & g t ; C o l u m n s \ D e s i g n   T e m p e r a t u r e & l t ; / K e y & g t ; & l t ; / D i a g r a m O b j e c t K e y & g t ; & l t ; D i a g r a m O b j e c t K e y & g t ; & l t ; K e y & g t ; C o l u m n s \ U n i t & l t ; / K e y & g t ; & l t ; / D i a g r a m O b j e c t K e y & g t ; & l t ; D i a g r a m O b j e c t K e y & g t ; & l t ; K e y & g t ; C o l u m n s \ M a x   C i r c u i t   L e n g t h & l t ; / K e y & g t ; & l t ; / D i a g r a m O b j e c t K e y & g t ; & l t ; D i a g r a m O b j e c t K e y & g t ; & l t ; K e y & g t ; C o l u m n s \ S t a r t   U p   T e m p e r a t u r e & l t ; / K e y & g t ; & l t ; / D i a g r a m O b j e c t K e y & g t ; & l t ; D i a g r a m O b j e c t K e y & g t ; & l t ; K e y & g t ; C o l u m n s \ B r e a k e r   S i z e & l t ; / K e y & g t ; & l t ; / D i a g r a m O b j e c t K e y & g t ; & l t ; D i a g r a m O b j e c t K e y & g t ; & l t ; K e y & g t ; C o l u m n s \ C a b l e   C o d e & l t ; / K e y & g t ; & l t ; / D i a g r a m O b j e c t K e y & g t ; & l t ; D i a g r a m O b j e c t K e y & g t ; & l t ; K e y & g t ; L i n k s \ & a m p ; l t ; C o l u m n s \ S u m   o f   D e s i g n   T e m p e r a t u r e & a m p ; g t ; - & a m p ; l t ; M e a s u r e s \ D e s i g n   T e m p e r a t u r e & a m p ; g t ; & l t ; / K e y & g t ; & l t ; / D i a g r a m O b j e c t K e y & g t ; & l t ; D i a g r a m O b j e c t K e y & g t ; & l t ; K e y & g t ; L i n k s \ & a m p ; l t ; C o l u m n s \ S u m   o f   D e s i g n   T e m p e r a t u r e & a m p ; g t ; - & a m p ; l t ; M e a s u r e s \ D e s i g n   T e m p e r a t u r e & a m p ; g t ; \ C O L U M N & l t ; / K e y & g t ; & l t ; / D i a g r a m O b j e c t K e y & g t ; & l t ; D i a g r a m O b j e c t K e y & g t ; & l t ; K e y & g t ; L i n k s \ & a m p ; l t ; C o l u m n s \ S u m   o f   D e s i g n   T e m p e r a t u r e & a m p ; g t ; - & a m p ; l t ; M e a s u r e s \ D e s i g n   T e m p e r a t u 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 D e s i g n   T e m p e r a t u r e & l t ; / K e y & g t ; & l t ; / a : K e y & g t ; & l t ; a : V a l u e   i : t y p e = " M e a s u r e G r i d N o d e V i e w S t a t e " & g t ; & l t ; C o l u m n & g t ; 3 & l t ; / C o l u m n & g t ; & l t ; L a y e d O u t & g t ; t r u e & l t ; / L a y e d O u t & g t ; & l t ; W a s U I I n v i s i b l e & g t ; t r u e & l t ; / W a s U I I n v i s i b l e & g t ; & l t ; / a : V a l u e & g t ; & l t ; / a : K e y V a l u e O f D i a g r a m O b j e c t K e y a n y T y p e z b w N T n L X & g t ; & l t ; a : K e y V a l u e O f D i a g r a m O b j e c t K e y a n y T y p e z b w N T n L X & g t ; & l t ; a : K e y & g t ; & l t ; K e y & g t ; M e a s u r e s \ S u m   o f   D e s i g n   T e m p e r a t u r e \ T a g I n f o \ F o r m u l a & l t ; / K e y & g t ; & l t ; / a : K e y & g t ; & l t ; a : V a l u e   i : t y p e = " M e a s u r e G r i d V i e w S t a t e I D i a g r a m T a g A d d i t i o n a l I n f o " / & g t ; & l t ; / a : K e y V a l u e O f D i a g r a m O b j e c t K e y a n y T y p e z b w N T n L X & g t ; & l t ; a : K e y V a l u e O f D i a g r a m O b j e c t K e y a n y T y p e z b w N T n L X & g t ; & l t ; a : K e y & g t ; & l t ; K e y & g t ; M e a s u r e s \ S u m   o f   D e s i g n   T e m p e r a t u r e \ T a g I n f o \ V a l u e & l t ; / K e y & g t ; & l t ; / a : K e y & g t ; & l t ; a : V a l u e   i : t y p e = " M e a s u r e G r i d V i e w S t a t e I D i a g r a m T a g A d d i t i o n a l I n f o " / & g t ; & l t ; / a : K e y V a l u e O f D i a g r a m O b j e c t K e y a n y T y p e z b w N T n L X & g t ; & l t ; a : K e y V a l u e O f D i a g r a m O b j e c t K e y a n y T y p e z b w N T n L X & g t ; & l t ; a : K e y & g t ; & l t ; K e y & g t ; C o l u m n s \ C a t   N u m b e r & l t ; / K e y & g t ; & l t ; / a : K e y & g t ; & l t ; a : V a l u e   i : t y p e = " M e a s u r e G r i d N o d e V i e w S t a t e " & g t ; & l t ; L a y e d O u t & g t ; t r u e & l t ; / L a y e d O u t & g t ; & l t ; / a : V a l u e & g t ; & l t ; / a : K e y V a l u e O f D i a g r a m O b j e c t K e y a n y T y p e z b w N T n L X & g t ; & l t ; a : K e y V a l u e O f D i a g r a m O b j e c t K e y a n y T y p e z b w N T n L X & g t ; & l t ; a : K e y & g t ; & l t ; K e y & g t ; C o l u m n s \ P o w e r   O u t p u t & l t ; / K e y & g t ; & l t ; / a : K e y & g t ; & l t ; a : V a l u e   i : t y p e = " M e a s u r e G r i d N o d e V i e w S t a t e " & g t ; & l t ; C o l u m n & g t ; 1 & l t ; / C o l u m n & g t ; & l t ; L a y e d O u t & g t ; t r u e & l t ; / L a y e d O u t & g t ; & l t ; / a : V a l u e & g t ; & l t ; / a : K e y V a l u e O f D i a g r a m O b j e c t K e y a n y T y p e z b w N T n L X & g t ; & l t ; a : K e y V a l u e O f D i a g r a m O b j e c t K e y a n y T y p e z b w N T n L X & g t ; & l t ; a : K e y & g t ; & l t ; K e y & g t ; C o l u m n s \ H e a t i n g   C a b l e   F a m i l y & l t ; / K e y & g t ; & l t ; / a : K e y & g t ; & l t ; a : V a l u e   i : t y p e = " M e a s u r e G r i d N o d e V i e w S t a t e " & g t ; & l t ; C o l u m n & g t ; 2 & l t ; / C o l u m n & g t ; & l t ; L a y e d O u t & g t ; t r u e & l t ; / L a y e d O u t & g t ; & l t ; / a : V a l u e & g t ; & l t ; / a : K e y V a l u e O f D i a g r a m O b j e c t K e y a n y T y p e z b w N T n L X & g t ; & l t ; a : K e y V a l u e O f D i a g r a m O b j e c t K e y a n y T y p e z b w N T n L X & g t ; & l t ; a : K e y & g t ; & l t ; K e y & g t ; C o l u m n s \ D e s i g n   T e m p e r a t u r e & l t ; / K e y & g t ; & l t ; / a : K e y & g t ; & l t ; a : V a l u e   i : t y p e = " M e a s u r e G r i d N o d e V i e w S t a t e " & g t ; & l t ; C o l u m n & g t ; 3 & l t ; / C o l u m n & g t ; & l t ; L a y e d O u t & g t ; t r u e & l t ; / L a y e d O u t & g t ; & l t ; / a : V a l u e & g t ; & l t ; / a : K e y V a l u e O f D i a g r a m O b j e c t K e y a n y T y p e z b w N T n L X & g t ; & l t ; a : K e y V a l u e O f D i a g r a m O b j e c t K e y a n y T y p e z b w N T n L X & g t ; & l t ; a : K e y & g t ; & l t ; K e y & g t ; C o l u m n s \ U n i t & l t ; / K e y & g t ; & l t ; / a : K e y & g t ; & l t ; a : V a l u e   i : t y p e = " M e a s u r e G r i d N o d e V i e w S t a t e " & g t ; & l t ; C o l u m n & g t ; 8 & l t ; / C o l u m n & g t ; & l t ; L a y e d O u t & g t ; t r u e & l t ; / L a y e d O u t & g t ; & l t ; / a : V a l u e & g t ; & l t ; / a : K e y V a l u e O f D i a g r a m O b j e c t K e y a n y T y p e z b w N T n L X & g t ; & l t ; a : K e y V a l u e O f D i a g r a m O b j e c t K e y a n y T y p e z b w N T n L X & g t ; & l t ; a : K e y & g t ; & l t ; K e y & g t ; C o l u m n s \ M a x   C i r c u i t   L e n g t h & l t ; / K e y & g t ; & l t ; / a : K e y & g t ; & l t ; a : V a l u e   i : t y p e = " M e a s u r e G r i d N o d e V i e w S t a t e " & g t ; & l t ; C o l u m n & g t ; 4 & l t ; / C o l u m n & g t ; & l t ; L a y e d O u t & g t ; t r u e & l t ; / L a y e d O u t & g t ; & l t ; / a : V a l u e & g t ; & l t ; / a : K e y V a l u e O f D i a g r a m O b j e c t K e y a n y T y p e z b w N T n L X & g t ; & l t ; a : K e y V a l u e O f D i a g r a m O b j e c t K e y a n y T y p e z b w N T n L X & g t ; & l t ; a : K e y & g t ; & l t ; K e y & g t ; C o l u m n s \ S t a r t   U p   T e m p e r a t u r e & l t ; / K e y & g t ; & l t ; / a : K e y & g t ; & l t ; a : V a l u e   i : t y p e = " M e a s u r e G r i d N o d e V i e w S t a t e " & g t ; & l t ; C o l u m n & g t ; 5 & l t ; / C o l u m n & g t ; & l t ; L a y e d O u t & g t ; t r u e & l t ; / L a y e d O u t & g t ; & l t ; / a : V a l u e & g t ; & l t ; / a : K e y V a l u e O f D i a g r a m O b j e c t K e y a n y T y p e z b w N T n L X & g t ; & l t ; a : K e y V a l u e O f D i a g r a m O b j e c t K e y a n y T y p e z b w N T n L X & g t ; & l t ; a : K e y & g t ; & l t ; K e y & g t ; C o l u m n s \ B r e a k e r   S i z e & l t ; / K e y & g t ; & l t ; / a : K e y & g t ; & l t ; a : V a l u e   i : t y p e = " M e a s u r e G r i d N o d e V i e w S t a t e " & g t ; & l t ; C o l u m n & g t ; 6 & l t ; / C o l u m n & g t ; & l t ; L a y e d O u t & g t ; t r u e & l t ; / L a y e d O u t & g t ; & l t ; / a : V a l u e & g t ; & l t ; / a : K e y V a l u e O f D i a g r a m O b j e c t K e y a n y T y p e z b w N T n L X & g t ; & l t ; a : K e y V a l u e O f D i a g r a m O b j e c t K e y a n y T y p e z b w N T n L X & g t ; & l t ; a : K e y & g t ; & l t ; K e y & g t ; C o l u m n s \ C a b l e   C o d e & l t ; / K e y & g t ; & l t ; / a : K e y & g t ; & l t ; a : V a l u e   i : t y p e = " M e a s u r e G r i d N o d e V i e w S t a t e " & g t ; & l t ; C o l u m n & g t ; 7 & l t ; / C o l u m n & g t ; & l t ; L a y e d O u t & g t ; t r u e & l t ; / L a y e d O u t & g t ; & l t ; / a : V a l u e & g t ; & l t ; / a : K e y V a l u e O f D i a g r a m O b j e c t K e y a n y T y p e z b w N T n L X & g t ; & l t ; a : K e y V a l u e O f D i a g r a m O b j e c t K e y a n y T y p e z b w N T n L X & g t ; & l t ; a : K e y & g t ; & l t ; K e y & g t ; L i n k s \ & a m p ; l t ; C o l u m n s \ S u m   o f   D e s i g n   T e m p e r a t u r e & a m p ; g t ; - & a m p ; l t ; M e a s u r e s \ D e s i g n   T e m p e r a t u r e & a m p ; g t ; & l t ; / K e y & g t ; & l t ; / a : K e y & g t ; & l t ; a : V a l u e   i : t y p e = " M e a s u r e G r i d V i e w S t a t e I D i a g r a m L i n k " / & g t ; & l t ; / a : K e y V a l u e O f D i a g r a m O b j e c t K e y a n y T y p e z b w N T n L X & g t ; & l t ; a : K e y V a l u e O f D i a g r a m O b j e c t K e y a n y T y p e z b w N T n L X & g t ; & l t ; a : K e y & g t ; & l t ; K e y & g t ; L i n k s \ & a m p ; l t ; C o l u m n s \ S u m   o f   D e s i g n   T e m p e r a t u r e & a m p ; g t ; - & a m p ; l t ; M e a s u r e s \ D e s i g n   T e m p e r a t u r e & a m p ; g t ; \ C O L U M N & l t ; / K e y & g t ; & l t ; / a : K e y & g t ; & l t ; a : V a l u e   i : t y p e = " M e a s u r e G r i d V i e w S t a t e I D i a g r a m L i n k E n d p o i n t " / & g t ; & l t ; / a : K e y V a l u e O f D i a g r a m O b j e c t K e y a n y T y p e z b w N T n L X & g t ; & l t ; a : K e y V a l u e O f D i a g r a m O b j e c t K e y a n y T y p e z b w N T n L X & g t ; & l t ; a : K e y & g t ; & l t ; K e y & g t ; L i n k s \ & a m p ; l t ; C o l u m n s \ S u m   o f   D e s i g n   T e m p e r a t u r e & a m p ; g t ; - & a m p ; l t ; M e a s u r e s \ D e s i g n   T e m p e r a t u r e & a m p ; g t ; \ M E A S U R E & l t ; / K e y & g t ; & l t ; / a : K e y & g t ; & l t ; a : V a l u e   i : t y p e = " M e a s u r e G r i d V i e w S t a t e I D i a g r a m L i n k E n d p o i n t " / & g t ; & l t ; / a : K e y V a l u e O f D i a g r a m O b j e c t K e y a n y T y p e z b w N T n L X & g t ; & l t ; / V i e w S t a t e s & g t ; & l t ; / D i a g r a m M a n a g e r . S e r i a l i z a b l e D i a g r a m & g t ; & l t ; D i a g r a m M a n a g e r . S e r i a l i z a b l e D i a g r a m & g t ; & l t ; A d a p t e r   i : t y p e = " M e a s u r e D i a g r a m S a n d b o x A d a p t e r " & g t ; & l t ; T a b l e N a m e & g t ; S R   C a b l e   V a l v e   A l l o w a n c e s & l t ; / T a b l e N a m e & g t ; & l t ; / A d a p t e r & g t ; & l t ; D i a g r a m T y p e & g t ; M e a s u r e D i a g r a m & l t ; / D i a g r a m T y p e & g t ; & l t ; D i s p l a y C o n t e x t 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 i : t y p e = " S a n d b o x E d i t o r M e a s u r e G r i d K e y " & g t ; & l t ; T a b l e N a m e & g t ; S R   C a b l e   V a l v e   A l l o w a n c e s & l t ; / T a b l e N a m e & g t ; & l t ; / K e y & g t ; & l t ; M a i n t a i n e r 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 r e a d o n l y & l t ; / K e y & g t ; & l t ; / D i a g r a m O b j e c t K e y & g t ; & l t ; D i a g r a m O b j e c t K e y & g t ; & l t ; K e y & g t ; C o l u m n s \ P i p e   D i a m e t e r & l t ; / K e y & g t ; & l t ; / D i a g r a m O b j e c t K e y & g t ; & l t ; D i a g r a m O b j e c t K e y & g t ; & l t ; K e y & g t ; C o l u m n s \ H e a t i n g   C a b l e   F e e 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i p e   D i a m e t e r & l t ; / K e y & g t ; & l t ; / a : K e y & g t ; & l t ; a : V a l u e   i : t y p e = " M e a s u r e G r i d N o d e V i e w S t a t e " & g t ; & l t ; L a y e d O u t & g t ; t r u e & l t ; / L a y e d O u t & g t ; & l t ; / a : V a l u e & g t ; & l t ; / a : K e y V a l u e O f D i a g r a m O b j e c t K e y a n y T y p e z b w N T n L X & g t ; & l t ; a : K e y V a l u e O f D i a g r a m O b j e c t K e y a n y T y p e z b w N T n L X & g t ; & l t ; a : K e y & g t ; & l t ; K e y & g t ; C o l u m n s \ H e a t i n g   C a b l e   F e e t & l t ; / K e y & g t ; & l t ; / a : K e y & g t ; & l t ; a : V a l u e 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 i : t y p e = " M e a s u r e D i a g r a m S a n d b o x A d a p t e r " & g t ; & l t ; T a b l e N a m e & g t ; H e a t   L o s s   -   I n s u l a t i o n   F a c t o r s & l t ; / T a b l e N a m e & g t ; & l t ; / A d a p t e r & g t ; & l t ; D i a g r a m T y p e & g t ; M e a s u r e D i a g r a m & l t ; / D i a g r a m T y p e & g t ; & l t ; D i s p l a y C o n t e x t 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 i : t y p e = " S a n d b o x E d i t o r M e a s u r e G r i d K e y " & g t ; & l t ; T a b l e N a m e & g t ; H e a t   L o s s   -   I n s u l a t i o n   F a c t o r s & l t ; / T a b l e N a m e & g t ; & l t ; / K e y & g t ; & l t ; M a i n t a i n e r 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 r e a d o n l y & l t ; / K e y & g t ; & l t ; / D i a g r a m O b j e c t K e y & g t ; & l t ; D i a g r a m O b j e c t K e y & g t ; & l t ; K e y & g t ; C o l u m n s \ K E D   S p e c & l t ; / K e y & g t ; & l t ; / D i a g r a m O b j e c t K e y & g t ; & l t ; D i a g r a m O b j e c t K e y & g t ; & l t ; K e y & g t ; C o l u m n s \ P r e f o r m e d   P i p e   I n s u l a t i o n & l t ; / K e y & g t ; & l t ; / D i a g r a m O b j e c t K e y & g t ; & l t ; D i a g r a m O b j e c t K e y & g t ; & l t ; K e y & g t ; C o l u m n s \ I n s u l a t i o n   F a c t o r & l t ; / K e y & g t ; & l t ; / D i a g r a m O b j e c t K e y & g t ; & l t ; D i a g r a m O b j e c t K e y & g t ; & l t ; K e y & g t ; C o l u m n s \ k   F a c t o r   @   5 0   D e g   F & 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K E D   S p e c & l t ; / K e y & g t ; & l t ; / a : K e y & g t ; & l t ; a : V a l u e   i : t y p e = " M e a s u r e G r i d N o d e V i e w S t a t e " & g t ; & l t ; L a y e d O u t & g t ; t r u e & l t ; / L a y e d O u t & g t ; & l t ; / a : V a l u e & g t ; & l t ; / a : K e y V a l u e O f D i a g r a m O b j e c t K e y a n y T y p e z b w N T n L X & g t ; & l t ; a : K e y V a l u e O f D i a g r a m O b j e c t K e y a n y T y p e z b w N T n L X & g t ; & l t ; a : K e y & g t ; & l t ; K e y & g t ; C o l u m n s \ P r e f o r m e d   P i p e   I n s u l a t i o n & l t ; / K e y & g t ; & l t ; / a : K e y & g t ; & l t ; a : V a l u e   i : t y p e = " M e a s u r e G r i d N o d e V i e w S t a t e " & g t ; & l t ; C o l u m n & g t ; 1 & l t ; / C o l u m n & g t ; & l t ; L a y e d O u t & g t ; t r u e & l t ; / L a y e d O u t & g t ; & l t ; / a : V a l u e & g t ; & l t ; / a : K e y V a l u e O f D i a g r a m O b j e c t K e y a n y T y p e z b w N T n L X & g t ; & l t ; a : K e y V a l u e O f D i a g r a m O b j e c t K e y a n y T y p e z b w N T n L X & g t ; & l t ; a : K e y & g t ; & l t ; K e y & g t ; C o l u m n s \ I n s u l a t i o n   F a c t o r & l t ; / K e y & g t ; & l t ; / a : K e y & g t ; & l t ; a : V a l u e   i : t y p e = " M e a s u r e G r i d N o d e V i e w S t a t e " & g t ; & l t ; C o l u m n & g t ; 2 & l t ; / C o l u m n & g t ; & l t ; L a y e d O u t & g t ; t r u e & l t ; / L a y e d O u t & g t ; & l t ; / a : V a l u e & g t ; & l t ; / a : K e y V a l u e O f D i a g r a m O b j e c t K e y a n y T y p e z b w N T n L X & g t ; & l t ; a : K e y V a l u e O f D i a g r a m O b j e c t K e y a n y T y p e z b w N T n L X & g t ; & l t ; a : K e y & g t ; & l t ; K e y & g t ; C o l u m n s \ k   F a c t o r   @   5 0   D e g   F & l t ; / K e y & g t ; & l t ; / a : K e y & g t ; & l t ; a : V a l u e 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 i : t y p e = " M e a s u r e D i a g r a m S a n d b o x A d a p t e r " & g t ; & l t ; T a b l e N a m e & g t ; C o n n e c t i o n   K i t s & l t ; / T a b l e N a m e & g t ; & l t ; / A d a p t e r & g t ; & l t ; D i a g r a m T y p e & g t ; M e a s u r e D i a g r a m & l t ; / D i a g r a m T y p e & g t ; & l t ; D i s p l a y C o n t e x t 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 i : t y p e = " S a n d b o x E d i t o r M e a s u r e G r i d K e y " & g t ; & l t ; T a b l e N a m e & g t ; C o n n e c t i o n   K i t s & l t ; / T a b l e N a m e & g t ; & l t ; / K e y & g t ; & l t ; M a i n t a i n e r 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 r e a d o n l y & l t ; / K e y & g t ; & l t ; / D i a g r a m O b j e c t K e y & g t ; & l t ; D i a g r a m O b j e c t K e y & g t ; & l t ; K e y & g t ; C o l u m n s \ C o n n e c t i o n   K i t s & l t ; / K e y & g t ; & l t ; / D i a g r a m O b j e c t K e y & g t ; & l t ; D i a g r a m O b j e c t K e y & g t ; & l t ; K e y & g t ; C o l u m n s \ C a t a l o g   N u m b e r & l t ; / K e y & g t ; & l t ; / D i a g r a m O b j e c t K e y & g t ; & l t ; D i a g r a m O b j e c t K e y & g t ; & l t ; K e y & g t ; C o l u m n s \ Q u a n t i t y   B r e a k d o w n & l t ; / K e y & g t ; & l t ; / D i a g r a m O b j e c t K e y & g t ; & l t ; D i a g r a m O b j e c t K e y & g t ; & l t ; K e y & g t ; C o l u m n s \ P i p e   S t r a p 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n e c t i o n   K i t s & l t ; / K e y & g t ; & l t ; / a : K e y & g t ; & l t ; a : V a l u e   i : t y p e = " M e a s u r e G r i d N o d e V i e w S t a t e " & g t ; & l t ; L a y e d O u t & g t ; t r u e & l t ; / L a y e d O u t & g t ; & l t ; / a : V a l u e & g t ; & l t ; / a : K e y V a l u e O f D i a g r a m O b j e c t K e y a n y T y p e z b w N T n L X & g t ; & l t ; a : K e y V a l u e O f D i a g r a m O b j e c t K e y a n y T y p e z b w N T n L X & g t ; & l t ; a : K e y & g t ; & l t ; K e y & g t ; C o l u m n s \ C a t a l o g   N u m b e r & l t ; / K e y & g t ; & l t ; / a : K e y & g t ; & l t ; a : V a l u e   i : t y p e = " M e a s u r e G r i d N o d e V i e w S t a t e " & g t ; & l t ; C o l u m n & g t ; 1 & l t ; / C o l u m n & g t ; & l t ; L a y e d O u t & g t ; t r u e & l t ; / L a y e d O u t & g t ; & l t ; / a : V a l u e & g t ; & l t ; / a : K e y V a l u e O f D i a g r a m O b j e c t K e y a n y T y p e z b w N T n L X & g t ; & l t ; a : K e y V a l u e O f D i a g r a m O b j e c t K e y a n y T y p e z b w N T n L X & g t ; & l t ; a : K e y & g t ; & l t ; K e y & g t ; C o l u m n s \ Q u a n t i t y   B r e a k d o w n & l t ; / K e y & g t ; & l t ; / a : K e y & g t ; & l t ; a : V a l u e   i : t y p e = " M e a s u r e G r i d N o d e V i e w S t a t e " & g t ; & l t ; C o l u m n & g t ; 2 & l t ; / C o l u m n & g t ; & l t ; L a y e d O u t & g t ; t r u e & l t ; / L a y e d O u t & g t ; & l t ; / a : V a l u e & g t ; & l t ; / a : K e y V a l u e O f D i a g r a m O b j e c t K e y a n y T y p e z b w N T n L X & g t ; & l t ; a : K e y V a l u e O f D i a g r a m O b j e c t K e y a n y T y p e z b w N T n L X & g t ; & l t ; a : K e y & g t ; & l t ; K e y & g t ; C o l u m n s \ P i p e   S t r a p s & l t ; / K e y & g t ; & l t ; / a : K e y & g t ; & l t ; a : V a l u e 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 i : t y p e = " M e a s u r e D i a g r a m S a n d b o x A d a p t e r " & g t ; & l t ; T a b l e N a m e & g t ; G T - 6 6   A t t a c h m e n t   T a p e   R e q & l t ; / T a b l e N a m e & g t ; & l t ; / A d a p t e r & g t ; & l t ; D i a g r a m T y p e & g t ; M e a s u r e D i a g r a m & l t ; / D i a g r a m T y p e & g t ; & l t ; D i s p l a y C o n t e x t 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 i : t y p e = " S a n d b o x E d i t o r M e a s u r e G r i d K e y " & g t ; & l t ; T a b l e N a m e & g t ; G T - 6 6   A t t a c h m e n t   T a p e   R e q & l t ; / T a b l e N a m e & g t ; & l t ; / K e y & g t ; & l t ; M a i n t a i n e r 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 r e a d o n l y & l t ; / K e y & g t ; & l t ; / D i a g r a m O b j e c t K e y & g t ; & l t ; D i a g r a m O b j e c t K e y & g t ; & l t ; K e y & g t ; C o l u m n s \ P i p e   D i a m e t e r & l t ; / K e y & g t ; & l t ; / D i a g r a m O b j e c t K e y & g t ; & l t ; D i a g r a m O b j e c t K e y & g t ; & l t ; K e y & g t ; C o l u m n s \ R o l l s / 1 0 0 f t   o f   C a b l 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i p e   D i a m e t e r & l t ; / K e y & g t ; & l t ; / a : K e y & g t ; & l t ; a : V a l u e   i : t y p e = " M e a s u r e G r i d N o d e V i e w S t a t e " & g t ; & l t ; L a y e d O u t & g t ; t r u e & l t ; / L a y e d O u t & g t ; & l t ; / a : V a l u e & g t ; & l t ; / a : K e y V a l u e O f D i a g r a m O b j e c t K e y a n y T y p e z b w N T n L X & g t ; & l t ; a : K e y V a l u e O f D i a g r a m O b j e c t K e y a n y T y p e z b w N T n L X & g t ; & l t ; a : K e y & g t ; & l t ; K e y & g t ; C o l u m n s \ R o l l s / 1 0 0 f t   o f   C a b l e & l t ; / K e y & g t ; & l t ; / a : K e y & g t ; & l t ; a : V a l u e 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 i : t y p e = " M e a s u r e D i a g r a m S a n d b o x A d a p t e r " & g t ; & l t ; T a b l e N a m e & g t ; E T L   R e q & l t ; / T a b l e N a m e & g t ; & l t ; / A d a p t e r & g t ; & l t ; D i a g r a m T y p e & g t ; M e a s u r e D i a g r a m & l t ; / D i a g r a m T y p e & g t ; & l t ; D i s p l a y C o n t e x t 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 i : t y p e = " S a n d b o x E d i t o r M e a s u r e G r i d K e y " & g t ; & l t ; T a b l e N a m e & g t ; E T L   R e q & l t ; / T a b l e N a m e & g t ; & l t ; / K e y & g t ; & l t ; M a i n t a i n e r 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 r e a d o n l y & l t ; / K e y & g t ; & l t ; / D i a g r a m O b j e c t K e y & g t ; & l t ; D i a g r a m O b j e c t K e y & g t ; & l t ; K e y & g t ; C o l u m n s \ Q u a n t i t y   B r e a k d o w n & l t ; / K e y & g t ; & l t ; / D i a g r a m O b j e c t K e y & g t ; & l t ; D i a g r a m O b j e c t K e y & g t ; & l t ; K e y & g t ; C o l u m n s \ E T L / f o o 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Q u a n t i t y   B r e a k d o w n & l t ; / K e y & g t ; & l t ; / a : K e y & g t ; & l t ; a : V a l u e   i : t y p e = " M e a s u r e G r i d N o d e V i e w S t a t e " & g t ; & l t ; L a y e d O u t & g t ; t r u e & l t ; / L a y e d O u t & g t ; & l t ; / a : V a l u e & g t ; & l t ; / a : K e y V a l u e O f D i a g r a m O b j e c t K e y a n y T y p e z b w N T n L X & g t ; & l t ; a : K e y V a l u e O f D i a g r a m O b j e c t K e y a n y T y p e z b w N T n L X & g t ; & l t ; a : K e y & g t ; & l t ; K e y & g t ; C o l u m n s \ E T L / f o o t & 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 i : t y p e = " M e a s u r e D i a g r a m S a n d b o x A d a p t e r " & g t ; & l t ; T a b l e N a m e & g t ; P i p e   S t r a p   S e l e c t i o n   -   S R & l t ; / T a b l e N a m e & g t ; & l t ; / A d a p t e r & g t ; & l t ; D i a g r a m T y p e & g t ; M e a s u r e D i a g r a m & l t ; / D i a g r a m T y p e & g t ; & l t ; D i s p l a y C o n t e x t 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 i : t y p e = " S a n d b o x E d i t o r M e a s u r e G r i d K e y " & g t ; & l t ; T a b l e N a m e & g t ; P i p e   S t r a p   S e l e c t i o n   -   S R & l t ; / T a b l e N a m e & g t ; & l t ; / K e y & g t ; & l t ; M a i n t a i n e r 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 r e a d o n l y & l t ; / K e y & g t ; & l t ; / D i a g r a m O b j e c t K e y & g t ; & l t ; D i a g r a m O b j e c t K e y & g t ; & l t ; K e y & g t ; C o l u m n s \ P i p e   S i z e & l t ; / K e y & g t ; & l t ; / D i a g r a m O b j e c t K e y & g t ; & l t ; D i a g r a m O b j e c t K e y & g t ; & l t ; K e y & g t ; C o l u m n s \ C a t a l o g 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i p e   S i z e & l t ; / K e y & g t ; & l t ; / a : K e y & g t ; & l t ; a : V a l u e   i : t y p e = " M e a s u r e G r i d N o d e V i e w S t a t e " & g t ; & l t ; L a y e d O u t & g t ; t r u e & l t ; / L a y e d O u t & g t ; & l t ; / a : V a l u e & g t ; & l t ; / a : K e y V a l u e O f D i a g r a m O b j e c t K e y a n y T y p e z b w N T n L X & g t ; & l t ; a : K e y V a l u e O f D i a g r a m O b j e c t K e y a n y T y p e z b w N T n L X & g t ; & l t ; a : K e y & g t ; & l t ; K e y & g t ; C o l u m n s \ C a t a l o g   N u m b e r & l t ; / K e y & g t ; & l t ; / a : K e y & g t ; & l t ; a : V a l u e 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o n t r o 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 i : t y p e = " S a n d b o x E d i t o r M e a s u r e G r i d K e y " & g t ; & l t ; T a b l e N a m e & g t ; C o n t r o l & l t ; / T a b l e N a m e & g t ; & l t ; / K e y & g t ; & l t ; M a i n t a i n e r 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9 1 0 * E 1 F W L * S S R 2 & l t ; / K e y & g t ; & l t ; / D i a g r a m O b j e c t K e y & g t ; & l t ; D i a g r a m O b j e c t K e y & g t ; & l t ; K e y & g t ; C o l u m n s \ R T D 4 A L & l t ; / K e y & g t ; & l t ; / D i a g r a m O b j e c t K e y & g t ; & l t ; D i a g r a m O b j e c t K e y & g t ; & l t ; K e y & g t ; C o l u m n s \ R T D 1 0 C 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9 1 0 * E 1 F W L * S S R 2 & l t ; / K e y & g t ; & l t ; / a : K e y & g t ; & l t ; a : V a l u e   i : t y p e = " M e a s u r e G r i d N o d e V i e w S t a t e " & g t ; & l t ; L a y e d O u t & g t ; t r u e & l t ; / L a y e d O u t & g t ; & l t ; / a : V a l u e & g t ; & l t ; / a : K e y V a l u e O f D i a g r a m O b j e c t K e y a n y T y p e z b w N T n L X & g t ; & l t ; a : K e y V a l u e O f D i a g r a m O b j e c t K e y a n y T y p e z b w N T n L X & g t ; & l t ; a : K e y & g t ; & l t ; K e y & g t ; C o l u m n s \ R T D 4 A L & l t ; / K e y & g t ; & l t ; / a : K e y & g t ; & l t ; a : V a l u e   i : t y p e = " M e a s u r e G r i d N o d e V i e w S t a t e " & g t ; & l t ; C o l u m n & g t ; 1 & l t ; / C o l u m n & g t ; & l t ; L a y e d O u t & g t ; t r u e & l t ; / L a y e d O u t & g t ; & l t ; / a : V a l u e & g t ; & l t ; / a : K e y V a l u e O f D i a g r a m O b j e c t K e y a n y T y p e z b w N T n L X & g t ; & l t ; a : K e y V a l u e O f D i a g r a m O b j e c t K e y a n y T y p e z b w N T n L X & g t ; & l t ; a : K e y & g t ; & l t ; K e y & g t ; C o l u m n s \ R T D 1 0 C 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2 0 & 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 i : t y p e = " S a n d b o x E d i t o r M e a s u r e G r i d K e y " & g t ; & l t ; T a b l e N a m e & g t ; T a b l e 2 0 & l t ; / T a b l e N a m e & g t ; & l t ; / K e y & g t ; & l t ; M a i n t a i n e r 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 r e a d o n l y & l t ; / K e y & g t ; & l t ; / D i a g r a m O b j e c t K e y & g t ; & l t ; D i a g r a m O b j e c t K e y & g t ; & l t ; K e y & g t ; C o l u m n s \ C a b l e   D e s c r i p t i o n & l t ; / K e y & g t ; & l t ; / D i a g r a m O b j e c t K e y & g t ; & l t ; D i a g r a m O b j e c t K e y & g t ; & l t ; K e y & g t ; C o l u m n s \ D e s i g n   T e m p e r a t u r e & l t ; / K e y & g t ; & l t ; / D i a g r a m O b j e c t K e y & g t ; & l t ; D i a g r a m O b j e c t K e y & g t ; & l t ; K e y & g t ; C o l u m n s \ C a t a l o g 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b l e   D e s c r i p t i o n & l t ; / K e y & g t ; & l t ; / a : K e y & g t ; & l t ; a : V a l u e   i : t y p e = " M e a s u r e G r i d N o d e V i e w S t a t e " & g t ; & l t ; L a y e d O u t & g t ; t r u e & l t ; / L a y e d O u t & g t ; & l t ; / a : V a l u e & g t ; & l t ; / a : K e y V a l u e O f D i a g r a m O b j e c t K e y a n y T y p e z b w N T n L X & g t ; & l t ; a : K e y V a l u e O f D i a g r a m O b j e c t K e y a n y T y p e z b w N T n L X & g t ; & l t ; a : K e y & g t ; & l t ; K e y & g t ; C o l u m n s \ D e s i g n   T e m p e r a t u r e & l t ; / K e y & g t ; & l t ; / a : K e y & g t ; & l t ; a : V a l u e   i : t y p e = " M e a s u r e G r i d N o d e V i e w S t a t e " & g t ; & l t ; C o l u m n & g t ; 1 & l t ; / C o l u m n & g t ; & l t ; L a y e d O u t & g t ; t r u e & l t ; / L a y e d O u t & g t ; & l t ; / a : V a l u e & g t ; & l t ; / a : K e y V a l u e O f D i a g r a m O b j e c t K e y a n y T y p e z b w N T n L X & g t ; & l t ; a : K e y V a l u e O f D i a g r a m O b j e c t K e y a n y T y p e z b w N T n L X & g t ; & l t ; a : K e y & g t ; & l t ; K e y & g t ; C o l u m n s \ C a t a l o g   N u m b e r & l t ; / K e y & g t ; & l t ; / a : K e y & g t ; & l t ; a : V a l u e 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2 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 i : t y p e = " S a n d b o x E d i t o r M e a s u r e G r i d K e y " & g t ; & l t ; T a b l e N a m e & g t ; T a b l e 2 1 & l t ; / T a b l e N a m e & g t ; & l t ; / K e y & g t ; & l t ; M a i n t a i n e r 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 r e a d o n l y & l t ; / K e y & g t ; & l t ; / D i a g r a m O b j e c t K e y & g t ; & l t ; D i a g r a m O b j e c t K e y & g t ; & l t ; K e y & g t ; C o l u m n s \ A c c e s s o r y   D e s c r i p t i o n & l t ; / K e y & g t ; & l t ; / D i a g r a m O b j e c t K e y & g t ; & l t ; D i a g r a m O b j e c t K e y & g t ; & l t ; K e y & g t ; C o l u m n s \ C a t a l o g   N u m b e r & l t ; / K e y & g t ; & l t ; / D i a g r a m O b j e c t K e y & g t ; & l t ; D i a g r a m O b j e c t K e y & g t ; & l t ; K e y & g t ; C o l u m n s \ C o d 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c c e s s o r y   D e s c r i p t i o n & l t ; / K e y & g t ; & l t ; / a : K e y & g t ; & l t ; a : V a l u e   i : t y p e = " M e a s u r e G r i d N o d e V i e w S t a t e " & g t ; & l t ; L a y e d O u t & g t ; t r u e & l t ; / L a y e d O u t & g t ; & l t ; / a : V a l u e & g t ; & l t ; / a : K e y V a l u e O f D i a g r a m O b j e c t K e y a n y T y p e z b w N T n L X & g t ; & l t ; a : K e y V a l u e O f D i a g r a m O b j e c t K e y a n y T y p e z b w N T n L X & g t ; & l t ; a : K e y & g t ; & l t ; K e y & g t ; C o l u m n s \ C a t a l o g   N u m b e r & l t ; / K e y & g t ; & l t ; / a : K e y & g t ; & l t ; a : V a l u e   i : t y p e = " M e a s u r e G r i d N o d e V i e w S t a t e " & g t ; & l t ; C o l u m n & g t ; 1 & l t ; / C o l u m n & g t ; & l t ; L a y e d O u t & g t ; t r u e & l t ; / L a y e d O u t & g t ; & l t ; / a : V a l u e & g t ; & l t ; / a : K e y V a l u e O f D i a g r a m O b j e c t K e y a n y T y p e z b w N T n L X & g t ; & l t ; a : K e y V a l u e O f D i a g r a m O b j e c t K e y a n y T y p e z b w N T n L X & g t ; & l t ; a : K e y & g t ; & l t ; K e y & g t ; C o l u m n s \ C o d 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1 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 i : t y p e = " S a n d b o x E d i t o r M e a s u r e G r i d K e y " & g t ; & l t ; T a b l e N a m e & g t ; T a b l e 1 1 5 & l t ; / T a b l e N a m e & g t ; & l t ; / K e y & g t ; & l t ; M a i n t a i n e r 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y s t e m & l t ; / K e y & g t ; & l t ; / D i a g r a m O b j e c t K e y & g t ; & l t ; D i a g r a m O b j e c t K e y & g t ; & l t ; K e y & g t ; C o l u m n s \ M a i n t a i n   T e m p & l t ; / K e y & g t ; & l t ; / D i a g r a m O b j e c t K e y & g t ; & l t ; D i a g r a m O b j e c t K e y & g t ; & l t ; K e y & g t ; C o l u m n s \ R T D 1 0 C S & l t ; / K e y & g t ; & l t ; / D i a g r a m O b j e c t K e y & g t ; & l t ; D i a g r a m O b j e c t K e y & g t ; & l t ; K e y & g t ; C o l u m n s \ R T D 4 A L & l t ; / K e y & g t ; & l t ; / D i a g r a m O b j e c t K e y & g t ; & l t ; D i a g r a m O b j e c t K e y & g t ; & l t ; K e y & g t ; C o l u m n s \ 9 1 0 * E 1 W L * S S R 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y s t e m & l t ; / K e y & g t ; & l t ; / a : K e y & g t ; & l t ; a : V a l u e   i : t y p e = " M e a s u r e G r i d N o d e V i e w S t a t e " & g t ; & l t ; L a y e d O u t & g t ; t r u e & l t ; / L a y e d O u t & g t ; & l t ; / a : V a l u e & g t ; & l t ; / a : K e y V a l u e O f D i a g r a m O b j e c t K e y a n y T y p e z b w N T n L X & g t ; & l t ; a : K e y V a l u e O f D i a g r a m O b j e c t K e y a n y T y p e z b w N T n L X & g t ; & l t ; a : K e y & g t ; & l t ; K e y & g t ; C o l u m n s \ M a i n t a i n   T e m p & l t ; / K e y & g t ; & l t ; / a : K e y & g t ; & l t ; a : V a l u e   i : t y p e = " M e a s u r e G r i d N o d e V i e w S t a t e " & g t ; & l t ; C o l u m n & g t ; 1 & l t ; / C o l u m n & g t ; & l t ; L a y e d O u t & g t ; t r u e & l t ; / L a y e d O u t & g t ; & l t ; / a : V a l u e & g t ; & l t ; / a : K e y V a l u e O f D i a g r a m O b j e c t K e y a n y T y p e z b w N T n L X & g t ; & l t ; a : K e y V a l u e O f D i a g r a m O b j e c t K e y a n y T y p e z b w N T n L X & g t ; & l t ; a : K e y & g t ; & l t ; K e y & g t ; C o l u m n s \ R T D 1 0 C S & l t ; / K e y & g t ; & l t ; / a : K e y & g t ; & l t ; a : V a l u e   i : t y p e = " M e a s u r e G r i d N o d e V i e w S t a t e " & g t ; & l t ; C o l u m n & g t ; 2 & l t ; / C o l u m n & g t ; & l t ; L a y e d O u t & g t ; t r u e & l t ; / L a y e d O u t & g t ; & l t ; / a : V a l u e & g t ; & l t ; / a : K e y V a l u e O f D i a g r a m O b j e c t K e y a n y T y p e z b w N T n L X & g t ; & l t ; a : K e y V a l u e O f D i a g r a m O b j e c t K e y a n y T y p e z b w N T n L X & g t ; & l t ; a : K e y & g t ; & l t ; K e y & g t ; C o l u m n s \ R T D 4 A L & l t ; / K e y & g t ; & l t ; / a : K e y & g t ; & l t ; a : V a l u e   i : t y p e = " M e a s u r e G r i d N o d e V i e w S t a t e " & g t ; & l t ; C o l u m n & g t ; 3 & l t ; / C o l u m n & g t ; & l t ; L a y e d O u t & g t ; t r u e & l t ; / L a y e d O u t & g t ; & l t ; / a : V a l u e & g t ; & l t ; / a : K e y V a l u e O f D i a g r a m O b j e c t K e y a n y T y p e z b w N T n L X & g t ; & l t ; a : K e y V a l u e O f D i a g r a m O b j e c t K e y a n y T y p e z b w N T n L X & g t ; & l t ; a : K e y & g t ; & l t ; K e y & g t ; C o l u m n s \ 9 1 0 * E 1 W L * S S R 2 & 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 i : t y p e = " M e a s u r e D i a g r a m S a n d b o x A d a p t e r " & g t ; & l t ; T a b l e N a m e & g t ; M I   C a b l e   A l l o w a n c e s & l t ; / T a b l e N a m e & g t ; & l t ; / A d a p t e r & g t ; & l t ; D i a g r a m T y p e & g t ; M e a s u r e D i a g r a m & l t ; / D i a g r a m T y p e & g t ; & l t ; D i s p l a y C o n t e x t 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 i : t y p e = " S a n d b o x E d i t o r M e a s u r e G r i d K e y " & g t ; & l t ; T a b l e N a m e & g t ; M I   C a b l e   A l l o w a n c e s & l t ; / T a b l e N a m e & g t ; & l t ; / K e y & g t ; & l t ; M a i n t a i n e r 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 r e a d o n l y & l t ; / K e y & g t ; & l t ; / D i a g r a m O b j e c t K e y & g t ; & l t ; D i a g r a m O b j e c t K e y & g t ; & l t ; K e y & g t ; C o l u m n s \ P i p e   D i a m e t e r & l t ; / K e y & g t ; & l t ; / D i a g r a m O b j e c t K e y & g t ; & l t ; D i a g r a m O b j e c t K e y & g t ; & l t ; K e y & g t ; C o l u m n s \ L i g h t   v a l v e   ( f l a n g e d ) & l t ; / K e y & g t ; & l t ; / D i a g r a m O b j e c t K e y & g t ; & l t ; D i a g r a m O b j e c t K e y & g t ; & l t ; K e y & g t ; C o l u m n s \ L i g h t   v a l v e   ( t h r e a d e d   o r   w e l d e d ) & l t ; / K e y & g t ; & l t ; / D i a g r a m O b j e c t K e y & g t ; & l t ; D i a g r a m O b j e c t K e y & g t ; & l t ; K e y & g t ; C o l u m n s \ H e a v y   v a l v e   ( f l a n g e d ) & l t ; / K e y & g t ; & l t ; / D i a g r a m O b j e c t K e y & g t ; & l t ; D i a g r a m O b j e c t K e y & g t ; & l t ; K e y & g t ; C o l u m n s \ H e a v y   v a l v e   ( t h r e a d e d   o r   w e l d e d ) & l t ; / K e y & g t ; & l t ; / D i a g r a m O b j e c t K e y & g t ; & l t ; D i a g r a m O b j e c t K e y & g t ; & l t ; K e y & g t ; C o l u m n s \ T y p i c a l   P i p e   S h o e & l t ; / K e y & g t ; & l t ; / D i a g r a m O b j e c t K e y & g t ; & l t ; D i a g r a m O b j e c t K e y & g t ; & l t ; K e y & g t ; C o l u m n s \ F l a n g e   ( p a i r ) & l t ; / K e y & g t ; & l t ; / D i a g r a m O b j e c t K e y & g t ; & l t ; D i a g r a m O b j e c t K e y & g t ; & l t ; K e y & g t ; C o l u m n s \ F i e l d   v a r i a n 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i p e   D i a m e t e r & l t ; / K e y & g t ; & l t ; / a : K e y & g t ; & l t ; a : V a l u e   i : t y p e = " M e a s u r e G r i d N o d e V i e w S t a t e " & g t ; & l t ; L a y e d O u t & g t ; t r u e & l t ; / L a y e d O u t & g t ; & l t ; / a : V a l u e & g t ; & l t ; / a : K e y V a l u e O f D i a g r a m O b j e c t K e y a n y T y p e z b w N T n L X & g t ; & l t ; a : K e y V a l u e O f D i a g r a m O b j e c t K e y a n y T y p e z b w N T n L X & g t ; & l t ; a : K e y & g t ; & l t ; K e y & g t ; C o l u m n s \ L i g h t   v a l v e   ( f l a n g e d ) & l t ; / K e y & g t ; & l t ; / a : K e y & g t ; & l t ; a : V a l u e   i : t y p e = " M e a s u r e G r i d N o d e V i e w S t a t e " & g t ; & l t ; C o l u m n & g t ; 1 & l t ; / C o l u m n & g t ; & l t ; L a y e d O u t & g t ; t r u e & l t ; / L a y e d O u t & g t ; & l t ; / a : V a l u e & g t ; & l t ; / a : K e y V a l u e O f D i a g r a m O b j e c t K e y a n y T y p e z b w N T n L X & g t ; & l t ; a : K e y V a l u e O f D i a g r a m O b j e c t K e y a n y T y p e z b w N T n L X & g t ; & l t ; a : K e y & g t ; & l t ; K e y & g t ; C o l u m n s \ L i g h t   v a l v e   ( t h r e a d e d   o r   w e l d e d ) & l t ; / K e y & g t ; & l t ; / a : K e y & g t ; & l t ; a : V a l u e   i : t y p e = " M e a s u r e G r i d N o d e V i e w S t a t e " & g t ; & l t ; C o l u m n & g t ; 2 & l t ; / C o l u m n & g t ; & l t ; L a y e d O u t & g t ; t r u e & l t ; / L a y e d O u t & g t ; & l t ; / a : V a l u e & g t ; & l t ; / a : K e y V a l u e O f D i a g r a m O b j e c t K e y a n y T y p e z b w N T n L X & g t ; & l t ; a : K e y V a l u e O f D i a g r a m O b j e c t K e y a n y T y p e z b w N T n L X & g t ; & l t ; a : K e y & g t ; & l t ; K e y & g t ; C o l u m n s \ H e a v y   v a l v e   ( f l a n g e d ) & l t ; / K e y & g t ; & l t ; / a : K e y & g t ; & l t ; a : V a l u e   i : t y p e = " M e a s u r e G r i d N o d e V i e w S t a t e " & g t ; & l t ; C o l u m n & g t ; 3 & l t ; / C o l u m n & g t ; & l t ; L a y e d O u t & g t ; t r u e & l t ; / L a y e d O u t & g t ; & l t ; / a : V a l u e & g t ; & l t ; / a : K e y V a l u e O f D i a g r a m O b j e c t K e y a n y T y p e z b w N T n L X & g t ; & l t ; a : K e y V a l u e O f D i a g r a m O b j e c t K e y a n y T y p e z b w N T n L X & g t ; & l t ; a : K e y & g t ; & l t ; K e y & g t ; C o l u m n s \ H e a v y   v a l v e   ( t h r e a d e d   o r   w e l d e d ) & l t ; / K e y & g t ; & l t ; / a : K e y & g t ; & l t ; a : V a l u e   i : t y p e = " M e a s u r e G r i d N o d e V i e w S t a t e " & g t ; & l t ; C o l u m n & g t ; 4 & l t ; / C o l u m n & g t ; & l t ; L a y e d O u t & g t ; t r u e & l t ; / L a y e d O u t & g t ; & l t ; / a : V a l u e & g t ; & l t ; / a : K e y V a l u e O f D i a g r a m O b j e c t K e y a n y T y p e z b w N T n L X & g t ; & l t ; a : K e y V a l u e O f D i a g r a m O b j e c t K e y a n y T y p e z b w N T n L X & g t ; & l t ; a : K e y & g t ; & l t ; K e y & g t ; C o l u m n s \ T y p i c a l   P i p e   S h o e & l t ; / K e y & g t ; & l t ; / a : K e y & g t ; & l t ; a : V a l u e   i : t y p e = " M e a s u r e G r i d N o d e V i e w S t a t e " & g t ; & l t ; C o l u m n & g t ; 5 & l t ; / C o l u m n & g t ; & l t ; L a y e d O u t & g t ; t r u e & l t ; / L a y e d O u t & g t ; & l t ; / a : V a l u e & g t ; & l t ; / a : K e y V a l u e O f D i a g r a m O b j e c t K e y a n y T y p e z b w N T n L X & g t ; & l t ; a : K e y V a l u e O f D i a g r a m O b j e c t K e y a n y T y p e z b w N T n L X & g t ; & l t ; a : K e y & g t ; & l t ; K e y & g t ; C o l u m n s \ F l a n g e   ( p a i r ) & l t ; / K e y & g t ; & l t ; / a : K e y & g t ; & l t ; a : V a l u e   i : t y p e = " M e a s u r e G r i d N o d e V i e w S t a t e " & g t ; & l t ; C o l u m n & g t ; 6 & l t ; / C o l u m n & g t ; & l t ; L a y e d O u t & g t ; t r u e & l t ; / L a y e d O u t & g t ; & l t ; / a : V a l u e & g t ; & l t ; / a : K e y V a l u e O f D i a g r a m O b j e c t K e y a n y T y p e z b w N T n L X & g t ; & l t ; a : K e y V a l u e O f D i a g r a m O b j e c t K e y a n y T y p e z b w N T n L X & g t ; & l t ; a : K e y & g t ; & l t ; K e y & g t ; C o l u m n s \ F i e l d   v a r i a n c e & l t ; / K e y & g t ; & l t ; / a : K e y & g t ; & l t ; a : V a l u e 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 i : t y p e = " M e a s u r e D i a g r a m S a n d b o x A d a p t e r " & g t ; & l t ; T a b l e N a m e & g t ; C a b l e   D e s c r i p t i o n s & l t ; / T a b l e N a m e & g t ; & l t ; / A d a p t e r & g t ; & l t ; D i a g r a m T y p e & g t ; M e a s u r e D i a g r a m & l t ; / D i a g r a m T y p e & g t ; & l t ; D i s p l a y C o n t e x t 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 i : t y p e = " S a n d b o x E d i t o r M e a s u r e G r i d K e y " & g t ; & l t ; T a b l e N a m e & g t ; C a b l e   D e s c r i p t i o n s & l t ; / T a b l e N a m e & g t ; & l t ; / K e y & g t ; & l t ; M a i n t a i n e r 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 r e a d o n l y & l t ; / K e y & g t ; & l t ; / D i a g r a m O b j e c t K e y & g t ; & l t ; D i a g r a m O b j e c t K e y & g t ; & l t ; K e y & g t ; C o l u m n s \ C a b l e   D e s c r i p t i o n & l t ; / K e y & g t ; & l t ; / D i a g r a m O b j e c t K e y & g t ; & l t ; D i a g r a m O b j e c t K e y & g t ; & l t ; K e y & g t ; C o l u m n s \ D e s i g n   T e m p e r a t u r e & l t ; / K e y & g t ; & l t ; / D i a g r a m O b j e c t K e y & g t ; & l t ; D i a g r a m O b j e c t K e y & g t ; & l t ; K e y & g t ; C o l u m n s \ C a t a l o g 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b l e   D e s c r i p t i o n & l t ; / K e y & g t ; & l t ; / a : K e y & g t ; & l t ; a : V a l u e   i : t y p e = " M e a s u r e G r i d N o d e V i e w S t a t e " & g t ; & l t ; L a y e d O u t & g t ; t r u e & l t ; / L a y e d O u t & g t ; & l t ; / a : V a l u e & g t ; & l t ; / a : K e y V a l u e O f D i a g r a m O b j e c t K e y a n y T y p e z b w N T n L X & g t ; & l t ; a : K e y V a l u e O f D i a g r a m O b j e c t K e y a n y T y p e z b w N T n L X & g t ; & l t ; a : K e y & g t ; & l t ; K e y & g t ; C o l u m n s \ D e s i g n   T e m p e r a t u r e & l t ; / K e y & g t ; & l t ; / a : K e y & g t ; & l t ; a : V a l u e   i : t y p e = " M e a s u r e G r i d N o d e V i e w S t a t e " & g t ; & l t ; C o l u m n & g t ; 1 & l t ; / C o l u m n & g t ; & l t ; L a y e d O u t & g t ; t r u e & l t ; / L a y e d O u t & g t ; & l t ; / a : V a l u e & g t ; & l t ; / a : K e y V a l u e O f D i a g r a m O b j e c t K e y a n y T y p e z b w N T n L X & g t ; & l t ; a : K e y V a l u e O f D i a g r a m O b j e c t K e y a n y T y p e z b w N T n L X & g t ; & l t ; a : K e y & g t ; & l t ; K e y & g t ; C o l u m n s \ C a t a l o g   N u m b e r & l t ; / K e y & g t ; & l t ; / a : K e y & g t ; & l t ; a : V a l u e 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 i : t y p e = " M e a s u r e D i a g r a m S a n d b o x A d a p t e r " & g t ; & l t ; T a b l e N a m e & g t ; A c c e s s o r y   D e s c r i p t i o n s & l t ; / T a b l e N a m e & g t ; & l t ; / A d a p t e r & g t ; & l t ; D i a g r a m T y p e & g t ; M e a s u r e D i a g r a m & l t ; / D i a g r a m T y p e & g t ; & l t ; D i s p l a y C o n t e x t 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 i : t y p e = " S a n d b o x E d i t o r M e a s u r e G r i d K e y " & g t ; & l t ; T a b l e N a m e & g t ; A c c e s s o r y   D e s c r i p t i o n s & l t ; / T a b l e N a m e & g t ; & l t ; / K e y & g t ; & l t ; M a i n t a i n e r 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 r e a d o n l y & l t ; / K e y & g t ; & l t ; / D i a g r a m O b j e c t K e y & g t ; & l t ; D i a g r a m O b j e c t K e y & g t ; & l t ; K e y & g t ; C o l u m n s \ A c c e s s o r y   D e s c r i p t i o n & l t ; / K e y & g t ; & l t ; / D i a g r a m O b j e c t K e y & g t ; & l t ; D i a g r a m O b j e c t K e y & g t ; & l t ; K e y & g t ; C o l u m n s \ C a t a l o g 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c c e s s o r y   D e s c r i p t i o n & l t ; / K e y & g t ; & l t ; / a : K e y & g t ; & l t ; a : V a l u e   i : t y p e = " M e a s u r e G r i d N o d e V i e w S t a t e " & g t ; & l t ; L a y e d O u t & g t ; t r u e & l t ; / L a y e d O u t & g t ; & l t ; / a : V a l u e & g t ; & l t ; / a : K e y V a l u e O f D i a g r a m O b j e c t K e y a n y T y p e z b w N T n L X & g t ; & l t ; a : K e y V a l u e O f D i a g r a m O b j e c t K e y a n y T y p e z b w N T n L X & g t ; & l t ; a : K e y & g t ; & l t ; K e y & g t ; C o l u m n s \ C a t a l o g   N u m b e r & l t ; / K e y & g t ; & l t ; / a : K e y & g t ; & l t ; a : V a l u e 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 i : t y p e = " M e a s u r e D i a g r a m S a n d b o x A d a p t e r " & g t ; & l t ; T a b l e N a m e & g t ; C a b l e   F a m i l y   M a x & l t ; / T a b l e N a m e & g t ; & l t ; / A d a p t e r & g t ; & l t ; D i a g r a m T y p e & g t ; M e a s u r e D i a g r a m & l t ; / D i a g r a m T y p e & g t ; & l t ; D i s p l a y C o n t e x t 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 i : t y p e = " S a n d b o x E d i t o r M e a s u r e G r i d K e y " & g t ; & l t ; T a b l e N a m e & g t ; C a b l e   F a m i l y   M a x & l t ; / T a b l e N a m e & g t ; & l t ; / K e y & g t ; & l t ; M a i n t a i n e r 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 r e a d o n l y & l t ; / K e y & g t ; & l t ; / D i a g r a m O b j e c t K e y & g t ; & l t ; D i a g r a m O b j e c t K e y & g t ; & l t ; K e y & g t ; C o l u m n s \ C a b l e   F a m i l y & l t ; / K e y & g t ; & l t ; / D i a g r a m O b j e c t K e y & g t ; & l t ; D i a g r a m O b j e c t K e y & g t ; & l t ; K e y & g t ; C o l u m n s \ M a x   P o w e r   O u t p u t & l t ; / K e y & g t ; & l t ; / D i a g r a m O b j e c t K e y & g t ; & l t ; D i a g r a m O b j e c t K e y & g t ; & l t ; K e y & g t ; C o l u m n s \ D e s i g n   T e m 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b l e   F a m i l y & l t ; / K e y & g t ; & l t ; / a : K e y & g t ; & l t ; a : V a l u e   i : t y p e = " M e a s u r e G r i d N o d e V i e w S t a t e " & g t ; & l t ; L a y e d O u t & g t ; t r u e & l t ; / L a y e d O u t & g t ; & l t ; / a : V a l u e & g t ; & l t ; / a : K e y V a l u e O f D i a g r a m O b j e c t K e y a n y T y p e z b w N T n L X & g t ; & l t ; a : K e y V a l u e O f D i a g r a m O b j e c t K e y a n y T y p e z b w N T n L X & g t ; & l t ; a : K e y & g t ; & l t ; K e y & g t ; C o l u m n s \ M a x   P o w e r   O u t p u t & l t ; / K e y & g t ; & l t ; / a : K e y & g t ; & l t ; a : V a l u e   i : t y p e = " M e a s u r e G r i d N o d e V i e w S t a t e " & g t ; & l t ; C o l u m n & g t ; 1 & l t ; / C o l u m n & g t ; & l t ; L a y e d O u t & g t ; t r u e & l t ; / L a y e d O u t & g t ; & l t ; / a : V a l u e & g t ; & l t ; / a : K e y V a l u e O f D i a g r a m O b j e c t K e y a n y T y p e z b w N T n L X & g t ; & l t ; a : K e y V a l u e O f D i a g r a m O b j e c t K e y a n y T y p e z b w N T n L X & g t ; & l t ; a : K e y & g t ; & l t ; K e y & g t ; C o l u m n s \ D e s i g n   T e m p & l t ; / K e y & g t ; & l t ; / a : K e y & g t ; & l t ; a : V a l u e 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 i : t y p e = " M e a s u r e D i a g r a m S a n d b o x A d a p t e r " & g t ; & l t ; T a b l e N a m e & g t ; C a b l e   F a m i l y   M i n & l t ; / T a b l e N a m e & g t ; & l t ; / A d a p t e r & g t ; & l t ; D i a g r a m T y p e & g t ; M e a s u r e D i a g r a m & l t ; / D i a g r a m T y p e & g t ; & l t ; D i s p l a y C o n t e x t 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 i : t y p e = " S a n d b o x E d i t o r M e a s u r e G r i d K e y " & g t ; & l t ; T a b l e N a m e & g t ; C a b l e   F a m i l y   M i n & l t ; / T a b l e N a m e & g t ; & l t ; / K e y & g t ; & l t ; M a i n t a i n e r 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 r e a d o n l y & l t ; / K e y & g t ; & l t ; / D i a g r a m O b j e c t K e y & g t ; & l t ; D i a g r a m O b j e c t K e y & g t ; & l t ; K e y & g t ; C o l u m n s \ C a b l e   F a m i l y & l t ; / K e y & g t ; & l t ; / D i a g r a m O b j e c t K e y & g t ; & l t ; D i a g r a m O b j e c t K e y & g t ; & l t ; K e y & g t ; C o l u m n s \ M i n   P o w e r   O u t p u t & l t ; / K e y & g t ; & l t ; / D i a g r a m O b j e c t K e y & g t ; & l t ; D i a g r a m O b j e c t K e y & g t ; & l t ; K e y & g t ; C o l u m n s \ D e s i g n   T e m 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b l e   F a m i l y & l t ; / K e y & g t ; & l t ; / a : K e y & g t ; & l t ; a : V a l u e   i : t y p e = " M e a s u r e G r i d N o d e V i e w S t a t e " & g t ; & l t ; L a y e d O u t & g t ; t r u e & l t ; / L a y e d O u t & g t ; & l t ; / a : V a l u e & g t ; & l t ; / a : K e y V a l u e O f D i a g r a m O b j e c t K e y a n y T y p e z b w N T n L X & g t ; & l t ; a : K e y V a l u e O f D i a g r a m O b j e c t K e y a n y T y p e z b w N T n L X & g t ; & l t ; a : K e y & g t ; & l t ; K e y & g t ; C o l u m n s \ M i n   P o w e r   O u t p u t & l t ; / K e y & g t ; & l t ; / a : K e y & g t ; & l t ; a : V a l u e   i : t y p e = " M e a s u r e G r i d N o d e V i e w S t a t e " & g t ; & l t ; C o l u m n & g t ; 1 & l t ; / C o l u m n & g t ; & l t ; L a y e d O u t & g t ; t r u e & l t ; / L a y e d O u t & g t ; & l t ; / a : V a l u e & g t ; & l t ; / a : K e y V a l u e O f D i a g r a m O b j e c t K e y a n y T y p e z b w N T n L X & g t ; & l t ; a : K e y V a l u e O f D i a g r a m O b j e c t K e y a n y T y p e z b w N T n L X & g t ; & l t ; a : K e y & g t ; & l t ; K e y & g t ; C o l u m n s \ D e s i g n   T e m p & l t ; / K e y & g t ; & l t ; / a : K e y & g t ; & l t ; a : V a l u e   i : t y p e = " M e a s u r e G r i d N o d e V i e w S t a t e " & g t ; & l t ; C o l u m n & g t ; 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 T a g s \ T a b l e s \ & a m p ; l t ; T a b l e s \ H e a t   T r a c e   C a l c s & a m p ; g t ; & l t ; / K e y & g t ; & l t ; / D i a g r a m O b j e c t K e y & g t ; & l t ; D i a g r a m O b j e c t K e y & g t ; & l t ; K e y & g t ; D y n a m i c   T a g s \ T a b l e s \ & a m p ; l t ; T a b l e s \ H e a t   L o s s   T a b l e & a m p ; g t ; & l t ; / K e y & g t ; & l t ; / D i a g r a m O b j e c t K e y & g t ; & l t ; D i a g r a m O b j e c t K e y & g t ; & l t ; K e y & g t ; D y n a m i c   T a g s \ T a b l e s \ & a m p ; l t ; T a b l e s \ C a b l e   T y p e s & a m p ; g t ; & l t ; / K e y & g t ; & l t ; / D i a g r a m O b j e c t K e y & g t ; & l t ; D i a g r a m O b j e c t K e y & g t ; & l t ; K e y & g t ; D y n a m i c   T a g s \ T a b l e s \ & a m p ; l t ; T a b l e s \ S R   C a b l e   V a l v e   A l l o w a n c e s & a m p ; g t ; & l t ; / K e y & g t ; & l t ; / D i a g r a m O b j e c t K e y & g t ; & l t ; D i a g r a m O b j e c t K e y & g t ; & l t ; K e y & g t ; D y n a m i c   T a g s \ T a b l e s \ & a m p ; l t ; T a b l e s \ F l a n g e   A l l o w a n c e s & a m p ; g t ; & l t ; / K e y & g t ; & l t ; / D i a g r a m O b j e c t K e y & g t ; & l t ; D i a g r a m O b j e c t K e y & g t ; & l t ; K e y & g t ; D y n a m i c   T a g s \ T a b l e s \ & a m p ; l t ; T a b l e s \ M I   C a b l e   A l l o w a n c e s & a m p ; g t ; & l t ; / K e y & g t ; & l t ; / D i a g r a m O b j e c t K e y & g t ; & l t ; D i a g r a m O b j e c t K e y & g t ; & l t ; K e y & g t ; D y n a m i c   T a g s \ T a b l e s \ & a m p ; l t ; T a b l e s \ H e a t   L o s s   -   I n s u l a t i o n   F a c t o r s & a m p ; g t ; & l t ; / K e y & g t ; & l t ; / D i a g r a m O b j e c t K e y & g t ; & l t ; D i a g r a m O b j e c t K e y & g t ; & l t ; K e y & g t ; D y n a m i c   T a g s \ T a b l e s \ & a m p ; l t ; T a b l e s \ G T - 6 6   A t t a c h m e n t   T a p e   R e q & a m p ; g t ; & l t ; / K e y & g t ; & l t ; / D i a g r a m O b j e c t K e y & g t ; & l t ; D i a g r a m O b j e c t K e y & g t ; & l t ; K e y & g t ; D y n a m i c   T a g s \ T a b l e s \ & a m p ; l t ; T a b l e s \ P i p e   S t r a p   S e l e c t i o n   -   S R & a m p ; g t ; & l t ; / K e y & g t ; & l t ; / D i a g r a m O b j e c t K e y & g t ; & l t ; D i a g r a m O b j e c t K e y & g t ; & l t ; K e y & g t ; D y n a m i c   T a g s \ T a b l e s \ & a m p ; l t ; T a b l e s \ A c c e s s o r y   D e s c r i p t i o n s & a m p ; g t ; & l t ; / K e y & g t ; & l t ; / D i a g r a m O b j e c t K e y & g t ; & l t ; D i a g r a m O b j e c t K e y & g t ; & l t ; K e y & g t ; D y n a m i c   T a g s \ T a b l e s \ & a m p ; l t ; T a b l e s \ T a b l e 1 1 5 & a m p ; g t ; & l t ; / K e y & g t ; & l t ; / D i a g r a m O b j e c t K e y & g t ; & l t ; D i a g r a m O b j e c t K e y & g t ; & l t ; K e y & g t ; D y n a m i c   T a g s \ T a b l e s \ & a m p ; l t ; T a b l e s \ P i p e   S t r a p   S e l e c t i o n   -   M I & a m p ; g t ; & l t ; / K e y & g t ; & l t ; / D i a g r a m O b j e c t K e y & g t ; & l t ; D i a g r a m O b j e c t K e y & g t ; & l t ; K e y & g t ; D y n a m i c   T a g s \ T a b l e s \ & a m p ; l t ; T a b l e s \ C a b l e   F a m i l y   M a x & a m p ; g t ; & l t ; / K e y & g t ; & l t ; / D i a g r a m O b j e c t K e y & g t ; & l t ; D i a g r a m O b j e c t K e y & g t ; & l t ; K e y & g t ; D y n a m i c   T a g s \ T a b l e s \ & a m p ; l t ; T a b l e s \ C a b l e   F a m i l y   M i n & a m p ; g t ; & l t ; / K e y & g t ; & l t ; / D i a g r a m O b j e c t K e y & g t ; & l t ; D i a g r a m O b j e c t K e y & g t ; & l t ; K e y & g t ; T a b l e s \ H e a t   T r a c e   C a l c s & l t ; / K e y & g t ; & l t ; / D i a g r a m O b j e c t K e y & g t ; & l t ; D i a g r a m O b j e c t K e y & g t ; & l t ; K e y & g t ; T a b l e s \ H e a t   T r a c e   C a l c s \ C o l u m n s \ S h e e t   # & l t ; / K e y & g t ; & l t ; / D i a g r a m O b j e c t K e y & g t ; & l t ; D i a g r a m O b j e c t K e y & g t ; & l t ; K e y & g t ; T a b l e s \ H e a t   T r a c e   C a l c s \ C o l u m n s \ L i n e   N u m b e r & l t ; / K e y & g t ; & l t ; / D i a g r a m O b j e c t K e y & g t ; & l t ; D i a g r a m O b j e c t K e y & g t ; & l t ; K e y & g t ; T a b l e s \ H e a t   T r a c e   C a l c s \ C o l u m n s \ S e r v i c e & l t ; / K e y & g t ; & l t ; / D i a g r a m O b j e c t K e y & g t ; & l t ; D i a g r a m O b j e c t K e y & g t ; & l t ; K e y & g t ; T a b l e s \ H e a t   T r a c e   C a l c s \ C o l u m n s \ S i z e   N P S & l t ; / K e y & g t ; & l t ; / D i a g r a m O b j e c t K e y & g t ; & l t ; D i a g r a m O b j e c t K e y & g t ; & l t ; K e y & g t ; T a b l e s \ H e a t   T r a c e   C a l c s \ C o l u m n s \ F i n a l   S c h e d u l e & l t ; / K e y & g t ; & l t ; / D i a g r a m O b j e c t K e y & g t ; & l t ; D i a g r a m O b j e c t K e y & g t ; & l t ; K e y & g t ; T a b l e s \ H e a t   T r a c e   C a l c s \ C o l u m n s \ M a t e r i a l & l t ; / K e y & g t ; & l t ; / D i a g r a m O b j e c t K e y & g t ; & l t ; D i a g r a m O b j e c t K e y & g t ; & l t ; K e y & g t ; T a b l e s \ H e a t   T r a c e   C a l c s \ C o l u m n s \ D e s i g n   T e m p   ( � F ) & l t ; / K e y & g t ; & l t ; / D i a g r a m O b j e c t K e y & g t ; & l t ; D i a g r a m O b j e c t K e y & g t ; & l t ; K e y & g t ; T a b l e s \ H e a t   T r a c e   C a l c s \ C o l u m n s \ O p e r a t i n g   T e m p   ( � F ) & l t ; / K e y & g t ; & l t ; / D i a g r a m O b j e c t K e y & g t ; & l t ; D i a g r a m O b j e c t K e y & g t ; & l t ; K e y & g t ; T a b l e s \ H e a t   T r a c e   C a l c s \ C o l u m n s \ S y s t e m   C o d e & l t ; / K e y & g t ; & l t ; / D i a g r a m O b j e c t K e y & g t ; & l t ; D i a g r a m O b j e c t K e y & g t ; & l t ; K e y & g t ; T a b l e s \ H e a t   T r a c e   C a l c s \ C o l u m n s \ P i p e   L e n g t h   ( L F ) & l t ; / K e y & g t ; & l t ; / D i a g r a m O b j e c t K e y & g t ; & l t ; D i a g r a m O b j e c t K e y & g t ; & l t ; K e y & g t ; T a b l e s \ H e a t   T r a c e   C a l c s \ C o l u m n s \ A r e a & l t ; / K e y & g t ; & l t ; / D i a g r a m O b j e c t K e y & g t ; & l t ; D i a g r a m O b j e c t K e y & g t ; & l t ; K e y & g t ; T a b l e s \ H e a t   T r a c e   C a l c s \ C o l u m n s \ I n s u l a t i o n   T h i c k n e s s   ( i n ) & l t ; / K e y & g t ; & l t ; / D i a g r a m O b j e c t K e y & g t ; & l t ; D i a g r a m O b j e c t K e y & g t ; & l t ; K e y & g t ; T a b l e s \ H e a t   T r a c e   C a l c s \ C o l u m n s \ I n s u l a t i o n   T y p e & l t ; / K e y & g t ; & l t ; / D i a g r a m O b j e c t K e y & g t ; & l t ; D i a g r a m O b j e c t K e y & g t ; & l t ; K e y & g t ; T a b l e s \ H e a t   T r a c e   C a l c s \ C o l u m n s \ F l a n g e s & l t ; / K e y & g t ; & l t ; / D i a g r a m O b j e c t K e y & g t ; & l t ; D i a g r a m O b j e c t K e y & g t ; & l t ; K e y & g t ; T a b l e s \ H e a t   T r a c e   C a l c s \ C o l u m n s \ V a l v e s & l t ; / K e y & g t ; & l t ; / D i a g r a m O b j e c t K e y & g t ; & l t ; D i a g r a m O b j e c t K e y & g t ; & l t ; K e y & g t ; T a b l e s \ H e a t   T r a c e   C a l c s \ C o l u m n s \ P i p e   S u p p o r t & l t ; / K e y & g t ; & l t ; / D i a g r a m O b j e c t K e y & g t ; & l t ; D i a g r a m O b j e c t K e y & g t ; & l t ; K e y & g t ; T a b l e s \ H e a t   T r a c e   C a l c s \ C o l u m n s \ A m b i e n t   T e m p   ( � F ) & l t ; / K e y & g t ; & l t ; / D i a g r a m O b j e c t K e y & g t ; & l t ; D i a g r a m O b j e c t K e y & g t ; & l t ; K e y & g t ; T a b l e s \ H e a t   T r a c e   C a l c s \ C o l u m n s \ D e l t a   T   ( � F ) & l t ; / K e y & g t ; & l t ; / D i a g r a m O b j e c t K e y & g t ; & l t ; D i a g r a m O b j e c t K e y & g t ; & l t ; K e y & g t ; T a b l e s \ H e a t   T r a c e   C a l c s \ C o l u m n s \ H e a t   L o s s   ( P i p e ) & l t ; / K e y & g t ; & l t ; / D i a g r a m O b j e c t K e y & g t ; & l t ; D i a g r a m O b j e c t K e y & g t ; & l t ; K e y & g t ; T a b l e s \ H e a t   T r a c e   C a l c s \ C o l u m n s \ C o n c a t e n a t e   C o d e & l t ; / K e y & g t ; & l t ; / D i a g r a m O b j e c t K e y & g t ; & l t ; D i a g r a m O b j e c t K e y & g t ; & l t ; K e y & g t ; T a b l e s \ H e a t   T r a c e   C a l c s \ C o l u m n s \ H e a t   L o s s   ( w /   I n s u l a t i o n ) & l t ; / K e y & g t ; & l t ; / D i a g r a m O b j e c t K e y & g t ; & l t ; D i a g r a m O b j e c t K e y & g t ; & l t ; K e y & g t ; T a b l e s \ H e a t   T r a c e   C a l c s \ T a b l e s \ H e a t   T r a c e   C a l c s \ C o l u m n s \ H e a t   L o s s   ( w /   I n s u l a t i o n ) \ A d d i t i o n a l   I n f o \ E r r o r & l t ; / K e y & g t ; & l t ; / D i a g r a m O b j e c t K e y & g t ; & l t ; D i a g r a m O b j e c t K e y & g t ; & l t ; K e y & g t ; T a b l e s \ H e a t   T r a c e   C a l c s \ C o l u m n s \ C a b l e   T y p e & l t ; / K e y & g t ; & l t ; / D i a g r a m O b j e c t K e y & g t ; & l t ; D i a g r a m O b j e c t K e y & g t ; & l t ; K e y & g t ; T a b l e s \ H e a t   T r a c e   C a l c s \ T a b l e s \ H e a t   T r a c e   C a l c s \ C o l u m n s \ C a b l e   T y p e \ A d d i t i o n a l   I n f o \ E r r o r & l t ; / K e y & g t ; & l t ; / D i a g r a m O b j e c t K e y & g t ; & l t ; D i a g r a m O b j e c t K e y & g t ; & l t ; K e y & g t ; T a b l e s \ H e a t   T r a c e   C a l c s \ C o l u m n s \ C a b l e   L e n g t h   f o r   F l a n g e s & l t ; / K e y & g t ; & l t ; / D i a g r a m O b j e c t K e y & g t ; & l t ; D i a g r a m O b j e c t K e y & g t ; & l t ; K e y & g t ; T a b l e s \ H e a t   T r a c e   C a l c s \ C o l u m n s \ C a b l e   L e n g t h   f o r   V a l v e s & l t ; / K e y & g t ; & l t ; / D i a g r a m O b j e c t K e y & g t ; & l t ; D i a g r a m O b j e c t K e y & g t ; & l t ; K e y & g t ; T a b l e s \ H e a t   T r a c e   C a l c s \ C o l u m n s \ C a b l e   L e n g t h   f o r   P i p e & l t ; / K e y & g t ; & l t ; / D i a g r a m O b j e c t K e y & g t ; & l t ; D i a g r a m O b j e c t K e y & g t ; & l t ; K e y & g t ; T a b l e s \ H e a t   T r a c e   C a l c s \ C o l u m n s \ C a b l e   L e n g t h   f o r   S u p p o r t s & l t ; / K e y & g t ; & l t ; / D i a g r a m O b j e c t K e y & g t ; & l t ; D i a g r a m O b j e c t K e y & g t ; & l t ; K e y & g t ; T a b l e s \ H e a t   T r a c e   C a l c s \ C o l u m n s \ C a b l e   L e n g t h   f o r   C o l d   L e a d & l t ; / K e y & g t ; & l t ; / D i a g r a m O b j e c t K e y & g t ; & l t ; D i a g r a m O b j e c t K e y & g t ; & l t ; K e y & g t ; T a b l e s \ H e a t   T r a c e   C a l c s \ C o l u m n s \ P o w e r   O u t p u t & l t ; / K e y & g t ; & l t ; / D i a g r a m O b j e c t K e y & g t ; & l t ; D i a g r a m O b j e c t K e y & g t ; & l t ; K e y & g t ; T a b l e s \ H e a t   T r a c e   C a l c s \ T a b l e s \ H e a t   T r a c e   C a l c s \ C o l u m n s \ P o w e r   O u t p u t \ A d d i t i o n a l   I n f o \ E r r o r & l t ; / K e y & g t ; & l t ; / D i a g r a m O b j e c t K e y & g t ; & l t ; D i a g r a m O b j e c t K e y & g t ; & l t ; K e y & g t ; T a b l e s \ H e a t   T r a c e   C a l c s \ C o l u m n s \ M I   C a b l e   R e s i s t a n c e & l t ; / K e y & g t ; & l t ; / D i a g r a m O b j e c t K e y & g t ; & l t ; D i a g r a m O b j e c t K e y & g t ; & l t ; K e y & g t ; T a b l e s \ H e a t   T r a c e   C a l c s \ C o l u m n s \ C a b l e   T y p e   N e e d e d & l t ; / K e y & g t ; & l t ; / D i a g r a m O b j e c t K e y & g t ; & l t ; D i a g r a m O b j e c t K e y & g t ; & l t ; K e y & g t ; T a b l e s \ H e a t   T r a c e   C a l c s \ C o l u m n s \ C a b l e   F a m i l y & l t ; / K e y & g t ; & l t ; / D i a g r a m O b j e c t K e y & g t ; & l t ; D i a g r a m O b j e c t K e y & g t ; & l t ; K e y & g t ; T a b l e s \ H e a t   T r a c e   C a l c s \ C o l u m n s \ C a b l e   C o d e & l t ; / K e y & g t ; & l t ; / D i a g r a m O b j e c t K e y & g t ; & l t ; D i a g r a m O b j e c t K e y & g t ; & l t ; K e y & g t ; T a b l e s \ H e a t   T r a c e   C a l c s \ T a b l e s \ H e a t   T r a c e   C a l c s \ C o l u m n s \ C a b l e   C o d e \ A d d i t i o n a l   I n f o \ E r r o r & l t ; / K e y & g t ; & l t ; / D i a g r a m O b j e c t K e y & g t ; & l t ; D i a g r a m O b j e c t K e y & g t ; & l t ; K e y & g t ; T a b l e s \ H e a t   T r a c e   C a l c s \ C o l u m n s \ T o t a l   C i r c u i t s & l t ; / K e y & g t ; & l t ; / D i a g r a m O b j e c t K e y & g t ; & l t ; D i a g r a m O b j e c t K e y & g t ; & l t ; K e y & g t ; T a b l e s \ H e a t   T r a c e   C a l c s \ T a b l e s \ H e a t   T r a c e   C a l c s \ C o l u m n s \ T o t a l   C i r c u i t s \ A d d i t i o n a l   I n f o \ E r r o r & l t ; / K e y & g t ; & l t ; / D i a g r a m O b j e c t K e y & g t ; & l t ; D i a g r a m O b j e c t K e y & g t ; & l t ; K e y & g t ; T a b l e s \ H e a t   T r a c e   C a l c s \ C o l u m n s \ C a b l e   U O M & l t ; / K e y & g t ; & l t ; / D i a g r a m O b j e c t K e y & g t ; & l t ; D i a g r a m O b j e c t K e y & g t ; & l t ; K e y & g t ; T a b l e s \ H e a t   T r a c e   C a l c s \ C o l u m n s \ E n d   S e a l   K i t   Q T Y   -   P r e & l t ; / K e y & g t ; & l t ; / D i a g r a m O b j e c t K e y & g t ; & l t ; D i a g r a m O b j e c t K e y & g t ; & l t ; K e y & g t ; T a b l e s \ H e a t   T r a c e   C a l c s \ C o l u m n s \ P o w e r   K i t   Q T Y   -   P r e & l t ; / K e y & g t ; & l t ; / D i a g r a m O b j e c t K e y & g t ; & l t ; D i a g r a m O b j e c t K e y & g t ; & l t ; K e y & g t ; T a b l e s \ H e a t   T r a c e   C a l c s \ C o l u m n s \ C o n t r o l l e r   Q T Y   -   P r e & l t ; / K e y & g t ; & l t ; / D i a g r a m O b j e c t K e y & g t ; & l t ; D i a g r a m O b j e c t K e y & g t ; & l t ; K e y & g t ; T a b l e s \ H e a t   T r a c e   C a l c s \ C o l u m n s \ C a b l e   L e n g t h   f o r   K i t s & l t ; / K e y & g t ; & l t ; / D i a g r a m O b j e c t K e y & g t ; & l t ; D i a g r a m O b j e c t K e y & g t ; & l t ; K e y & g t ; T a b l e s \ H e a t   T r a c e   C a l c s \ C o l u m n s \ M I   C a b l e   T y p e & l t ; / K e y & g t ; & l t ; / D i a g r a m O b j e c t K e y & g t ; & l t ; D i a g r a m O b j e c t K e y & g t ; & l t ; K e y & g t ; T a b l e s \ H e a t   T r a c e   C a l c s \ C o l u m n s \ M I   C a b l e   S t r a p   T y p e & l t ; / K e y & g t ; & l t ; / D i a g r a m O b j e c t K e y & g t ; & l t ; D i a g r a m O b j e c t K e y & g t ; & l t ; K e y & g t ; T a b l e s \ H e a t   T r a c e   C a l c s \ C o l u m n s \ M I   C a b l e   S t r a p   Q T Y & l t ; / K e y & g t ; & l t ; / D i a g r a m O b j e c t K e y & g t ; & l t ; D i a g r a m O b j e c t K e y & g t ; & l t ; K e y & g t ; T a b l e s \ H e a t   T r a c e   C a l c s \ C o l u m n s \ M I   C a b l e   D e s c r i p t i o n & l t ; / K e y & g t ; & l t ; / D i a g r a m O b j e c t K e y & g t ; & l t ; D i a g r a m O b j e c t K e y & g t ; & l t ; K e y & g t ; T a b l e s \ H e a t   T r a c e   C a l c s \ C o l u m n s \ C a b l e   L e n g t h & l t ; / K e y & g t ; & l t ; / D i a g r a m O b j e c t K e y & g t ; & l t ; D i a g r a m O b j e c t K e y & g t ; & l t ; K e y & g t ; T a b l e s \ H e a t   T r a c e   C a l c s \ C o l u m n s \ S R   C a b l e   C i r c u i t s & l t ; / K e y & g t ; & l t ; / D i a g r a m O b j e c t K e y & g t ; & l t ; D i a g r a m O b j e c t K e y & g t ; & l t ; K e y & g t ; T a b l e s \ H e a t   T r a c e   C a l c s \ T a b l e s \ H e a t   T r a c e   C a l c s \ C o l u m n s \ S R   C a b l e   C i r c u i t s \ A d d i t i o n a l   I n f o \ E r r o r & l t ; / K e y & g t ; & l t ; / D i a g r a m O b j e c t K e y & g t ; & l t ; D i a g r a m O b j e c t K e y & g t ; & l t ; K e y & g t ; T a b l e s \ H e a t   T r a c e   C a l c s \ C o l u m n s \ M a i n t a i n   T e m p & l t ; / K e y & g t ; & l t ; / D i a g r a m O b j e c t K e y & g t ; & l t ; D i a g r a m O b j e c t K e y & g t ; & l t ; K e y & g t ; T a b l e s \ H e a t   T r a c e   C a l c s \ C o l u m n s \ P i p e   S t r a p & l t ; / K e y & g t ; & l t ; / D i a g r a m O b j e c t K e y & g t ; & l t ; D i a g r a m O b j e c t K e y & g t ; & l t ; K e y & g t ; T a b l e s \ H e a t   T r a c e   C a l c s \ C o l u m n s \ P i p e   S t r a p   Q T Y & l t ; / K e y & g t ; & l t ; / D i a g r a m O b j e c t K e y & g t ; & l t ; D i a g r a m O b j e c t K e y & g t ; & l t ; K e y & g t ; T a b l e s \ H e a t   T r a c e   C a l c s \ T a b l e s \ H e a t   T r a c e   C a l c s \ C o l u m n s \ P i p e   S t r a p   Q T Y \ A d d i t i o n a l   I n f o \ E r r o r & l t ; / K e y & g t ; & l t ; / D i a g r a m O b j e c t K e y & g t ; & l t ; D i a g r a m O b j e c t K e y & g t ; & l t ; K e y & g t ; T a b l e s \ H e a t   T r a c e   C a l c s \ C o l u m n s \ E T L   Q T Y & l t ; / K e y & g t ; & l t ; / D i a g r a m O b j e c t K e y & g t ; & l t ; D i a g r a m O b j e c t K e y & g t ; & l t ; K e y & g t ; T a b l e s \ H e a t   T r a c e   C a l c s \ C o l u m n s \ E T L & l t ; / K e y & g t ; & l t ; / D i a g r a m O b j e c t K e y & g t ; & l t ; D i a g r a m O b j e c t K e y & g t ; & l t ; K e y & g t ; T a b l e s \ H e a t   T r a c e   C a l c s \ C o l u m n s \ T a p e   Q T Y & l t ; / K e y & g t ; & l t ; / D i a g r a m O b j e c t K e y & g t ; & l t ; D i a g r a m O b j e c t K e y & g t ; & l t ; K e y & g t ; T a b l e s \ H e a t   T r a c e   C a l c s \ C o l u m n s \ T a p e & l t ; / K e y & g t ; & l t ; / D i a g r a m O b j e c t K e y & g t ; & l t ; D i a g r a m O b j e c t K e y & g t ; & l t ; K e y & g t ; T a b l e s \ H e a t   T r a c e   C a l c s \ C o l u m n s \ D e l t a   T & l t ; / K e y & g t ; & l t ; / D i a g r a m O b j e c t K e y & g t ; & l t ; D i a g r a m O b j e c t K e y & g t ; & l t ; K e y & g t ; T a b l e s \ H e a t   T r a c e   C a l c s \ C o l u m n s \ A d j u s t e d   S i z e & l t ; / K e y & g t ; & l t ; / D i a g r a m O b j e c t K e y & g t ; & l t ; D i a g r a m O b j e c t K e y & g t ; & l t ; K e y & g t ; T a b l e s \ H e a t   T r a c e   C a l c s \ C o l u m n s \ C a b l e   F a m i l y   M a x   P o w e r   O u t p u t & l t ; / K e y & g t ; & l t ; / D i a g r a m O b j e c t K e y & g t ; & l t ; D i a g r a m O b j e c t K e y & g t ; & l t ; K e y & g t ; T a b l e s \ H e a t   T r a c e   C a l c s \ C o l u m n s \ I n c r e a s e   C a b l e & l t ; / K e y & g t ; & l t ; / D i a g r a m O b j e c t K e y & g t ; & l t ; D i a g r a m O b j e c t K e y & g t ; & l t ; K e y & g t ; T a b l e s \ H e a t   T r a c e   C a l c s \ T a b l e s \ H e a t   T r a c e   C a l c s \ C o l u m n s \ I n c r e a s e   C a b l e \ A d d i t i o n a l   I n f o \ E r r o r & l t ; / K e y & g t ; & l t ; / D i a g r a m O b j e c t K e y & g t ; & l t ; D i a g r a m O b j e c t K e y & g t ; & l t ; K e y & g t ; T a b l e s \ H e a t   T r a c e   C a l c s \ C o l u m n s \ A d j u s t e d   C a b l e   F a m i l y & l t ; / K e y & g t ; & l t ; / D i a g r a m O b j e c t K e y & g t ; & l t ; D i a g r a m O b j e c t K e y & g t ; & l t ; K e y & g t ; T a b l e s \ H e a t   T r a c e   C a l c s \ T a b l e s \ H e a t   T r a c e   C a l c s \ C o l u m n s \ A d j u s t e d   C a b l e   F a m i l y \ A d d i t i o n a l   I n f o \ E r r o r & l t ; / K e y & g t ; & l t ; / D i a g r a m O b j e c t K e y & g t ; & l t ; D i a g r a m O b j e c t K e y & g t ; & l t ; K e y & g t ; T a b l e s \ H e a t   T r a c e   C a l c s \ C o l u m n s \ A d j u s t e d   C a b l e   F a m i l y   M i n   P o w e r   O u t p u t & l t ; / K e y & g t ; & l t ; / D i a g r a m O b j e c t K e y & g t ; & l t ; D i a g r a m O b j e c t K e y & g t ; & l t ; K e y & g t ; T a b l e s \ H e a t   T r a c e   C a l c s \ T a b l e s \ H e a t   T r a c e   C a l c s \ C o l u m n s \ A d j u s t e d   C a b l e   F a m i l y   M i n   P o w e r   O u t p u t \ A d d i t i o n a l   I n f o \ E r r o r & l t ; / K e y & g t ; & l t ; / D i a g r a m O b j e c t K e y & g t ; & l t ; D i a g r a m O b j e c t K e y & g t ; & l t ; K e y & g t ; T a b l e s \ H e a t   T r a c e   C a l c s \ C o l u m n s \ M a x   C i r c u i t   L e n g t h & l t ; / K e y & g t ; & l t ; / D i a g r a m O b j e c t K e y & g t ; & l t ; D i a g r a m O b j e c t K e y & g t ; & l t ; K e y & g t ; T a b l e s \ H e a t   T r a c e   C a l c s \ T a b l e s \ H e a t   T r a c e   C a l c s \ C o l u m n s \ M a x   C i r c u i t   L e n g t h \ A d d i t i o n a l   I n f o \ E r r o r & l t ; / K e y & g t ; & l t ; / D i a g r a m O b j e c t K e y & g t ; & l t ; D i a g r a m O b j e c t K e y & g t ; & l t ; K e y & g t ; T a b l e s \ H e a t   T r a c e   C a l c s \ C o l u m n s \ P T J B   Q T Y   -   P r e & l t ; / K e y & g t ; & l t ; / D i a g r a m O b j e c t K e y & g t ; & l t ; D i a g r a m O b j e c t K e y & g t ; & l t ; K e y & g t ; T a b l e s \ H e a t   T r a c e   C a l c s \ C o l u m n s \ R T D 1 0 C S   Q T Y   -   P r e & l t ; / K e y & g t ; & l t ; / D i a g r a m O b j e c t K e y & g t ; & l t ; D i a g r a m O b j e c t K e y & g t ; & l t ; K e y & g t ; T a b l e s \ H e a t   T r a c e   C a l c s \ C o l u m n s \ R T D 4 A L   Q T Y   - P r e & l t ; / K e y & g t ; & l t ; / D i a g r a m O b j e c t K e y & g t ; & l t ; D i a g r a m O b j e c t K e y & g t ; & l t ; K e y & g t ; T a b l e s \ H e a t   T r a c e   C a l c s \ C o l u m n s \ M I   C a b l e   C i r c u i t s & l t ; / K e y & g t ; & l t ; / D i a g r a m O b j e c t K e y & g t ; & l t ; D i a g r a m O b j e c t K e y & g t ; & l t ; K e y & g t ; T a b l e s \ H e a t   T r a c e   C a l c s \ C o l u m n s \ E n d   S e a l   K i t   Q T Y   -   P o s t & l t ; / K e y & g t ; & l t ; / D i a g r a m O b j e c t K e y & g t ; & l t ; D i a g r a m O b j e c t K e y & g t ; & l t ; K e y & g t ; T a b l e s \ H e a t   T r a c e   C a l c s \ T a b l e s \ H e a t   T r a c e   C a l c s \ C o l u m n s \ E n d   S e a l   K i t   Q T Y   -   P o s t \ A d d i t i o n a l   I n f o \ E r r o r & l t ; / K e y & g t ; & l t ; / D i a g r a m O b j e c t K e y & g t ; & l t ; D i a g r a m O b j e c t K e y & g t ; & l t ; K e y & g t ; T a b l e s \ H e a t   T r a c e   C a l c s \ C o l u m n s \ P o w e r   K i t   Q T Y   -   P o s t & l t ; / K e y & g t ; & l t ; / D i a g r a m O b j e c t K e y & g t ; & l t ; D i a g r a m O b j e c t K e y & g t ; & l t ; K e y & g t ; T a b l e s \ H e a t   T r a c e   C a l c s \ T a b l e s \ H e a t   T r a c e   C a l c s \ C o l u m n s \ P o w e r   K i t   Q T Y   -   P o s t \ A d d i t i o n a l   I n f o \ E r r o r & l t ; / K e y & g t ; & l t ; / D i a g r a m O b j e c t K e y & g t ; & l t ; D i a g r a m O b j e c t K e y & g t ; & l t ; K e y & g t ; T a b l e s \ H e a t   T r a c e   C a l c s \ C o l u m n s \ C o n t r o l l e r   Q T Y   - P o s t & l t ; / K e y & g t ; & l t ; / D i a g r a m O b j e c t K e y & g t ; & l t ; D i a g r a m O b j e c t K e y & g t ; & l t ; K e y & g t ; T a b l e s \ H e a t   T r a c e   C a l c s \ T a b l e s \ H e a t   T r a c e   C a l c s \ C o l u m n s \ C o n t r o l l e r   Q T Y   - P o s t \ A d d i t i o n a l   I n f o \ E r r o r & l t ; / K e y & g t ; & l t ; / D i a g r a m O b j e c t K e y & g t ; & l t ; D i a g r a m O b j e c t K e y & g t ; & l t ; K e y & g t ; T a b l e s \ H e a t   T r a c e   C a l c s \ C o l u m n s \ P T J B   Q T Y   -   P o s t & l t ; / K e y & g t ; & l t ; / D i a g r a m O b j e c t K e y & g t ; & l t ; D i a g r a m O b j e c t K e y & g t ; & l t ; K e y & g t ; T a b l e s \ H e a t   T r a c e   C a l c s \ C o l u m n s \ R T D 1 0 C S   Q T Y   -   P o s t & l t ; / K e y & g t ; & l t ; / D i a g r a m O b j e c t K e y & g t ; & l t ; D i a g r a m O b j e c t K e y & g t ; & l t ; K e y & g t ; T a b l e s \ H e a t   T r a c e   C a l c s \ T a b l e s \ H e a t   T r a c e   C a l c s \ C o l u m n s \ R T D 1 0 C S   Q T Y   -   P o s t \ A d d i t i o n a l   I n f o \ E r r o r & l t ; / K e y & g t ; & l t ; / D i a g r a m O b j e c t K e y & g t ; & l t ; D i a g r a m O b j e c t K e y & g t ; & l t ; K e y & g t ; T a b l e s \ H e a t   T r a c e   C a l c s \ C o l u m n s \ R T D 4 A L   Q T Y   -   P o s t & l t ; / K e y & g t ; & l t ; / D i a g r a m O b j e c t K e y & g t ; & l t ; D i a g r a m O b j e c t K e y & g t ; & l t ; K e y & g t ; T a b l e s \ H e a t   T r a c e   C a l c s \ T a b l e s \ H e a t   T r a c e   C a l c s \ C o l u m n s \ R T D 4 A L   Q T Y   -   P o s t \ A d d i t i o n a l   I n f o \ E r r o r & l t ; / K e y & g t ; & l t ; / D i a g r a m O b j e c t K e y & g t ; & l t ; D i a g r a m O b j e c t K e y & g t ; & l t ; K e y & g t ; T a b l e s \ H e a t   T r a c e   C a l c s \ C o l u m n s \ E - 1 0 0 - A & l t ; / K e y & g t ; & l t ; / D i a g r a m O b j e c t K e y & g t ; & l t ; D i a g r a m O b j e c t K e y & g t ; & l t ; K e y & g t ; T a b l e s \ H e a t   T r a c e   C a l c s \ T a b l e s \ H e a t   T r a c e   C a l c s \ C o l u m n s \ E - 1 0 0 - A \ A d d i t i o n a l   I n f o \ E r r o r & l t ; / K e y & g t ; & l t ; / D i a g r a m O b j e c t K e y & g t ; & l t ; D i a g r a m O b j e c t K e y & g t ; & l t ; K e y & g t ; T a b l e s \ H e a t   T r a c e   C a l c s \ C o l u m n s \ J B S - 1 0 0 - A & l t ; / K e y & g t ; & l t ; / D i a g r a m O b j e c t K e y & g t ; & l t ; D i a g r a m O b j e c t K e y & g t ; & l t ; K e y & g t ; T a b l e s \ H e a t   T r a c e   C a l c s \ T a b l e s \ H e a t   T r a c e   C a l c s \ C o l u m n s \ J B S - 1 0 0 - A \ A d d i t i o n a l   I n f o \ E r r o r & l t ; / K e y & g t ; & l t ; / D i a g r a m O b j e c t K e y & g t ; & l t ; D i a g r a m O b j e c t K e y & g t ; & l t ; K e y & g t ; T a b l e s \ H e a t   T r a c e   C a l c s \ C o l u m n s \ 9 1 0 * E 1 W L * S S R 2 & l t ; / K e y & g t ; & l t ; / D i a g r a m O b j e c t K e y & g t ; & l t ; D i a g r a m O b j e c t K e y & g t ; & l t ; K e y & g t ; T a b l e s \ H e a t   T r a c e   C a l c s \ T a b l e s \ H e a t   T r a c e   C a l c s \ C o l u m n s \ 9 1 0 * E 1 W L * S S R 2 \ A d d i t i o n a l   I n f o \ E r r o r & l t ; / K e y & g t ; & l t ; / D i a g r a m O b j e c t K e y & g t ; & l t ; D i a g r a m O b j e c t K e y & g t ; & l t ; K e y & g t ; T a b l e s \ H e a t   T r a c e   C a l c s \ C o l u m n s \ P T J B & l t ; / K e y & g t ; & l t ; / D i a g r a m O b j e c t K e y & g t ; & l t ; D i a g r a m O b j e c t K e y & g t ; & l t ; K e y & g t ; T a b l e s \ H e a t   T r a c e   C a l c s \ C o l u m n s \ R T D 1 0 C S & l t ; / K e y & g t ; & l t ; / D i a g r a m O b j e c t K e y & g t ; & l t ; D i a g r a m O b j e c t K e y & g t ; & l t ; K e y & g t ; T a b l e s \ H e a t   T r a c e   C a l c s \ T a b l e s \ H e a t   T r a c e   C a l c s \ C o l u m n s \ R T D 1 0 C S \ A d d i t i o n a l   I n f o \ E r r o r & l t ; / K e y & g t ; & l t ; / D i a g r a m O b j e c t K e y & g t ; & l t ; D i a g r a m O b j e c t K e y & g t ; & l t ; K e y & g t ; T a b l e s \ H e a t   T r a c e   C a l c s \ C o l u m n s \ R T D 4 A L & l t ; / K e y & g t ; & l t ; / D i a g r a m O b j e c t K e y & g t ; & l t ; D i a g r a m O b j e c t K e y & g t ; & l t ; K e y & g t ; T a b l e s \ H e a t   T r a c e   C a l c s \ T a b l e s \ H e a t   T r a c e   C a l c s \ C o l u m n s \ R T D 4 A L \ A d d i t i o n a l   I n f o \ E r r o r & l t ; / K e y & g t ; & l t ; / D i a g r a m O b j e c t K e y & g t ; & l t ; D i a g r a m O b j e c t K e y & g t ; & l t ; K e y & g t ; T a b l e s \ H e a t   T r a c e   C a l c s \ T a b l e s \ H e a t   T r a c e   C a l c s \ C o l u m n s \ C a l c u l a t e d C o l u m n 1 \ A d d i t i o n a l   I n f o \ E r r o r & l t ; / K e y & g t ; & l t ; / D i a g r a m O b j e c t K e y & g t ; & l t ; D i a g r a m O b j e c t K e y & g t ; & l t ; K e y & g t ; T a b l e s \ H e a t   T r a c e   C a l c s \ C o l u m n s \ I n s u l a t i o n   T h i c k n e s s   A d j u s t m e n t & l t ; / K e y & g t ; & l t ; / D i a g r a m O b j e c t K e y & g t ; & l t ; D i a g r a m O b j e c t K e y & g t ; & l t ; K e y & g t ; T a b l e s \ H e a t   T r a c e   C a l c s \ C o l u m n s \ I n s u l a t i o n   T y p e   A d j u s t m e n t & l t ; / K e y & g t ; & l t ; / D i a g r a m O b j e c t K e y & g t ; & l t ; D i a g r a m O b j e c t K e y & g t ; & l t ; K e y & g t ; T a b l e s \ H e a t   T r a c e   C a l c s \ M e a s u r e s \ S u m   o f   S i z e   N P S & l t ; / K e y & g t ; & l t ; / D i a g r a m O b j e c t K e y & g t ; & l t ; D i a g r a m O b j e c t K e y & g t ; & l t ; K e y & g t ; T a b l e s \ H e a t   T r a c e   C a l c s \ S u m   o f   S i z e   N P S \ A d d i t i o n a l   I n f o \ I m p l i c i t   C a l c u l a t e d   F i e l d & l t ; / K e y & g t ; & l t ; / D i a g r a m O b j e c t K e y & g t ; & l t ; D i a g r a m O b j e c t K e y & g t ; & l t ; K e y & g t ; T a b l e s \ H e a t   T r a c e   C a l c s \ M e a s u r e s \ S u m   o f   P i p e   L e n g t h   ( L F ) & l t ; / K e y & g t ; & l t ; / D i a g r a m O b j e c t K e y & g t ; & l t ; D i a g r a m O b j e c t K e y & g t ; & l t ; K e y & g t ; T a b l e s \ H e a t   T r a c e   C a l c s \ S u m   o f   P i p e   L e n g t h   ( L F ) \ A d d i t i o n a l   I n f o \ I m p l i c i t   C a l c u l a t e d   F i e l d & l t ; / K e y & g t ; & l t ; / D i a g r a m O b j e c t K e y & g t ; & l t ; D i a g r a m O b j e c t K e y & g t ; & l t ; K e y & g t ; T a b l e s \ H e a t   T r a c e   C a l c s \ M e a s u r e s \ S u m   o f   D e s i g n   T e m p   ( � F ) & l t ; / K e y & g t ; & l t ; / D i a g r a m O b j e c t K e y & g t ; & l t ; D i a g r a m O b j e c t K e y & g t ; & l t ; K e y & g t ; T a b l e s \ H e a t   T r a c e   C a l c s \ S u m   o f   D e s i g n   T e m p   ( � F ) \ A d d i t i o n a l   I n f o \ I m p l i c i t   C a l c u l a t e d   F i e l d & l t ; / K e y & g t ; & l t ; / D i a g r a m O b j e c t K e y & g t ; & l t ; D i a g r a m O b j e c t K e y & g t ; & l t ; K e y & g t ; T a b l e s \ H e a t   T r a c e   C a l c s \ M e a s u r e s \ C o u n t   o f   C a b l e   T y p e & l t ; / K e y & g t ; & l t ; / D i a g r a m O b j e c t K e y & g t ; & l t ; D i a g r a m O b j e c t K e y & g t ; & l t ; K e y & g t ; T a b l e s \ H e a t   T r a c e   C a l c s \ C o u n t   o f   C a b l e   T y p e \ A d d i t i o n a l   I n f o \ I m p l i c i t   C a l c u l a t e d   F i e l d & l t ; / K e y & g t ; & l t ; / D i a g r a m O b j e c t K e y & g t ; & l t ; D i a g r a m O b j e c t K e y & g t ; & l t ; K e y & g t ; T a b l e s \ H e a t   T r a c e   C a l c s \ T a b l e s \ H e a t   T r a c e   C a l c s \ M e a s u r e s \ C o u n t   o f   C a b l e   T y p e \ A d d i t i o n a l   I n f o \ E r r o r & l t ; / K e y & g t ; & l t ; / D i a g r a m O b j e c t K e y & g t ; & l t ; D i a g r a m O b j e c t K e y & g t ; & l t ; K e y & g t ; T a b l e s \ H e a t   T r a c e   C a l c s \ M e a s u r e s \ C o u n t   o f   C a b l e   U O M & l t ; / K e y & g t ; & l t ; / D i a g r a m O b j e c t K e y & g t ; & l t ; D i a g r a m O b j e c t K e y & g t ; & l t ; K e y & g t ; T a b l e s \ H e a t   T r a c e   C a l c s \ C o u n t   o f   C a b l e   U O M \ A d d i t i o n a l   I n f o \ I m p l i c i t   C a l c u l a t e d   F i e l d & l t ; / K e y & g t ; & l t ; / D i a g r a m O b j e c t K e y & g t ; & l t ; D i a g r a m O b j e c t K e y & g t ; & l t ; K e y & g t ; T a b l e s \ H e a t   T r a c e   C a l c s \ M e a s u r e s \ S u m   o f   M I   C a b l e   S t r a p   Q T Y & l t ; / K e y & g t ; & l t ; / D i a g r a m O b j e c t K e y & g t ; & l t ; D i a g r a m O b j e c t K e y & g t ; & l t ; K e y & g t ; T a b l e s \ H e a t   T r a c e   C a l c s \ S u m   o f   M I   C a b l e   S t r a p   Q T Y \ A d d i t i o n a l   I n f o \ I m p l i c i t   C a l c u l a t e d   F i e l d & l t ; / K e y & g t ; & l t ; / D i a g r a m O b j e c t K e y & g t ; & l t ; D i a g r a m O b j e c t K e y & g t ; & l t ; K e y & g t ; T a b l e s \ H e a t   T r a c e   C a l c s \ M e a s u r e s \ C o u n t   o f   M I   C a b l e   S t r a p   T y p e & l t ; / K e y & g t ; & l t ; / D i a g r a m O b j e c t K e y & g t ; & l t ; D i a g r a m O b j e c t K e y & g t ; & l t ; K e y & g t ; T a b l e s \ H e a t   T r a c e   C a l c s \ C o u n t   o f   M I   C a b l e   S t r a p   T y p e \ A d d i t i o n a l   I n f o \ I m p l i c i t   C a l c u l a t e d   F i e l d & l t ; / K e y & g t ; & l t ; / D i a g r a m O b j e c t K e y & g t ; & l t ; D i a g r a m O b j e c t K e y & g t ; & l t ; K e y & g t ; T a b l e s \ H e a t   T r a c e   C a l c s \ M e a s u r e s \ S u m   o f   C a b l e   L e n g t h & l t ; / K e y & g t ; & l t ; / D i a g r a m O b j e c t K e y & g t ; & l t ; D i a g r a m O b j e c t K e y & g t ; & l t ; K e y & g t ; T a b l e s \ H e a t   T r a c e   C a l c s \ S u m   o f   C a b l e   L e n g t h \ A d d i t i o n a l   I n f o \ I m p l i c i t   C a l c u l a t e d   F i e l d & l t ; / K e y & g t ; & l t ; / D i a g r a m O b j e c t K e y & g t ; & l t ; D i a g r a m O b j e c t K e y & g t ; & l t ; K e y & g t ; T a b l e s \ H e a t   T r a c e   C a l c s \ M e a s u r e s \ S u m   o f   T o t a l   C i r c u i t s & l t ; / K e y & g t ; & l t ; / D i a g r a m O b j e c t K e y & g t ; & l t ; D i a g r a m O b j e c t K e y & g t ; & l t ; K e y & g t ; T a b l e s \ H e a t   T r a c e   C a l c s \ S u m   o f   T o t a l   C i r c u i t s \ A d d i t i o n a l   I n f o \ I m p l i c i t   C a l c u l a t e d   F i e l d & l t ; / K e y & g t ; & l t ; / D i a g r a m O b j e c t K e y & g t ; & l t ; D i a g r a m O b j e c t K e y & g t ; & l t ; K e y & g t ; T a b l e s \ H e a t   T r a c e   C a l c s \ T a b l e s \ H e a t   T r a c e   C a l c s \ M e a s u r e s \ S u m   o f   T o t a l   C i r c u i t s \ A d d i t i o n a l   I n f o \ E r r o r & l t ; / K e y & g t ; & l t ; / D i a g r a m O b j e c t K e y & g t ; & l t ; D i a g r a m O b j e c t K e y & g t ; & l t ; K e y & g t ; T a b l e s \ H e a t   T r a c e   C a l c s \ M e a s u r e s \ S u m   o f   P i p e   S t r a p   Q T Y & l t ; / K e y & g t ; & l t ; / D i a g r a m O b j e c t K e y & g t ; & l t ; D i a g r a m O b j e c t K e y & g t ; & l t ; K e y & g t ; T a b l e s \ H e a t   T r a c e   C a l c s \ S u m   o f   P i p e   S t r a p   Q T Y \ A d d i t i o n a l   I n f o \ I m p l i c i t   C a l c u l a t e d   F i e l d & l t ; / K e y & g t ; & l t ; / D i a g r a m O b j e c t K e y & g t ; & l t ; D i a g r a m O b j e c t K e y & g t ; & l t ; K e y & g t ; T a b l e s \ H e a t   T r a c e   C a l c s \ T a b l e s \ H e a t   T r a c e   C a l c s \ M e a s u r e s \ S u m   o f   P i p e   S t r a p   Q T Y \ A d d i t i o n a l   I n f o \ E r r o r & l t ; / K e y & g t ; & l t ; / D i a g r a m O b j e c t K e y & g t ; & l t ; D i a g r a m O b j e c t K e y & g t ; & l t ; K e y & g t ; T a b l e s \ H e a t   T r a c e   C a l c s \ M e a s u r e s \ S u m   o f   E T L   Q T Y & l t ; / K e y & g t ; & l t ; / D i a g r a m O b j e c t K e y & g t ; & l t ; D i a g r a m O b j e c t K e y & g t ; & l t ; K e y & g t ; T a b l e s \ H e a t   T r a c e   C a l c s \ S u m   o f   E T L   Q T Y \ A d d i t i o n a l   I n f o \ I m p l i c i t   C a l c u l a t e d   F i e l d & l t ; / K e y & g t ; & l t ; / D i a g r a m O b j e c t K e y & g t ; & l t ; D i a g r a m O b j e c t K e y & g t ; & l t ; K e y & g t ; T a b l e s \ H e a t   T r a c e   C a l c s \ M e a s u r e s \ S u m   o f   T a p e   Q T Y & l t ; / K e y & g t ; & l t ; / D i a g r a m O b j e c t K e y & g t ; & l t ; D i a g r a m O b j e c t K e y & g t ; & l t ; K e y & g t ; T a b l e s \ H e a t   T r a c e   C a l c s \ S u m   o f   T a p e   Q T Y \ A d d i t i o n a l   I n f o \ I m p l i c i t   C a l c u l a t e d   F i e l d & l t ; / K e y & g t ; & l t ; / D i a g r a m O b j e c t K e y & g t ; & l t ; D i a g r a m O b j e c t K e y & g t ; & l t ; K e y & g t ; T a b l e s \ H e a t   T r a c e   C a l c s \ M e a s u r e s \ S u m   o f   E n d   S e a l   K i t   Q T Y   -   P o s t & l t ; / K e y & g t ; & l t ; / D i a g r a m O b j e c t K e y & g t ; & l t ; D i a g r a m O b j e c t K e y & g t ; & l t ; K e y & g t ; T a b l e s \ H e a t   T r a c e   C a l c s \ S u m   o f   E n d   S e a l   K i t   Q T Y   -   P o s t \ A d d i t i o n a l   I n f o \ I m p l i c i t   C a l c u l a t e d   F i e l d & l t ; / K e y & g t ; & l t ; / D i a g r a m O b j e c t K e y & g t ; & l t ; D i a g r a m O b j e c t K e y & g t ; & l t ; K e y & g t ; T a b l e s \ H e a t   T r a c e   C a l c s \ T a b l e s \ H e a t   T r a c e   C a l c s \ M e a s u r e s \ S u m   o f   E n d   S e a l   K i t   Q T Y   -   P o s t \ A d d i t i o n a l   I n f o \ E r r o r & l t ; / K e y & g t ; & l t ; / D i a g r a m O b j e c t K e y & g t ; & l t ; D i a g r a m O b j e c t K e y & g t ; & l t ; K e y & g t ; T a b l e s \ H e a t   T r a c e   C a l c s \ M e a s u r e s \ S u m   o f   P o w e r   K i t   Q T Y   -   P o s t & l t ; / K e y & g t ; & l t ; / D i a g r a m O b j e c t K e y & g t ; & l t ; D i a g r a m O b j e c t K e y & g t ; & l t ; K e y & g t ; T a b l e s \ H e a t   T r a c e   C a l c s \ S u m   o f   P o w e r   K i t   Q T Y   -   P o s t \ A d d i t i o n a l   I n f o \ I m p l i c i t   C a l c u l a t e d   F i e l d & l t ; / K e y & g t ; & l t ; / D i a g r a m O b j e c t K e y & g t ; & l t ; D i a g r a m O b j e c t K e y & g t ; & l t ; K e y & g t ; T a b l e s \ H e a t   T r a c e   C a l c s \ T a b l e s \ H e a t   T r a c e   C a l c s \ M e a s u r e s \ S u m   o f   P o w e r   K i t   Q T Y   -   P o s t \ A d d i t i o n a l   I n f o \ E r r o r & l t ; / K e y & g t ; & l t ; / D i a g r a m O b j e c t K e y & g t ; & l t ; D i a g r a m O b j e c t K e y & g t ; & l t ; K e y & g t ; T a b l e s \ H e a t   T r a c e   C a l c s \ M e a s u r e s \ S u m   o f   C o n t r o l l e r   Q T Y   - P o s t & l t ; / K e y & g t ; & l t ; / D i a g r a m O b j e c t K e y & g t ; & l t ; D i a g r a m O b j e c t K e y & g t ; & l t ; K e y & g t ; T a b l e s \ H e a t   T r a c e   C a l c s \ S u m   o f   C o n t r o l l e r   Q T Y   - P o s t \ A d d i t i o n a l   I n f o \ I m p l i c i t   C a l c u l a t e d   F i e l d & l t ; / K e y & g t ; & l t ; / D i a g r a m O b j e c t K e y & g t ; & l t ; D i a g r a m O b j e c t K e y & g t ; & l t ; K e y & g t ; T a b l e s \ H e a t   T r a c e   C a l c s \ T a b l e s \ H e a t   T r a c e   C a l c s \ M e a s u r e s \ S u m   o f   C o n t r o l l e r   Q T Y   - P o s t \ A d d i t i o n a l   I n f o \ E r r o r & l t ; / K e y & g t ; & l t ; / D i a g r a m O b j e c t K e y & g t ; & l t ; D i a g r a m O b j e c t K e y & g t ; & l t ; K e y & g t ; T a b l e s \ H e a t   T r a c e   C a l c s \ M e a s u r e s \ S u m   o f   R T D 1 0 C S   Q T Y   -   P o s t & l t ; / K e y & g t ; & l t ; / D i a g r a m O b j e c t K e y & g t ; & l t ; D i a g r a m O b j e c t K e y & g t ; & l t ; K e y & g t ; T a b l e s \ H e a t   T r a c e   C a l c s \ S u m   o f   R T D 1 0 C S   Q T Y   -   P o s t \ A d d i t i o n a l   I n f o \ I m p l i c i t   C a l c u l a t e d   F i e l d & l t ; / K e y & g t ; & l t ; / D i a g r a m O b j e c t K e y & g t ; & l t ; D i a g r a m O b j e c t K e y & g t ; & l t ; K e y & g t ; T a b l e s \ H e a t   T r a c e   C a l c s \ T a b l e s \ H e a t   T r a c e   C a l c s \ M e a s u r e s \ S u m   o f   R T D 1 0 C S   Q T Y   -   P o s t \ A d d i t i o n a l   I n f o \ E r r o r & l t ; / K e y & g t ; & l t ; / D i a g r a m O b j e c t K e y & g t ; & l t ; D i a g r a m O b j e c t K e y & g t ; & l t ; K e y & g t ; T a b l e s \ H e a t   T r a c e   C a l c s \ M e a s u r e s \ S u m   o f   P T J B   Q T Y   -   P r e & l t ; / K e y & g t ; & l t ; / D i a g r a m O b j e c t K e y & g t ; & l t ; D i a g r a m O b j e c t K e y & g t ; & l t ; K e y & g t ; T a b l e s \ H e a t   T r a c e   C a l c s \ S u m   o f   P T J B   Q T Y   -   P r e \ A d d i t i o n a l   I n f o \ I m p l i c i t   C a l c u l a t e d   F i e l d & l t ; / K e y & g t ; & l t ; / D i a g r a m O b j e c t K e y & g t ; & l t ; D i a g r a m O b j e c t K e y & g t ; & l t ; K e y & g t ; T a b l e s \ H e a t   T r a c e   C a l c s \ M e a s u r e s \ S u m   o f   R T D 4 A L   Q T Y   -   P o s t & l t ; / K e y & g t ; & l t ; / D i a g r a m O b j e c t K e y & g t ; & l t ; D i a g r a m O b j e c t K e y & g t ; & l t ; K e y & g t ; T a b l e s \ H e a t   T r a c e   C a l c s \ S u m   o f   R T D 4 A L   Q T Y   -   P o s t \ A d d i t i o n a l   I n f o \ I m p l i c i t   C a l c u l a t e d   F i e l d & l t ; / K e y & g t ; & l t ; / D i a g r a m O b j e c t K e y & g t ; & l t ; D i a g r a m O b j e c t K e y & g t ; & l t ; K e y & g t ; T a b l e s \ H e a t   T r a c e   C a l c s \ T a b l e s \ H e a t   T r a c e   C a l c s \ M e a s u r e s \ S u m   o f   R T D 4 A L   Q T Y   -   P o s t \ A d d i t i o n a l   I n f o \ E r r o r & l t ; / K e y & g t ; & l t ; / D i a g r a m O b j e c t K e y & g t ; & l t ; D i a g r a m O b j e c t K e y & g t ; & l t ; K e y & g t ; T a b l e s \ H e a t   T r a c e   C a l c s \ M e a s u r e s \ S u m   o f   P T J B   Q T Y   -   P o s t & l t ; / K e y & g t ; & l t ; / D i a g r a m O b j e c t K e y & g t ; & l t ; D i a g r a m O b j e c t K e y & g t ; & l t ; K e y & g t ; T a b l e s \ H e a t   T r a c e   C a l c s \ S u m   o f   P T J B   Q T Y   -   P o s t \ A d d i t i o n a l   I n f o \ I m p l i c i t   C a l c u l a t e d   F i e l d & l t ; / K e y & g t ; & l t ; / D i a g r a m O b j e c t K e y & g t ; & l t ; D i a g r a m O b j e c t K e y & g t ; & l t ; K e y & g t ; T a b l e s \ H e a t   L o s s   T a b l e & l t ; / K e y & g t ; & l t ; / D i a g r a m O b j e c t K e y & g t ; & l t ; D i a g r a m O b j e c t K e y & g t ; & l t ; K e y & g t ; T a b l e s \ H e a t   L o s s   T a b l e \ C o l u m n s \ I n s u l a t i o n   T h i c k n e s s & l t ; / K e y & g t ; & l t ; / D i a g r a m O b j e c t K e y & g t ; & l t ; D i a g r a m O b j e c t K e y & g t ; & l t ; K e y & g t ; T a b l e s \ H e a t   L o s s   T a b l e \ C o l u m n s \ � F & l t ; / K e y & g t ; & l t ; / D i a g r a m O b j e c t K e y & g t ; & l t ; D i a g r a m O b j e c t K e y & g t ; & l t ; K e y & g t ; T a b l e s \ H e a t   L o s s   T a b l e \ C o l u m n s \ � C & l t ; / K e y & g t ; & l t ; / D i a g r a m O b j e c t K e y & g t ; & l t ; D i a g r a m O b j e c t K e y & g t ; & l t ; K e y & g t ; T a b l e s \ H e a t   L o s s   T a b l e \ C o l u m n s \ P i p e   D i a m e t e r & l t ; / K e y & g t ; & l t ; / D i a g r a m O b j e c t K e y & g t ; & l t ; D i a g r a m O b j e c t K e y & g t ; & l t ; K e y & g t ; T a b l e s \ H e a t   L o s s   T a b l e \ C o l u m n s \ H e a t   L o s s & l t ; / K e y & g t ; & l t ; / D i a g r a m O b j e c t K e y & g t ; & l t ; D i a g r a m O b j e c t K e y & g t ; & l t ; K e y & g t ; T a b l e s \ H e a t   L o s s   T a b l e \ C o l u m n s \ C o n c a t e n a t e   C o d e & l t ; / K e y & g t ; & l t ; / D i a g r a m O b j e c t K e y & g t ; & l t ; D i a g r a m O b j e c t K e y & g t ; & l t ; K e y & g t ; T a b l e s \ C a b l e   T y p e s & l t ; / K e y & g t ; & l t ; / D i a g r a m O b j e c t K e y & g t ; & l t ; D i a g r a m O b j e c t K e y & g t ; & l t ; K e y & g t ; T a b l e s \ C a b l e   T y p e s \ C o l u m n s \ C a t   N u m b e r & l t ; / K e y & g t ; & l t ; / D i a g r a m O b j e c t K e y & g t ; & l t ; D i a g r a m O b j e c t K e y & g t ; & l t ; K e y & g t ; T a b l e s \ C a b l e   T y p e s \ C o l u m n s \ P o w e r   O u t p u t & l t ; / K e y & g t ; & l t ; / D i a g r a m O b j e c t K e y & g t ; & l t ; D i a g r a m O b j e c t K e y & g t ; & l t ; K e y & g t ; T a b l e s \ C a b l e   T y p e s \ C o l u m n s \ H e a t i n g   C a b l e   F a m i l y & l t ; / K e y & g t ; & l t ; / D i a g r a m O b j e c t K e y & g t ; & l t ; D i a g r a m O b j e c t K e y & g t ; & l t ; K e y & g t ; T a b l e s \ C a b l e   T y p e s \ C o l u m n s \ D e s i g n   T e m p e r a t u r e & l t ; / K e y & g t ; & l t ; / D i a g r a m O b j e c t K e y & g t ; & l t ; D i a g r a m O b j e c t K e y & g t ; & l t ; K e y & g t ; T a b l e s \ C a b l e   T y p e s \ C o l u m n s \ U n i t & l t ; / K e y & g t ; & l t ; / D i a g r a m O b j e c t K e y & g t ; & l t ; D i a g r a m O b j e c t K e y & g t ; & l t ; K e y & g t ; T a b l e s \ C a b l e   T y p e s \ C o l u m n s \ M a x   C i r c u i t   L e n g t h & l t ; / K e y & g t ; & l t ; / D i a g r a m O b j e c t K e y & g t ; & l t ; D i a g r a m O b j e c t K e y & g t ; & l t ; K e y & g t ; T a b l e s \ C a b l e   T y p e s \ C o l u m n s \ S t a r t   U p   T e m p e r a t u r e & l t ; / K e y & g t ; & l t ; / D i a g r a m O b j e c t K e y & g t ; & l t ; D i a g r a m O b j e c t K e y & g t ; & l t ; K e y & g t ; T a b l e s \ C a b l e   T y p e s \ C o l u m n s \ B r e a k e r   S i z e & l t ; / K e y & g t ; & l t ; / D i a g r a m O b j e c t K e y & g t ; & l t ; D i a g r a m O b j e c t K e y & g t ; & l t ; K e y & g t ; T a b l e s \ C a b l e   T y p e s \ C o l u m n s \ C a b l e   C o d e & l t ; / K e y & g t ; & l t ; / D i a g r a m O b j e c t K e y & g t ; & l t ; D i a g r a m O b j e c t K e y & g t ; & l t ; K e y & g t ; T a b l e s \ C a b l e   T y p e s \ M e a s u r e s \ S u m   o f   D e s i g n   T e m p e r a t u r e & l t ; / K e y & g t ; & l t ; / D i a g r a m O b j e c t K e y & g t ; & l t ; D i a g r a m O b j e c t K e y & g t ; & l t ; K e y & g t ; T a b l e s \ C a b l e   T y p e s \ S u m   o f   D e s i g n   T e m p e r a t u r e \ A d d i t i o n a l   I n f o \ I m p l i c i t   C a l c u l a t e d   F i e l d & l t ; / K e y & g t ; & l t ; / D i a g r a m O b j e c t K e y & g t ; & l t ; D i a g r a m O b j e c t K e y & g t ; & l t ; K e y & g t ; T a b l e s \ S R   C a b l e   V a l v e   A l l o w a n c e s & l t ; / K e y & g t ; & l t ; / D i a g r a m O b j e c t K e y & g t ; & l t ; D i a g r a m O b j e c t K e y & g t ; & l t ; K e y & g t ; T a b l e s \ S R   C a b l e   V a l v e   A l l o w a n c e s \ C o l u m n s \ P i p e   D i a m e t e r & l t ; / K e y & g t ; & l t ; / D i a g r a m O b j e c t K e y & g t ; & l t ; D i a g r a m O b j e c t K e y & g t ; & l t ; K e y & g t ; T a b l e s \ S R   C a b l e   V a l v e   A l l o w a n c e s \ C o l u m n s \ H e a t i n g   C a b l e   F e e t & l t ; / K e y & g t ; & l t ; / D i a g r a m O b j e c t K e y & g t ; & l t ; D i a g r a m O b j e c t K e y & g t ; & l t ; K e y & g t ; T a b l e s \ F l a n g e   A l l o w a n c e s & l t ; / K e y & g t ; & l t ; / D i a g r a m O b j e c t K e y & g t ; & l t ; D i a g r a m O b j e c t K e y & g t ; & l t ; K e y & g t ; T a b l e s \ F l a n g e   A l l o w a n c e s \ C o l u m n s \ P i p e   D i a m e t e r & l t ; / K e y & g t ; & l t ; / D i a g r a m O b j e c t K e y & g t ; & l t ; D i a g r a m O b j e c t K e y & g t ; & l t ; K e y & g t ; T a b l e s \ F l a n g e   A l l o w a n c e s \ C o l u m n s \ H e a t i n g   C a b l e   F e e t & l t ; / K e y & g t ; & l t ; / D i a g r a m O b j e c t K e y & g t ; & l t ; D i a g r a m O b j e c t K e y & g t ; & l t ; K e y & g t ; T a b l e s \ M I   C a b l e   A l l o w a n c e s & l t ; / K e y & g t ; & l t ; / D i a g r a m O b j e c t K e y & g t ; & l t ; D i a g r a m O b j e c t K e y & g t ; & l t ; K e y & g t ; T a b l e s \ M I   C a b l e   A l l o w a n c e s \ C o l u m n s \ P i p e   D i a m e t e r & l t ; / K e y & g t ; & l t ; / D i a g r a m O b j e c t K e y & g t ; & l t ; D i a g r a m O b j e c t K e y & g t ; & l t ; K e y & g t ; T a b l e s \ M I   C a b l e   A l l o w a n c e s \ C o l u m n s \ L i g h t   v a l v e   ( f l a n g e d ) & l t ; / K e y & g t ; & l t ; / D i a g r a m O b j e c t K e y & g t ; & l t ; D i a g r a m O b j e c t K e y & g t ; & l t ; K e y & g t ; T a b l e s \ M I   C a b l e   A l l o w a n c e s \ C o l u m n s \ L i g h t   v a l v e   ( t h r e a d e d   o r   w e l d e d ) & l t ; / K e y & g t ; & l t ; / D i a g r a m O b j e c t K e y & g t ; & l t ; D i a g r a m O b j e c t K e y & g t ; & l t ; K e y & g t ; T a b l e s \ M I   C a b l e   A l l o w a n c e s \ C o l u m n s \ H e a v y   v a l v e   ( f l a n g e d ) & l t ; / K e y & g t ; & l t ; / D i a g r a m O b j e c t K e y & g t ; & l t ; D i a g r a m O b j e c t K e y & g t ; & l t ; K e y & g t ; T a b l e s \ M I   C a b l e   A l l o w a n c e s \ C o l u m n s \ H e a v y   v a l v e   ( t h r e a d e d   o r   w e l d e d ) & l t ; / K e y & g t ; & l t ; / D i a g r a m O b j e c t K e y & g t ; & l t ; D i a g r a m O b j e c t K e y & g t ; & l t ; K e y & g t ; T a b l e s \ M I   C a b l e   A l l o w a n c e s \ C o l u m n s \ T y p i c a l   P i p e   S h o e & l t ; / K e y & g t ; & l t ; / D i a g r a m O b j e c t K e y & g t ; & l t ; D i a g r a m O b j e c t K e y & g t ; & l t ; K e y & g t ; T a b l e s \ M I   C a b l e   A l l o w a n c e s \ C o l u m n s \ F l a n g e   ( p a i r ) & l t ; / K e y & g t ; & l t ; / D i a g r a m O b j e c t K e y & g t ; & l t ; D i a g r a m O b j e c t K e y & g t ; & l t ; K e y & g t ; T a b l e s \ M I   C a b l e   A l l o w a n c e s \ C o l u m n s \ F i e l d   v a r i a n c e & l t ; / K e y & g t ; & l t ; / D i a g r a m O b j e c t K e y & g t ; & l t ; D i a g r a m O b j e c t K e y & g t ; & l t ; K e y & g t ; T a b l e s \ H e a t   L o s s   -   I n s u l a t i o n   F a c t o r s & l t ; / K e y & g t ; & l t ; / D i a g r a m O b j e c t K e y & g t ; & l t ; D i a g r a m O b j e c t K e y & g t ; & l t ; K e y & g t ; T a b l e s \ H e a t   L o s s   -   I n s u l a t i o n   F a c t o r s \ C o l u m n s \ K E D   S p e c & l t ; / K e y & g t ; & l t ; / D i a g r a m O b j e c t K e y & g t ; & l t ; D i a g r a m O b j e c t K e y & g t ; & l t ; K e y & g t ; T a b l e s \ H e a t   L o s s   -   I n s u l a t i o n   F a c t o r s \ C o l u m n s \ P r e f o r m e d   P i p e   I n s u l a t i o n & l t ; / K e y & g t ; & l t ; / D i a g r a m O b j e c t K e y & g t ; & l t ; D i a g r a m O b j e c t K e y & g t ; & l t ; K e y & g t ; T a b l e s \ H e a t   L o s s   -   I n s u l a t i o n   F a c t o r s \ C o l u m n s \ I n s u l a t i o n   F a c t o r & l t ; / K e y & g t ; & l t ; / D i a g r a m O b j e c t K e y & g t ; & l t ; D i a g r a m O b j e c t K e y & g t ; & l t ; K e y & g t ; T a b l e s \ H e a t   L o s s   -   I n s u l a t i o n   F a c t o r s \ C o l u m n s \ k   F a c t o r   @   5 0   D e g   F & l t ; / K e y & g t ; & l t ; / D i a g r a m O b j e c t K e y & g t ; & l t ; D i a g r a m O b j e c t K e y & g t ; & l t ; K e y & g t ; T a b l e s \ G T - 6 6   A t t a c h m e n t   T a p e   R e q & l t ; / K e y & g t ; & l t ; / D i a g r a m O b j e c t K e y & g t ; & l t ; D i a g r a m O b j e c t K e y & g t ; & l t ; K e y & g t ; T a b l e s \ G T - 6 6   A t t a c h m e n t   T a p e   R e q \ C o l u m n s \ P i p e   D i a m e t e r & l t ; / K e y & g t ; & l t ; / D i a g r a m O b j e c t K e y & g t ; & l t ; D i a g r a m O b j e c t K e y & g t ; & l t ; K e y & g t ; T a b l e s \ G T - 6 6   A t t a c h m e n t   T a p e   R e q \ C o l u m n s \ R o l l s / 1 0 0 f t   o f   C a b l e & l t ; / K e y & g t ; & l t ; / D i a g r a m O b j e c t K e y & g t ; & l t ; D i a g r a m O b j e c t K e y & g t ; & l t ; K e y & g t ; T a b l e s \ P i p e   S t r a p   S e l e c t i o n   -   S R & l t ; / K e y & g t ; & l t ; / D i a g r a m O b j e c t K e y & g t ; & l t ; D i a g r a m O b j e c t K e y & g t ; & l t ; K e y & g t ; T a b l e s \ P i p e   S t r a p   S e l e c t i o n   -   S R \ C o l u m n s \ P i p e   S i z e & l t ; / K e y & g t ; & l t ; / D i a g r a m O b j e c t K e y & g t ; & l t ; D i a g r a m O b j e c t K e y & g t ; & l t ; K e y & g t ; T a b l e s \ P i p e   S t r a p   S e l e c t i o n   -   S R \ C o l u m n s \ C a t a l o g   N u m b e r & l t ; / K e y & g t ; & l t ; / D i a g r a m O b j e c t K e y & g t ; & l t ; D i a g r a m O b j e c t K e y & g t ; & l t ; K e y & g t ; T a b l e s \ A c c e s s o r y   D e s c r i p t i o n s & l t ; / K e y & g t ; & l t ; / D i a g r a m O b j e c t K e y & g t ; & l t ; D i a g r a m O b j e c t K e y & g t ; & l t ; K e y & g t ; T a b l e s \ A c c e s s o r y   D e s c r i p t i o n s \ C o l u m n s \ A c c e s s o r y   D e s c r i p t i o n & l t ; / K e y & g t ; & l t ; / D i a g r a m O b j e c t K e y & g t ; & l t ; D i a g r a m O b j e c t K e y & g t ; & l t ; K e y & g t ; T a b l e s \ A c c e s s o r y   D e s c r i p t i o n s \ C o l u m n s \ C a t a l o g   N u m b e r & l t ; / K e y & g t ; & l t ; / D i a g r a m O b j e c t K e y & g t ; & l t ; D i a g r a m O b j e c t K e y & g t ; & l t ; K e y & g t ; T a b l e s \ T a b l e 1 1 5 & l t ; / K e y & g t ; & l t ; / D i a g r a m O b j e c t K e y & g t ; & l t ; D i a g r a m O b j e c t K e y & g t ; & l t ; K e y & g t ; T a b l e s \ T a b l e 1 1 5 \ C o l u m n s \ S y s t e m & l t ; / K e y & g t ; & l t ; / D i a g r a m O b j e c t K e y & g t ; & l t ; D i a g r a m O b j e c t K e y & g t ; & l t ; K e y & g t ; T a b l e s \ T a b l e 1 1 5 \ C o l u m n s \ M a i n t a i n   T e m p & l t ; / K e y & g t ; & l t ; / D i a g r a m O b j e c t K e y & g t ; & l t ; D i a g r a m O b j e c t K e y & g t ; & l t ; K e y & g t ; T a b l e s \ T a b l e 1 1 5 \ C o l u m n s \ R T D 1 0 C S & l t ; / K e y & g t ; & l t ; / D i a g r a m O b j e c t K e y & g t ; & l t ; D i a g r a m O b j e c t K e y & g t ; & l t ; K e y & g t ; T a b l e s \ T a b l e 1 1 5 \ C o l u m n s \ R T D 4 A L & l t ; / K e y & g t ; & l t ; / D i a g r a m O b j e c t K e y & g t ; & l t ; D i a g r a m O b j e c t K e y & g t ; & l t ; K e y & g t ; T a b l e s \ T a b l e 1 1 5 \ C o l u m n s \ 9 1 0 * E 1 W L * S S R 2 & l t ; / K e y & g t ; & l t ; / D i a g r a m O b j e c t K e y & g t ; & l t ; D i a g r a m O b j e c t K e y & g t ; & l t ; K e y & g t ; T a b l e s \ P i p e   S t r a p   S e l e c t i o n   -   M I & l t ; / K e y & g t ; & l t ; / D i a g r a m O b j e c t K e y & g t ; & l t ; D i a g r a m O b j e c t K e y & g t ; & l t ; K e y & g t ; T a b l e s \ P i p e   S t r a p   S e l e c t i o n   -   M I \ C o l u m n s \ P i p e   S i z e & l t ; / K e y & g t ; & l t ; / D i a g r a m O b j e c t K e y & g t ; & l t ; D i a g r a m O b j e c t K e y & g t ; & l t ; K e y & g t ; T a b l e s \ P i p e   S t r a p   S e l e c t i o n   -   M I \ C o l u m n s \ C a t a l o g   N u m b e r & l t ; / K e y & g t ; & l t ; / D i a g r a m O b j e c t K e y & g t ; & l t ; D i a g r a m O b j e c t K e y & g t ; & l t ; K e y & g t ; T a b l e s \ P i p e   S t r a p   S e l e c t i o n   -   M I \ C o l u m n s \ P a c k a g e   Q T Y & l t ; / K e y & g t ; & l t ; / D i a g r a m O b j e c t K e y & g t ; & l t ; D i a g r a m O b j e c t K e y & g t ; & l t ; K e y & g t ; T a b l e s \ C a b l e   F a m i l y   M a x & l t ; / K e y & g t ; & l t ; / D i a g r a m O b j e c t K e y & g t ; & l t ; D i a g r a m O b j e c t K e y & g t ; & l t ; K e y & g t ; T a b l e s \ C a b l e   F a m i l y   M a x \ C o l u m n s \ C a b l e   F a m i l y & l t ; / K e y & g t ; & l t ; / D i a g r a m O b j e c t K e y & g t ; & l t ; D i a g r a m O b j e c t K e y & g t ; & l t ; K e y & g t ; T a b l e s \ C a b l e   F a m i l y   M a x \ C o l u m n s \ M a x   P o w e r   O u t p u t & l t ; / K e y & g t ; & l t ; / D i a g r a m O b j e c t K e y & g t ; & l t ; D i a g r a m O b j e c t K e y & g t ; & l t ; K e y & g t ; T a b l e s \ C a b l e   F a m i l y   M a x \ C o l u m n s \ D e s i g n   T e m p & l t ; / K e y & g t ; & l t ; / D i a g r a m O b j e c t K e y & g t ; & l t ; D i a g r a m O b j e c t K e y & g t ; & l t ; K e y & g t ; T a b l e s \ C a b l e   F a m i l y   M i n & l t ; / K e y & g t ; & l t ; / D i a g r a m O b j e c t K e y & g t ; & l t ; D i a g r a m O b j e c t K e y & g t ; & l t ; K e y & g t ; T a b l e s \ C a b l e   F a m i l y   M i n \ C o l u m n s \ C a b l e   F a m i l y & l t ; / K e y & g t ; & l t ; / D i a g r a m O b j e c t K e y & g t ; & l t ; D i a g r a m O b j e c t K e y & g t ; & l t ; K e y & g t ; T a b l e s \ C a b l e   F a m i l y   M i n \ C o l u m n s \ M i n   P o w e r   O u t p u t & l t ; / K e y & g t ; & l t ; / D i a g r a m O b j e c t K e y & g t ; & l t ; D i a g r a m O b j e c t K e y & g t ; & l t ; K e y & g t ; T a b l e s \ C a b l e   F a m i l y   M i n \ C o l u m n s \ D e s i g n   T e m p & l t ; / K e y & g t ; & l t ; / D i a g r a m O b j e c t K e y & g t ; & l t ; D i a g r a m O b j e c t K e y & g t ; & l t ; K e y & g t ; R e l a t i o n s h i p s \ & a m p ; l t ; T a b l e s \ H e a t   T r a c e   C a l c s \ C o l u m n s \ C o n c a t e n a t e   C o d e & a m p ; g t ; - & a m p ; l t ; T a b l e s \ H e a t   L o s s   T a b l e \ C o l u m n s \ C o n c a t e n a t e   C o d e & a m p ; g t ; & l t ; / K e y & g t ; & l t ; / D i a g r a m O b j e c t K e y & g t ; & l t ; D i a g r a m O b j e c t K e y & g t ; & l t ; K e y & g t ; R e l a t i o n s h i p s \ & a m p ; l t ; T a b l e s \ H e a t   T r a c e   C a l c s \ C o l u m n s \ C o n c a t e n a t e   C o d e & a m p ; g t ; - & a m p ; l t ; T a b l e s \ H e a t   L o s s   T a b l e \ C o l u m n s \ C o n c a t e n a t e   C o d e & a m p ; g t ; \ F K & l t ; / K e y & g t ; & l t ; / D i a g r a m O b j e c t K e y & g t ; & l t ; D i a g r a m O b j e c t K e y & g t ; & l t ; K e y & g t ; R e l a t i o n s h i p s \ & a m p ; l t ; T a b l e s \ H e a t   T r a c e   C a l c s \ C o l u m n s \ C o n c a t e n a t e   C o d e & a m p ; g t ; - & a m p ; l t ; T a b l e s \ H e a t   L o s s   T a b l e \ C o l u m n s \ C o n c a t e n a t e   C o d e & a m p ; g t ; \ P K & l t ; / K e y & g t ; & l t ; / D i a g r a m O b j e c t K e y & g t ; & l t ; D i a g r a m O b j e c t K e y & g t ; & l t ; K e y & g t ; R e l a t i o n s h i p s \ & a m p ; l t ; T a b l e s \ H e a t   T r a c e   C a l c s \ C o l u m n s \ C a b l e   C o d e & a m p ; g t ; - & a m p ; l t ; T a b l e s \ C a b l e   T y p e s \ C o l u m n s \ C a b l e   C o d e & a m p ; g t ; & l t ; / K e y & g t ; & l t ; / D i a g r a m O b j e c t K e y & g t ; & l t ; D i a g r a m O b j e c t K e y & g t ; & l t ; K e y & g t ; R e l a t i o n s h i p s \ & a m p ; l t ; T a b l e s \ H e a t   T r a c e   C a l c s \ C o l u m n s \ C a b l e   C o d e & a m p ; g t ; - & a m p ; l t ; T a b l e s \ C a b l e   T y p e s \ C o l u m n s \ C a b l e   C o d e & a m p ; g t ; \ F K & l t ; / K e y & g t ; & l t ; / D i a g r a m O b j e c t K e y & g t ; & l t ; D i a g r a m O b j e c t K e y & g t ; & l t ; K e y & g t ; R e l a t i o n s h i p s \ & a m p ; l t ; T a b l e s \ H e a t   T r a c e   C a l c s \ C o l u m n s \ C a b l e   C o d e & a m p ; g t ; - & a m p ; l t ; T a b l e s \ C a b l e   T y p e s \ C o l u m n s \ C a b l e   C o d e & a m p ; g t ; \ P K & l t ; / K e y & g t ; & l t ; / D i a g r a m O b j e c t K e y & g t ; & l t ; D i a g r a m O b j e c t K e y & g t ; & l t ; K e y & g t ; R e l a t i o n s h i p s \ & a m p ; l t ; T a b l e s \ H e a t   T r a c e   C a l c s \ C o l u m n s \ S y s t e m   C o d e & a m p ; g t ; - & a m p ; l t ; T a b l e s \ T a b l e 1 1 5 \ C o l u m n s \ S y s t e m & a m p ; g t ; & l t ; / K e y & g t ; & l t ; / D i a g r a m O b j e c t K e y & g t ; & l t ; D i a g r a m O b j e c t K e y & g t ; & l t ; K e y & g t ; R e l a t i o n s h i p s \ & a m p ; l t ; T a b l e s \ H e a t   T r a c e   C a l c s \ C o l u m n s \ S y s t e m   C o d e & a m p ; g t ; - & a m p ; l t ; T a b l e s \ T a b l e 1 1 5 \ C o l u m n s \ S y s t e m & a m p ; g t ; \ F K & l t ; / K e y & g t ; & l t ; / D i a g r a m O b j e c t K e y & g t ; & l t ; D i a g r a m O b j e c t K e y & g t ; & l t ; K e y & g t ; R e l a t i o n s h i p s \ & a m p ; l t ; T a b l e s \ H e a t   T r a c e   C a l c s \ C o l u m n s \ S y s t e m   C o d e & a m p ; g t ; - & a m p ; l t ; T a b l e s \ T a b l e 1 1 5 \ C o l u m n s \ S y s t e m & a m p ; g t ; \ P K & l t ; / K e y & g t ; & l t ; / D i a g r a m O b j e c t K e y & g t ; & l t ; D i a g r a m O b j e c t K e y & g t ; & l t ; K e y & g t ; R e l a t i o n s h i p s \ & a m p ; l t ; T a b l e s \ H e a t   T r a c e   C a l c s \ C o l u m n s \ C a b l e   F a m i l y & a m p ; g t ; - & a m p ; l t ; T a b l e s \ C a b l e   F a m i l y   M a x \ C o l u m n s \ C a b l e   F a m i l y & a m p ; g t ; & l t ; / K e y & g t ; & l t ; / D i a g r a m O b j e c t K e y & g t ; & l t ; D i a g r a m O b j e c t K e y & g t ; & l t ; K e y & g t ; R e l a t i o n s h i p s \ & a m p ; l t ; T a b l e s \ H e a t   T r a c e   C a l c s \ C o l u m n s \ C a b l e   F a m i l y & a m p ; g t ; - & a m p ; l t ; T a b l e s \ C a b l e   F a m i l y   M a x \ C o l u m n s \ C a b l e   F a m i l y & a m p ; g t ; \ F K & l t ; / K e y & g t ; & l t ; / D i a g r a m O b j e c t K e y & g t ; & l t ; D i a g r a m O b j e c t K e y & g t ; & l t ; K e y & g t ; R e l a t i o n s h i p s \ & a m p ; l t ; T a b l e s \ H e a t   T r a c e   C a l c s \ C o l u m n s \ C a b l e   F a m i l y & a m p ; g t ; - & a m p ; l t ; T a b l e s \ C a b l e   F a m i l y   M a x \ C o l u m n s \ C a b l e   F a m i l y & a m p ; g t ; \ P K & l t ; / K e y & g t ; & l t ; / D i a g r a m O b j e c t K e y & g t ; & l t ; D i a g r a m O b j e c t K e y & g t ; & l t ; K e y & g t ; R e l a t i o n s h i p s \ & a m p ; l t ; T a b l e s \ H e a t   T r a c e   C a l c s \ C o l u m n s \ A d j u s t e d   C a b l e   F a m i l y & a m p ; g t ; - & a m p ; l t ; T a b l e s \ C a b l e   F a m i l y   M i n \ C o l u m n s \ C a b l e   F a m i l y & a m p ; g t ; & l t ; / K e y & g t ; & l t ; / D i a g r a m O b j e c t K e y & g t ; & l t ; D i a g r a m O b j e c t K e y & g t ; & l t ; K e y & g t ; R e l a t i o n s h i p s \ & a m p ; l t ; T a b l e s \ H e a t   T r a c e   C a l c s \ C o l u m n s \ A d j u s t e d   C a b l e   F a m i l y & a m p ; g t ; - & a m p ; l t ; T a b l e s \ C a b l e   F a m i l y   M i n \ C o l u m n s \ C a b l e   F a m i l y & a m p ; g t ; \ F K & l t ; / K e y & g t ; & l t ; / D i a g r a m O b j e c t K e y & g t ; & l t ; D i a g r a m O b j e c t K e y & g t ; & l t ; K e y & g t ; R e l a t i o n s h i p s \ & a m p ; l t ; T a b l e s \ H e a t   T r a c e   C a l c s \ C o l u m n s \ A d j u s t e d   C a b l e   F a m i l y & a m p ; g t ; - & a m p ; l t ; T a b l e s \ C a b l e   F a m i l y   M i n \ C o l u m n s \ C a b l e   F a m i l y & a m p ; g t ; \ P K & l t ; / K e y & g t ; & l t ; / D i a g r a m O b j e c t K e y & g t ; & l t ; D i a g r a m O b j e c t K e y & g t ; & l t ; K e y & g t ; R e l a t i o n s h i p s \ & a m p ; l t ; T a b l e s \ H e a t   T r a c e   C a l c s \ C o l u m n s \ A d j u s t e d   S i z e & a m p ; g t ; - & a m p ; l t ; T a b l e s \ G T - 6 6   A t t a c h m e n t   T a p e   R e q \ C o l u m n s \ P i p e   D i a m e t e r & a m p ; g t ; & l t ; / K e y & g t ; & l t ; / D i a g r a m O b j e c t K e y & g t ; & l t ; D i a g r a m O b j e c t K e y & g t ; & l t ; K e y & g t ; R e l a t i o n s h i p s \ & a m p ; l t ; T a b l e s \ H e a t   T r a c e   C a l c s \ C o l u m n s \ A d j u s t e d   S i z e & a m p ; g t ; - & a m p ; l t ; T a b l e s \ G T - 6 6   A t t a c h m e n t   T a p e   R e q \ C o l u m n s \ P i p e   D i a m e t e r & a m p ; g t ; \ F K & l t ; / K e y & g t ; & l t ; / D i a g r a m O b j e c t K e y & g t ; & l t ; D i a g r a m O b j e c t K e y & g t ; & l t ; K e y & g t ; R e l a t i o n s h i p s \ & a m p ; l t ; T a b l e s \ H e a t   T r a c e   C a l c s \ C o l u m n s \ A d j u s t e d   S i z e & a m p ; g t ; - & a m p ; l t ; T a b l e s \ G T - 6 6   A t t a c h m e n t   T a p e   R e q \ C o l u m n s \ P i p e   D i a m e t e r & a m p ; g t ; \ P K & l t ; / K e y & g t ; & l t ; / D i a g r a m O b j e c t K e y & g t ; & l t ; D i a g r a m O b j e c t K e y & g t ; & l t ; K e y & g t ; R e l a t i o n s h i p s \ & a m p ; l t ; T a b l e s \ H e a t   T r a c e   C a l c s \ C o l u m n s \ A d j u s t e d   S i z e & a m p ; g t ; - & a m p ; l t ; T a b l e s \ P i p e   S t r a p   S e l e c t i o n   -   S R \ C o l u m n s \ P i p e   S i z e & a m p ; g t ; & l t ; / K e y & g t ; & l t ; / D i a g r a m O b j e c t K e y & g t ; & l t ; D i a g r a m O b j e c t K e y & g t ; & l t ; K e y & g t ; R e l a t i o n s h i p s \ & a m p ; l t ; T a b l e s \ H e a t   T r a c e   C a l c s \ C o l u m n s \ A d j u s t e d   S i z e & a m p ; g t ; - & a m p ; l t ; T a b l e s \ P i p e   S t r a p   S e l e c t i o n   -   S R \ C o l u m n s \ P i p e   S i z e & a m p ; g t ; \ F K & l t ; / K e y & g t ; & l t ; / D i a g r a m O b j e c t K e y & g t ; & l t ; D i a g r a m O b j e c t K e y & g t ; & l t ; K e y & g t ; R e l a t i o n s h i p s \ & a m p ; l t ; T a b l e s \ H e a t   T r a c e   C a l c s \ C o l u m n s \ A d j u s t e d   S i z e & a m p ; g t ; - & a m p ; l t ; T a b l e s \ P i p e   S t r a p   S e l e c t i o n   -   S R \ C o l u m n s \ P i p e   S i z e & a m p ; g t ; \ P K & l t ; / K e y & g t ; & l t ; / D i a g r a m O b j e c t K e y & g t ; & l t ; D i a g r a m O b j e c t K e y & g t ; & l t ; K e y & g t ; R e l a t i o n s h i p s \ & a m p ; l t ; T a b l e s \ H e a t   T r a c e   C a l c s \ C o l u m n s \ M I   C a b l e   S t r a p   T y p e & a m p ; g t ; - & a m p ; l t ; T a b l e s \ A c c e s s o r y   D e s c r i p t i o n s \ C o l u m n s \ C a t a l o g   N u m b e r & a m p ; g t ; & l t ; / K e y & g t ; & l t ; / D i a g r a m O b j e c t K e y & g t ; & l t ; D i a g r a m O b j e c t K e y & g t ; & l t ; K e y & g t ; R e l a t i o n s h i p s \ & a m p ; l t ; T a b l e s \ H e a t   T r a c e   C a l c s \ C o l u m n s \ M I   C a b l e   S t r a p   T y p e & a m p ; g t ; - & a m p ; l t ; T a b l e s \ A c c e s s o r y   D e s c r i p t i o n s \ C o l u m n s \ C a t a l o g   N u m b e r & a m p ; g t ; \ F K & l t ; / K e y & g t ; & l t ; / D i a g r a m O b j e c t K e y & g t ; & l t ; D i a g r a m O b j e c t K e y & g t ; & l t ; K e y & g t ; R e l a t i o n s h i p s \ & a m p ; l t ; T a b l e s \ H e a t   T r a c e   C a l c s \ C o l u m n s \ M I   C a b l e   S t r a p   T y p e & a m p ; g t ; - & a m p ; l t ; T a b l e s \ A c c e s s o r y   D e s c r i p t i o n s \ C o l u m n s \ C a t a l o g   N u m b e r & a m p ; g t ; \ P K & l t ; / K e y & g t ; & l t ; / D i a g r a m O b j e c t K e y & g t ; & l t ; D i a g r a m O b j e c t K e y & g t ; & l t ; K e y & g t ; R e l a t i o n s h i p s \ & a m p ; l t ; T a b l e s \ H e a t   T r a c e   C a l c s \ C o l u m n s \ A d j u s t e d   S i z e & a m p ; g t ; - & a m p ; l t ; T a b l e s \ P i p e   S t r a p   S e l e c t i o n   -   M I \ C o l u m n s \ P i p e   S i z e & a m p ; g t ; & l t ; / K e y & g t ; & l t ; / D i a g r a m O b j e c t K e y & g t ; & l t ; D i a g r a m O b j e c t K e y & g t ; & l t ; K e y & g t ; R e l a t i o n s h i p s \ & a m p ; l t ; T a b l e s \ H e a t   T r a c e   C a l c s \ C o l u m n s \ A d j u s t e d   S i z e & a m p ; g t ; - & a m p ; l t ; T a b l e s \ P i p e   S t r a p   S e l e c t i o n   -   M I \ C o l u m n s \ P i p e   S i z e & a m p ; g t ; \ F K & l t ; / K e y & g t ; & l t ; / D i a g r a m O b j e c t K e y & g t ; & l t ; D i a g r a m O b j e c t K e y & g t ; & l t ; K e y & g t ; R e l a t i o n s h i p s \ & a m p ; l t ; T a b l e s \ H e a t   T r a c e   C a l c s \ C o l u m n s \ A d j u s t e d   S i z e & a m p ; g t ; - & a m p ; l t ; T a b l e s \ P i p e   S t r a p   S e l e c t i o n   -   M I \ C o l u m n s \ P i p e   S i z e & a m p ; g t ; \ P K & l t ; / K e y & g t ; & l t ; / D i a g r a m O b j e c t K e y & g t ; & l t ; D i a g r a m O b j e c t K e y & g t ; & l t ; K e y & g t ; R e l a t i o n s h i p s \ & a m p ; l t ; T a b l e s \ H e a t   T r a c e   C a l c s \ C o l u m n s \ A d j u s t e d   S i z e & a m p ; g t ; - & a m p ; l t ; T a b l e s \ F l a n g e   A l l o w a n c e s \ C o l u m n s \ P i p e   D i a m e t e r & a m p ; g t ; & l t ; / K e y & g t ; & l t ; / D i a g r a m O b j e c t K e y & g t ; & l t ; D i a g r a m O b j e c t K e y & g t ; & l t ; K e y & g t ; R e l a t i o n s h i p s \ & a m p ; l t ; T a b l e s \ H e a t   T r a c e   C a l c s \ C o l u m n s \ A d j u s t e d   S i z e & a m p ; g t ; - & a m p ; l t ; T a b l e s \ F l a n g e   A l l o w a n c e s \ C o l u m n s \ P i p e   D i a m e t e r & a m p ; g t ; \ F K & l t ; / K e y & g t ; & l t ; / D i a g r a m O b j e c t K e y & g t ; & l t ; D i a g r a m O b j e c t K e y & g t ; & l t ; K e y & g t ; R e l a t i o n s h i p s \ & a m p ; l t ; T a b l e s \ H e a t   T r a c e   C a l c s \ C o l u m n s \ A d j u s t e d   S i z e & a m p ; g t ; - & a m p ; l t ; T a b l e s \ F l a n g e   A l l o w a n c e s \ C o l u m n s \ P i p e   D i a m e t e r & a m p ; g t ; \ P K & l t ; / K e y & g t ; & l t ; / D i a g r a m O b j e c t K e y & g t ; & l t ; D i a g r a m O b j e c t K e y & g t ; & l t ; K e y & g t ; R e l a t i o n s h i p s \ & a m p ; l t ; T a b l e s \ H e a t   T r a c e   C a l c s \ C o l u m n s \ A d j u s t e d   S i z e & a m p ; g t ; - & a m p ; l t ; T a b l e s \ S R   C a b l e   V a l v e   A l l o w a n c e s \ C o l u m n s \ P i p e   D i a m e t e r & a m p ; g t ; & l t ; / K e y & g t ; & l t ; / D i a g r a m O b j e c t K e y & g t ; & l t ; D i a g r a m O b j e c t K e y & g t ; & l t ; K e y & g t ; R e l a t i o n s h i p s \ & a m p ; l t ; T a b l e s \ H e a t   T r a c e   C a l c s \ C o l u m n s \ A d j u s t e d   S i z e & a m p ; g t ; - & a m p ; l t ; T a b l e s \ S R   C a b l e   V a l v e   A l l o w a n c e s \ C o l u m n s \ P i p e   D i a m e t e r & a m p ; g t ; \ F K & l t ; / K e y & g t ; & l t ; / D i a g r a m O b j e c t K e y & g t ; & l t ; D i a g r a m O b j e c t K e y & g t ; & l t ; K e y & g t ; R e l a t i o n s h i p s \ & a m p ; l t ; T a b l e s \ H e a t   T r a c e   C a l c s \ C o l u m n s \ A d j u s t e d   S i z e & a m p ; g t ; - & a m p ; l t ; T a b l e s \ S R   C a b l e   V a l v e   A l l o w a n c e s \ C o l u m n s \ P i p e   D i a m e t e r & a m p ; g t ; \ P K & l t ; / K e y & g t ; & l t ; / D i a g r a m O b j e c t K e y & g t ; & l t ; D i a g r a m O b j e c t K e y & g t ; & l t ; K e y & g t ; R e l a t i o n s h i p s \ & a m p ; l t ; T a b l e s \ H e a t   T r a c e   C a l c s \ C o l u m n s \ A d j u s t e d   S i z e & a m p ; g t ; - & a m p ; l t ; T a b l e s \ M I   C a b l e   A l l o w a n c e s \ C o l u m n s \ P i p e   D i a m e t e r & a m p ; g t ; & l t ; / K e y & g t ; & l t ; / D i a g r a m O b j e c t K e y & g t ; & l t ; D i a g r a m O b j e c t K e y & g t ; & l t ; K e y & g t ; R e l a t i o n s h i p s \ & a m p ; l t ; T a b l e s \ H e a t   T r a c e   C a l c s \ C o l u m n s \ A d j u s t e d   S i z e & a m p ; g t ; - & a m p ; l t ; T a b l e s \ M I   C a b l e   A l l o w a n c e s \ C o l u m n s \ P i p e   D i a m e t e r & a m p ; g t ; \ F K & l t ; / K e y & g t ; & l t ; / D i a g r a m O b j e c t K e y & g t ; & l t ; D i a g r a m O b j e c t K e y & g t ; & l t ; K e y & g t ; R e l a t i o n s h i p s \ & a m p ; l t ; T a b l e s \ H e a t   T r a c e   C a l c s \ C o l u m n s \ A d j u s t e d   S i z e & a m p ; g t ; - & a m p ; l t ; T a b l e s \ M I   C a b l e   A l l o w a n c e s \ C o l u m n s \ P i p e   D i a m e t e r & a m p ; g t ; \ P K & l t ; / K e y & g t ; & l t ; / D i a g r a m O b j e c t K e y & g t ; & l t ; D i a g r a m O b j e c t K e y & g t ; & l t ; K e y & g t ; R e l a t i o n s h i p s \ & a m p ; l t ; T a b l e s \ H e a t   T r a c e   C a l c s \ C o l u m n s \ I n s u l a t i o n   T y p e   A d j u s t m e n t & a m p ; g t ; - & a m p ; l t ; T a b l e s \ H e a t   L o s s   -   I n s u l a t i o n   F a c t o r s \ C o l u m n s \ K E D   S p e c & a m p ; g t ; & l t ; / K e y & g t ; & l t ; / D i a g r a m O b j e c t K e y & g t ; & l t ; D i a g r a m O b j e c t K e y & g t ; & l t ; K e y & g t ; R e l a t i o n s h i p s \ & a m p ; l t ; T a b l e s \ H e a t   T r a c e   C a l c s \ C o l u m n s \ I n s u l a t i o n   T y p e   A d j u s t m e n t & a m p ; g t ; - & a m p ; l t ; T a b l e s \ H e a t   L o s s   -   I n s u l a t i o n   F a c t o r s \ C o l u m n s \ K E D   S p e c & a m p ; g t ; \ F K & l t ; / K e y & g t ; & l t ; / D i a g r a m O b j e c t K e y & g t ; & l t ; D i a g r a m O b j e c t K e y & g t ; & l t ; K e y & g t ; R e l a t i o n s h i p s \ & a m p ; l t ; T a b l e s \ H e a t   T r a c e   C a l c s \ C o l u m n s \ I n s u l a t i o n   T y p e   A d j u s t m e n t & a m p ; g t ; - & a m p ; l t ; T a b l e s \ H e a t   L o s s   -   I n s u l a t i o n   F a c t o r s \ C o l u m n s \ K E D   S p e c & 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6 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 T a g s \ T a b l e s \ & a m p ; l t ; T a b l e s \ H e a t   T r a c e   C a l c s & a m p ; g t ; & l t ; / K e y & g t ; & l t ; / a : K e y & g t ; & l t ; a : V a l u e   i : t y p e = " D i a g r a m D i s p l a y T a g V i e w S t a t e " & g t ; & l t ; I s N o t F i l t e r e d O u t & g t ; t r u e & l t ; / I s N o t F i l t e r e d O u t & g t ; & l t ; / a : V a l u e & g t ; & l t ; / a : K e y V a l u e O f D i a g r a m O b j e c t K e y a n y T y p e z b w N T n L X & g t ; & l t ; a : K e y V a l u e O f D i a g r a m O b j e c t K e y a n y T y p e z b w N T n L X & g t ; & l t ; a : K e y & g t ; & l t ; K e y & g t ; D y n a m i c   T a g s \ T a b l e s \ & a m p ; l t ; T a b l e s \ H e a t   L o s s   T a b l e & a m p ; g t ; & l t ; / K e y & g t ; & l t ; / a : K e y & g t ; & l t ; a : V a l u e   i : t y p e = " D i a g r a m D i s p l a y T a g V i e w S t a t e " & g t ; & l t ; I s N o t F i l t e r e d O u t & g t ; t r u e & l t ; / I s N o t F i l t e r e d O u t & g t ; & l t ; / a : V a l u e & g t ; & l t ; / a : K e y V a l u e O f D i a g r a m O b j e c t K e y a n y T y p e z b w N T n L X & g t ; & l t ; a : K e y V a l u e O f D i a g r a m O b j e c t K e y a n y T y p e z b w N T n L X & g t ; & l t ; a : K e y & g t ; & l t ; K e y & g t ; D y n a m i c   T a g s \ T a b l e s \ & a m p ; l t ; T a b l e s \ C a b l e   T y p e s & a m p ; g t ; & l t ; / K e y & g t ; & l t ; / a : K e y & g t ; & l t ; a : V a l u e   i : t y p e = " D i a g r a m D i s p l a y T a g V i e w S t a t e " & g t ; & l t ; I s N o t F i l t e r e d O u t & g t ; t r u e & l t ; / I s N o t F i l t e r e d O u t & g t ; & l t ; / a : V a l u e & g t ; & l t ; / a : K e y V a l u e O f D i a g r a m O b j e c t K e y a n y T y p e z b w N T n L X & g t ; & l t ; a : K e y V a l u e O f D i a g r a m O b j e c t K e y a n y T y p e z b w N T n L X & g t ; & l t ; a : K e y & g t ; & l t ; K e y & g t ; D y n a m i c   T a g s \ T a b l e s \ & a m p ; l t ; T a b l e s \ S R   C a b l e   V a l v e   A l l o w a n c e s & a m p ; g t ; & l t ; / K e y & g t ; & l t ; / a : K e y & g t ; & l t ; a : V a l u e   i : t y p e = " D i a g r a m D i s p l a y T a g V i e w S t a t e " & g t ; & l t ; I s N o t F i l t e r e d O u t & g t ; t r u e & l t ; / I s N o t F i l t e r e d O u t & g t ; & l t ; / a : V a l u e & g t ; & l t ; / a : K e y V a l u e O f D i a g r a m O b j e c t K e y a n y T y p e z b w N T n L X & g t ; & l t ; a : K e y V a l u e O f D i a g r a m O b j e c t K e y a n y T y p e z b w N T n L X & g t ; & l t ; a : K e y & g t ; & l t ; K e y & g t ; D y n a m i c   T a g s \ T a b l e s \ & a m p ; l t ; T a b l e s \ F l a n g e   A l l o w a n c e s & a m p ; g t ; & l t ; / K e y & g t ; & l t ; / a : K e y & g t ; & l t ; a : V a l u e   i : t y p e = " D i a g r a m D i s p l a y T a g V i e w S t a t e " & g t ; & l t ; I s N o t F i l t e r e d O u t & g t ; t r u e & l t ; / I s N o t F i l t e r e d O u t & g t ; & l t ; / a : V a l u e & g t ; & l t ; / a : K e y V a l u e O f D i a g r a m O b j e c t K e y a n y T y p e z b w N T n L X & g t ; & l t ; a : K e y V a l u e O f D i a g r a m O b j e c t K e y a n y T y p e z b w N T n L X & g t ; & l t ; a : K e y & g t ; & l t ; K e y & g t ; D y n a m i c   T a g s \ T a b l e s \ & a m p ; l t ; T a b l e s \ M I   C a b l e   A l l o w a n c e s & a m p ; g t ; & l t ; / K e y & g t ; & l t ; / a : K e y & g t ; & l t ; a : V a l u e   i : t y p e = " D i a g r a m D i s p l a y T a g V i e w S t a t e " & g t ; & l t ; I s N o t F i l t e r e d O u t & g t ; t r u e & l t ; / I s N o t F i l t e r e d O u t & g t ; & l t ; / a : V a l u e & g t ; & l t ; / a : K e y V a l u e O f D i a g r a m O b j e c t K e y a n y T y p e z b w N T n L X & g t ; & l t ; a : K e y V a l u e O f D i a g r a m O b j e c t K e y a n y T y p e z b w N T n L X & g t ; & l t ; a : K e y & g t ; & l t ; K e y & g t ; D y n a m i c   T a g s \ T a b l e s \ & a m p ; l t ; T a b l e s \ H e a t   L o s s   -   I n s u l a t i o n   F a c t o r s & a m p ; g t ; & l t ; / K e y & g t ; & l t ; / a : K e y & g t ; & l t ; a : V a l u e   i : t y p e = " D i a g r a m D i s p l a y T a g V i e w S t a t e " & g t ; & l t ; I s N o t F i l t e r e d O u t & g t ; t r u e & l t ; / I s N o t F i l t e r e d O u t & g t ; & l t ; / a : V a l u e & g t ; & l t ; / a : K e y V a l u e O f D i a g r a m O b j e c t K e y a n y T y p e z b w N T n L X & g t ; & l t ; a : K e y V a l u e O f D i a g r a m O b j e c t K e y a n y T y p e z b w N T n L X & g t ; & l t ; a : K e y & g t ; & l t ; K e y & g t ; D y n a m i c   T a g s \ T a b l e s \ & a m p ; l t ; T a b l e s \ G T - 6 6   A t t a c h m e n t   T a p e   R e q & a m p ; g t ; & l t ; / K e y & g t ; & l t ; / a : K e y & g t ; & l t ; a : V a l u e   i : t y p e = " D i a g r a m D i s p l a y T a g V i e w S t a t e " & g t ; & l t ; I s N o t F i l t e r e d O u t & g t ; t r u e & l t ; / I s N o t F i l t e r e d O u t & g t ; & l t ; / a : V a l u e & g t ; & l t ; / a : K e y V a l u e O f D i a g r a m O b j e c t K e y a n y T y p e z b w N T n L X & g t ; & l t ; a : K e y V a l u e O f D i a g r a m O b j e c t K e y a n y T y p e z b w N T n L X & g t ; & l t ; a : K e y & g t ; & l t ; K e y & g t ; D y n a m i c   T a g s \ T a b l e s \ & a m p ; l t ; T a b l e s \ P i p e   S t r a p   S e l e c t i o n   -   S R & a m p ; g t ; & l t ; / K e y & g t ; & l t ; / a : K e y & g t ; & l t ; a : V a l u e   i : t y p e = " D i a g r a m D i s p l a y T a g V i e w S t a t e " & g t ; & l t ; I s N o t F i l t e r e d O u t & g t ; t r u e & l t ; / I s N o t F i l t e r e d O u t & g t ; & l t ; / a : V a l u e & g t ; & l t ; / a : K e y V a l u e O f D i a g r a m O b j e c t K e y a n y T y p e z b w N T n L X & g t ; & l t ; a : K e y V a l u e O f D i a g r a m O b j e c t K e y a n y T y p e z b w N T n L X & g t ; & l t ; a : K e y & g t ; & l t ; K e y & g t ; D y n a m i c   T a g s \ T a b l e s \ & a m p ; l t ; T a b l e s \ A c c e s s o r y   D e s c r i p t i o n s & a m p ; g t ; & l t ; / K e y & g t ; & l t ; / a : K e y & g t ; & l t ; a : V a l u e   i : t y p e = " D i a g r a m D i s p l a y T a g V i e w S t a t e " & g t ; & l t ; I s N o t F i l t e r e d O u t & g t ; t r u e & l t ; / I s N o t F i l t e r e d O u t & g t ; & l t ; / a : V a l u e & g t ; & l t ; / a : K e y V a l u e O f D i a g r a m O b j e c t K e y a n y T y p e z b w N T n L X & g t ; & l t ; a : K e y V a l u e O f D i a g r a m O b j e c t K e y a n y T y p e z b w N T n L X & g t ; & l t ; a : K e y & g t ; & l t ; K e y & g t ; D y n a m i c   T a g s \ T a b l e s \ & a m p ; l t ; T a b l e s \ T a b l e 1 1 5 & a m p ; g t ; & l t ; / K e y & g t ; & l t ; / a : K e y & g t ; & l t ; a : V a l u e   i : t y p e = " D i a g r a m D i s p l a y T a g V i e w S t a t e " & g t ; & l t ; I s N o t F i l t e r e d O u t & g t ; t r u e & l t ; / I s N o t F i l t e r e d O u t & g t ; & l t ; / a : V a l u e & g t ; & l t ; / a : K e y V a l u e O f D i a g r a m O b j e c t K e y a n y T y p e z b w N T n L X & g t ; & l t ; a : K e y V a l u e O f D i a g r a m O b j e c t K e y a n y T y p e z b w N T n L X & g t ; & l t ; a : K e y & g t ; & l t ; K e y & g t ; D y n a m i c   T a g s \ T a b l e s \ & a m p ; l t ; T a b l e s \ P i p e   S t r a p   S e l e c t i o n   -   M I & a m p ; g t ; & l t ; / K e y & g t ; & l t ; / a : K e y & g t ; & l t ; a : V a l u e   i : t y p e = " D i a g r a m D i s p l a y T a g V i e w S t a t e " & g t ; & l t ; I s N o t F i l t e r e d O u t & g t ; t r u e & l t ; / I s N o t F i l t e r e d O u t & g t ; & l t ; / a : V a l u e & g t ; & l t ; / a : K e y V a l u e O f D i a g r a m O b j e c t K e y a n y T y p e z b w N T n L X & g t ; & l t ; a : K e y V a l u e O f D i a g r a m O b j e c t K e y a n y T y p e z b w N T n L X & g t ; & l t ; a : K e y & g t ; & l t ; K e y & g t ; D y n a m i c   T a g s \ T a b l e s \ & a m p ; l t ; T a b l e s \ C a b l e   F a m i l y   M a x & a m p ; g t ; & l t ; / K e y & g t ; & l t ; / a : K e y & g t ; & l t ; a : V a l u e   i : t y p e = " D i a g r a m D i s p l a y T a g V i e w S t a t e " & g t ; & l t ; I s N o t F i l t e r e d O u t & g t ; t r u e & l t ; / I s N o t F i l t e r e d O u t & g t ; & l t ; / a : V a l u e & g t ; & l t ; / a : K e y V a l u e O f D i a g r a m O b j e c t K e y a n y T y p e z b w N T n L X & g t ; & l t ; a : K e y V a l u e O f D i a g r a m O b j e c t K e y a n y T y p e z b w N T n L X & g t ; & l t ; a : K e y & g t ; & l t ; K e y & g t ; D y n a m i c   T a g s \ T a b l e s \ & a m p ; l t ; T a b l e s \ C a b l e   F a m i l y   M i n & a m p ; g t ; & l t ; / K e y & g t ; & l t ; / a : K e y & g t ; & l t ; a : V a l u e   i : t y p e = " D i a g r a m D i s p l a y T a g V i e w S t a t e " & g t ; & l t ; I s N o t F i l t e r e d O u t & g t ; t r u e & l t ; / I s N o t F i l t e r e d O u t & g t ; & l t ; / a : V a l u e & g t ; & l t ; / a : K e y V a l u e O f D i a g r a m O b j e c t K e y a n y T y p e z b w N T n L X & g t ; & l t ; a : K e y V a l u e O f D i a g r a m O b j e c t K e y a n y T y p e z b w N T n L X & g t ; & l t ; a : K e y & g t ; & l t ; K e y & g t ; T a b l e s \ H e a t   T r a c e   C a l c s & l t ; / K e y & g t ; & l t ; / a : K e y & g t ; & l t ; a : V a l u e   i : t y p e = " D i a g r a m D i s p l a y N o d e V i e w S t a t e " & g t ; & l t ; H e i g h t & g t ; 1 7 6 . 1 5 3 8 4 6 1 5 3 8 4 6 1 9 & l t ; / H e i g h t & g t ; & l t ; I s E x p a n d e d & g t ; t r u e & l t ; / I s E x p a n d e d & g t ; & l t ; L a y e d O u t & g t ; t r u e & l t ; / L a y e d O u t & g t ; & l t ; L e f t & g t ; 2 7 2 . 3 2 0 4 4 6 9 3 9 8 4 9 6 & l t ; / L e f t & g t ; & l t ; S c r o l l V e r t i c a l O f f s e t & g t ; 1 4 4 & l t ; / S c r o l l V e r t i c a l O f f s e t & g t ; & l t ; T a b I n d e x & g t ; 4 & l t ; / T a b I n d e x & g t ; & l t ; T o p & g t ; 3 0 0 . 9 2 9 2 3 3 5 6 1 2 9 9 3 3 & l t ; / T o p & g t ; & l t ; W i d t h & g t ; 2 1 3 . 8 4 6 1 5 3 8 4 6 1 5 3 8 7 & l t ; / W i d t h & g t ; & l t ; / a : V a l u e & g t ; & l t ; / a : K e y V a l u e O f D i a g r a m O b j e c t K e y a n y T y p e z b w N T n L X & g t ; & l t ; a : K e y V a l u e O f D i a g r a m O b j e c t K e y a n y T y p e z b w N T n L X & g t ; & l t ; a : K e y & g t ; & l t ; K e y & g t ; T a b l e s \ H e a t   T r a c e   C a l c s \ C o l u m n s \ S h e e t   # & l t ; / K e y & g t ; & l t ; / a : K e y & g t ; & l t ; a : V a l u e 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 C a l c s \ C o l u m n s \ L i n e   N u m b e r & l t ; / K e y & g t ; & l t ; / a : K e y & g t ; & l t ; a : V a l u e 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 C a l c s \ C o l u m n s \ S e r v i c e & l t ; / K e y & g t ; & l t ; / a : K e y & g t ; & l t ; a : V a l u e 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 C a l c s \ C o l u m n s \ S i z e   N P S & l t ; / K e y & g t ; & l t ; / a : K e y & g t ; & l t ; a : V a l u e 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 C a l c s \ C o l u m n s \ F i n a l   S c h e d u l e & l t ; / K e y & g t ; & l t ; / a : K e y & g t ; & l t ; a : V a l u e 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 C a l c s \ C o l u m n s \ M a t e r i a l & l t ; / K e y & g t ; & l t ; / a : K e y & g t ; & l t ; a : V a l u e 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 C a l c s \ C o l u m n s \ D e s i g n   T e m p   ( � F ) & l t ; / K e y & g t ; & l t ; / a : K e y & g t ; & l t ; a : V a l u e 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 C a l c s \ C o l u m n s \ O p e r a t i n g   T e m p   ( � F ) & l t ; / K e y & g t ; & l t ; / a : K e y & g t ; & l t ; a : V a l u e 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 C a l c s \ C o l u m n s \ S y s t e m   C o d e & l t ; / K e y & g t ; & l t ; / a : K e y & g t ; & l t ; a : V a l u e 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 C a l c s \ C o l u m n s \ P i p e   L e n g t h   ( L F ) & l t ; / K e y & g t ; & l t ; / a : K e y & g t ; & l t ; a : V a l u e 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 C a l c s \ C o l u m n s \ A r e a & l t ; / K e y & g t ; & l t ; / a : K e y & g t ; & l t ; a : V a l u e 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 C a l c s \ C o l u m n s \ I n s u l a t i o n   T h i c k n e s s   ( i n ) & l t ; / K e y & g t ; & l t ; / a : K e y & g t ; & l t ; a : V a l u e 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 C a l c s \ C o l u m n s \ I n s u l a t i o n   T y p e & l t ; / K e y & g t ; & l t ; / a : K e y & g t ; & l t ; a : V a l u e 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 C a l c s \ C o l u m n s \ F l a n g e s & l t ; / K e y & g t ; & l t ; / a : K e y & g t ; & l t ; a : V a l u e 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 C a l c s \ C o l u m n s \ V a l v e s & l t ; / K e y & g t ; & l t ; / a : K e y & g t ; & l t ; a : V a l u e 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 C a l c s \ C o l u m n s \ P i p e   S u p p o r t & l t ; / K e y & g t ; & l t ; / a : K e y & g t ; & l t ; a : V a l u e 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 C a l c s \ C o l u m n s \ A m b i e n t   T e m p   ( � F ) & l t ; / K e y & g t ; & l t ; / a : K e y & g t ; & l t ; a : V a l u e 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 C a l c s \ C o l u m n s \ D e l t a   T   ( � F ) & l t ; / K e y & g t ; & l t ; / a : K e y & g t ; & l t ; a : V a l u e 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 C a l c s \ C o l u m n s \ H e a t   L o s s   ( P i p e ) & l t ; / K e y & g t ; & l t ; / a : K e y & g t ; & l t ; a : V a l u e 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 C a l c s \ C o l u m n s \ C o n c a t e n a t e   C o d e & l t ; / K e y & g t ; & l t ; / a : K e y & g t ; & l t ; a : V a l u e 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 C a l c s \ C o l u m n s \ H e a t   L o s s   ( w /   I n s u l a t i o n ) & l t ; / K e y & g t ; & l t ; / a : K e y & g t ; & l t ; a : V a l u e 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 C a l c s \ C o l u m n s \ H e a t   L o s s   ( w /   I n s u l a t i o n ) \ A d d i t i o n a l   I n f o \ E r r o r & l t ; / K e y & g t ; & l t ; / a : K e y & g t ; & l t ; a : V a l u e   i : t y p e = " D i a g r a m D i s p l a y V i e w S t a t e I D i a g r a m T a g A d d i t i o n a l I n f o " / & g t ; & l t ; / a : K e y V a l u e O f D i a g r a m O b j e c t K e y a n y T y p e z b w N T n L X & g t ; & l t ; a : K e y V a l u e O f D i a g r a m O b j e c t K e y a n y T y p e z b w N T n L X & g t ; & l t ; a : K e y & g t ; & l t ; K e y & g t ; T a b l e s \ H e a t   T r a c e   C a l c s \ C o l u m n s \ C a b l e   T y p e & l t ; / K e y & g t ; & l t ; / a : K e y & g t ; & l t ; a : V a l u e 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 C a l c s \ C o l u m n s \ C a b l e   T y p e \ A d d i t i o n a l   I n f o \ E r r o r & l t ; / K e y & g t ; & l t ; / a : K e y & g t ; & l t ; a : V a l u e   i : t y p e = " D i a g r a m D i s p l a y V i e w S t a t e I D i a g r a m T a g A d d i t i o n a l I n f o " / & g t ; & l t ; / a : K e y V a l u e O f D i a g r a m O b j e c t K e y a n y T y p e z b w N T n L X & g t ; & l t ; a : K e y V a l u e O f D i a g r a m O b j e c t K e y a n y T y p e z b w N T n L X & g t ; & l t ; a : K e y & g t ; & l t ; K e y & g t ; T a b l e s \ H e a t   T r a c e   C a l c s \ C o l u m n s \ C a b l e   L e n g t h   f o r   F l a n g e s & l t ; / K e y & g t ; & l t ; / a : K e y & g t ; & l t ; a : V a l u e 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 L e n g t h   f o r   V a l v e s & l t ; / K e y & g t ; & l t ; / a : K e y & g t ; & l t ; a : V a l u e 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 L e n g t h   f o r   P i p e & l t ; / K e y & g t ; & l t ; / a : K e y & g t ; & l t ; a : V a l u e 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 L e n g t h   f o r   S u p p o r t s & l t ; / K e y & g t ; & l t ; / a : K e y & g t ; & l t ; a : V a l u e 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 L e n g t h   f o r   C o l d   L e a d & l t ; / K e y & g t ; & l t ; / a : K e y & g t ; & l t ; a : V a l u e 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 C a l c s \ C o l u m n s \ P o w e r   O u t p u t & l t ; / K e y & g t ; & l t ; / a : K e y & g t ; & l t ; a : V a l u e 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 C a l c s \ C o l u m n s \ P o w e r   O u t p u t \ A d d i t i o n a l   I n f o \ E r r o r & l t ; / K e y & g t ; & l t ; / a : K e y & g t ; & l t ; a : V a l u e   i : t y p e = " D i a g r a m D i s p l a y V i e w S t a t e I D i a g r a m T a g A d d i t i o n a l I n f o " / & g t ; & l t ; / a : K e y V a l u e O f D i a g r a m O b j e c t K e y a n y T y p e z b w N T n L X & g t ; & l t ; a : K e y V a l u e O f D i a g r a m O b j e c t K e y a n y T y p e z b w N T n L X & g t ; & l t ; a : K e y & g t ; & l t ; K e y & g t ; T a b l e s \ H e a t   T r a c e   C a l c s \ C o l u m n s \ M I   C a b l e   R e s i s t a n c e & l t ; / K e y & g t ; & l t ; / a : K e y & g t ; & l t ; a : V a l u e 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 T y p e   N e e d e d & l t ; / K e y & g t ; & l t ; / a : K e y & g t ; & l t ; a : V a l u e 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 F a m i l y & l t ; / K e y & g t ; & l t ; / a : K e y & g t ; & l t ; a : V a l u e 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 C o d e & l t ; / K e y & g t ; & l t ; / a : K e y & g t ; & l t ; a : V a l u e 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 C a l c s \ C o l u m n s \ C a b l e   C o d e \ A d d i t i o n a l   I n f o \ E r r o r & l t ; / K e y & g t ; & l t ; / a : K e y & g t ; & l t ; a : V a l u e   i : t y p e = " D i a g r a m D i s p l a y V i e w S t a t e I D i a g r a m T a g A d d i t i o n a l I n f o " / & g t ; & l t ; / a : K e y V a l u e O f D i a g r a m O b j e c t K e y a n y T y p e z b w N T n L X & g t ; & l t ; a : K e y V a l u e O f D i a g r a m O b j e c t K e y a n y T y p e z b w N T n L X & g t ; & l t ; a : K e y & g t ; & l t ; K e y & g t ; T a b l e s \ H e a t   T r a c e   C a l c s \ C o l u m n s \ T o t a l   C i r c u i t s & l t ; / K e y & g t ; & l t ; / a : K e y & g t ; & l t ; a : V a l u e 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 C a l c s \ C o l u m n s \ T o t a l   C i r c u i t s \ A d d i t i o n a l   I n f o \ E r r o r & l t ; / K e y & g t ; & l t ; / a : K e y & g t ; & l t ; a : V a l u e   i : t y p e = " D i a g r a m D i s p l a y V i e w S t a t e I D i a g r a m T a g A d d i t i o n a l I n f o " / & g t ; & l t ; / a : K e y V a l u e O f D i a g r a m O b j e c t K e y a n y T y p e z b w N T n L X & g t ; & l t ; a : K e y V a l u e O f D i a g r a m O b j e c t K e y a n y T y p e z b w N T n L X & g t ; & l t ; a : K e y & g t ; & l t ; K e y & g t ; T a b l e s \ H e a t   T r a c e   C a l c s \ C o l u m n s \ C a b l e   U O M & l t ; / K e y & g t ; & l t ; / a : K e y & g t ; & l t ; a : V a l u e 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 C a l c s \ C o l u m n s \ E n d   S e a l   K i t   Q T Y   -   P r e & l t ; / K e y & g t ; & l t ; / a : K e y & g t ; & l t ; a : V a l u e 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 C a l c s \ C o l u m n s \ P o w e r   K i t   Q T Y   -   P r e & l t ; / K e y & g t ; & l t ; / a : K e y & g t ; & l t ; a : V a l u e 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 C a l c s \ C o l u m n s \ C o n t r o l l e r   Q T Y   -   P r e & l t ; / K e y & g t ; & l t ; / a : K e y & g t ; & l t ; a : V a l u e 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 L e n g t h   f o r   K i t s & l t ; / K e y & g t ; & l t ; / a : K e y & g t ; & l t ; a : V a l u e 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 C a l c s \ C o l u m n s \ M I   C a b l e   T y p e & l t ; / K e y & g t ; & l t ; / a : K e y & g t ; & l t ; a : V a l u e 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 C a l c s \ C o l u m n s \ M I   C a b l e   S t r a p   T y p e & l t ; / K e y & g t ; & l t ; / a : K e y & g t ; & l t ; a : V a l u e 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 C a l c s \ C o l u m n s \ M I   C a b l e   S t r a p   Q T Y & l t ; / K e y & g t ; & l t ; / a : K e y & g t ; & l t ; a : V a l u e 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 C a l c s \ C o l u m n s \ M I   C a b l e   D e s c r i p t i o n & l t ; / K e y & g t ; & l t ; / a : K e y & g t ; & l t ; a : V a l u e 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 L e n g t h & l t ; / K e y & g t ; & l t ; / a : K e y & g t ; & l t ; a : V a l u e 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 C a l c s \ C o l u m n s \ S R   C a b l e   C i r c u i t s & l t ; / K e y & g t ; & l t ; / a : K e y & g t ; & l t ; a : V a l u e 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 C a l c s \ C o l u m n s \ S R   C a b l e   C i r c u i t s \ A d d i t i o n a l   I n f o \ E r r o r & l t ; / K e y & g t ; & l t ; / a : K e y & g t ; & l t ; a : V a l u e   i : t y p e = " D i a g r a m D i s p l a y V i e w S t a t e I D i a g r a m T a g A d d i t i o n a l I n f o " / & g t ; & l t ; / a : K e y V a l u e O f D i a g r a m O b j e c t K e y a n y T y p e z b w N T n L X & g t ; & l t ; a : K e y V a l u e O f D i a g r a m O b j e c t K e y a n y T y p e z b w N T n L X & g t ; & l t ; a : K e y & g t ; & l t ; K e y & g t ; T a b l e s \ H e a t   T r a c e   C a l c s \ C o l u m n s \ M a i n t a i n   T e m p & l t ; / K e y & g t ; & l t ; / a : K e y & g t ; & l t ; a : V a l u e 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 C a l c s \ C o l u m n s \ P i p e   S t r a p & l t ; / K e y & g t ; & l t ; / a : K e y & g t ; & l t ; a : V a l u e 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 C a l c s \ C o l u m n s \ P i p e   S t r a p   Q T Y & l t ; / K e y & g t ; & l t ; / a : K e y & g t ; & l t ; a : V a l u e 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 C a l c s \ C o l u m n s \ P i p e   S t r a p   Q T Y \ A d d i t i o n a l   I n f o \ E r r o r & l t ; / K e y & g t ; & l t ; / a : K e y & g t ; & l t ; a : V a l u e   i : t y p e = " D i a g r a m D i s p l a y V i e w S t a t e I D i a g r a m T a g A d d i t i o n a l I n f o " / & g t ; & l t ; / a : K e y V a l u e O f D i a g r a m O b j e c t K e y a n y T y p e z b w N T n L X & g t ; & l t ; a : K e y V a l u e O f D i a g r a m O b j e c t K e y a n y T y p e z b w N T n L X & g t ; & l t ; a : K e y & g t ; & l t ; K e y & g t ; T a b l e s \ H e a t   T r a c e   C a l c s \ C o l u m n s \ E T L   Q T Y & l t ; / K e y & g t ; & l t ; / a : K e y & g t ; & l t ; a : V a l u e 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 C a l c s \ C o l u m n s \ E T L & l t ; / K e y & g t ; & l t ; / a : K e y & g t ; & l t ; a : V a l u e 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 C a l c s \ C o l u m n s \ T a p e   Q T Y & l t ; / K e y & g t ; & l t ; / a : K e y & g t ; & l t ; a : V a l u e 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 C a l c s \ C o l u m n s \ T a p e & l t ; / K e y & g t ; & l t ; / a : K e y & g t ; & l t ; a : V a l u e 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 C a l c s \ C o l u m n s \ D e l t a   T & l t ; / K e y & g t ; & l t ; / a : K e y & g t ; & l t ; a : V a l u e 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 C a l c s \ C o l u m n s \ A d j u s t e d   S i z e & l t ; / K e y & g t ; & l t ; / a : K e y & g t ; & l t ; a : V a l u e 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 C a l c s \ C o l u m n s \ C a b l e   F a m i l y   M a x   P o w e r   O u t p u t & l t ; / K e y & g t ; & l t ; / a : K e y & g t ; & l t ; a : V a l u e 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 C a l c s \ C o l u m n s \ I n c r e a s e   C a b l e & l t ; / K e y & g t ; & l t ; / a : K e y & g t ; & l t ; a : V a l u e 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 C a l c s \ C o l u m n s \ I n c r e a s e   C a b l e \ A d d i t i o n a l   I n f o \ E r r o r & l t ; / K e y & g t ; & l t ; / a : K e y & g t ; & l t ; a : V a l u e   i : t y p e = " D i a g r a m D i s p l a y V i e w S t a t e I D i a g r a m T a g A d d i t i o n a l I n f o " / & g t ; & l t ; / a : K e y V a l u e O f D i a g r a m O b j e c t K e y a n y T y p e z b w N T n L X & g t ; & l t ; a : K e y V a l u e O f D i a g r a m O b j e c t K e y a n y T y p e z b w N T n L X & g t ; & l t ; a : K e y & g t ; & l t ; K e y & g t ; T a b l e s \ H e a t   T r a c e   C a l c s \ C o l u m n s \ A d j u s t e d   C a b l e   F a m i l y & l t ; / K e y & g t ; & l t ; / a : K e y & g t ; & l t ; a : V a l u e 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 C a l c s \ C o l u m n s \ A d j u s t e d   C a b l e   F a m i l y \ A d d i t i o n a l   I n f o \ E r r o r & l t ; / K e y & g t ; & l t ; / a : K e y & g t ; & l t ; a : V a l u e   i : t y p e = " D i a g r a m D i s p l a y V i e w S t a t e I D i a g r a m T a g A d d i t i o n a l I n f o " / & g t ; & l t ; / a : K e y V a l u e O f D i a g r a m O b j e c t K e y a n y T y p e z b w N T n L X & g t ; & l t ; a : K e y V a l u e O f D i a g r a m O b j e c t K e y a n y T y p e z b w N T n L X & g t ; & l t ; a : K e y & g t ; & l t ; K e y & g t ; T a b l e s \ H e a t   T r a c e   C a l c s \ C o l u m n s \ A d j u s t e d   C a b l e   F a m i l y   M i n   P o w e r   O u t p u t & l t ; / K e y & g t ; & l t ; / a : K e y & g t ; & l t ; a : V a l u e 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 C a l c s \ C o l u m n s \ A d j u s t e d   C a b l e   F a m i l y   M i n   P o w e r   O u t p u t \ A d d i t i o n a l   I n f o \ E r r o r & l t ; / K e y & g t ; & l t ; / a : K e y & g t ; & l t ; a : V a l u e   i : t y p e = " D i a g r a m D i s p l a y V i e w S t a t e I D i a g r a m T a g A d d i t i o n a l I n f o " / & g t ; & l t ; / a : K e y V a l u e O f D i a g r a m O b j e c t K e y a n y T y p e z b w N T n L X & g t ; & l t ; a : K e y V a l u e O f D i a g r a m O b j e c t K e y a n y T y p e z b w N T n L X & g t ; & l t ; a : K e y & g t ; & l t ; K e y & g t ; T a b l e s \ H e a t   T r a c e   C a l c s \ C o l u m n s \ M a x   C i r c u i t   L e n g t h & l t ; / K e y & g t ; & l t ; / a : K e y & g t ; & l t ; a : V a l u e 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 C a l c s \ C o l u m n s \ M a x   C i r c u i t   L e n g t h \ A d d i t i o n a l   I n f o \ E r r o r & l t ; / K e y & g t ; & l t ; / a : K e y & g t ; & l t ; a : V a l u e   i : t y p e = " D i a g r a m D i s p l a y V i e w S t a t e I D i a g r a m T a g A d d i t i o n a l I n f o " / & g t ; & l t ; / a : K e y V a l u e O f D i a g r a m O b j e c t K e y a n y T y p e z b w N T n L X & g t ; & l t ; a : K e y V a l u e O f D i a g r a m O b j e c t K e y a n y T y p e z b w N T n L X & g t ; & l t ; a : K e y & g t ; & l t ; K e y & g t ; T a b l e s \ H e a t   T r a c e   C a l c s \ C o l u m n s \ P T J B   Q T Y   -   P r e & l t ; / K e y & g t ; & l t ; / a : K e y & g t ; & l t ; a : V a l u e 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 C a l c s \ C o l u m n s \ R T D 1 0 C S   Q T Y   -   P r e & l t ; / K e y & g t ; & l t ; / a : K e y & g t ; & l t ; a : V a l u e 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 C a l c s \ C o l u m n s \ R T D 4 A L   Q T Y   - P r e & l t ; / K e y & g t ; & l t ; / a : K e y & g t ; & l t ; a : V a l u e 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 C a l c s \ C o l u m n s \ M I   C a b l e   C i r c u i t s & l t ; / K e y & g t ; & l t ; / a : K e y & g t ; & l t ; a : V a l u e 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 C a l c s \ C o l u m n s \ E n d   S e a l   K i t 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 C a l c s \ C o l u m n s \ E n d   S e a l   K i t   Q T Y   -   P o s t \ A d d i t i o n a l   I n f o \ E r r o r & l t ; / K e y & g t ; & l t ; / a : K e y & g t ; & l t ; a : V a l u e   i : t y p e = " D i a g r a m D i s p l a y V i e w S t a t e I D i a g r a m T a g A d d i t i o n a l I n f o " / & g t ; & l t ; / a : K e y V a l u e O f D i a g r a m O b j e c t K e y a n y T y p e z b w N T n L X & g t ; & l t ; a : K e y V a l u e O f D i a g r a m O b j e c t K e y a n y T y p e z b w N T n L X & g t ; & l t ; a : K e y & g t ; & l t ; K e y & g t ; T a b l e s \ H e a t   T r a c e   C a l c s \ C o l u m n s \ P o w e r   K i t 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 C a l c s \ C o l u m n s \ P o w e r   K i t   Q T Y   -   P o s t \ A d d i t i o n a l   I n f o \ E r r o r & l t ; / K e y & g t ; & l t ; / a : K e y & g t ; & l t ; a : V a l u e   i : t y p e = " D i a g r a m D i s p l a y V i e w S t a t e I D i a g r a m T a g A d d i t i o n a l I n f o " / & g t ; & l t ; / a : K e y V a l u e O f D i a g r a m O b j e c t K e y a n y T y p e z b w N T n L X & g t ; & l t ; a : K e y V a l u e O f D i a g r a m O b j e c t K e y a n y T y p e z b w N T n L X & g t ; & l t ; a : K e y & g t ; & l t ; K e y & g t ; T a b l e s \ H e a t   T r a c e   C a l c s \ C o l u m n s \ C o n t r o l l e r   Q T Y   - P o s t & l t ; / K e y & g t ; & l t ; / a : K e y & g t ; & l t ; a : V a l u e 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 C a l c s \ C o l u m n s \ C o n t r o l l e r   Q T Y   - P o s t \ A d d i t i o n a l   I n f o \ E r r o r & l t ; / K e y & g t ; & l t ; / a : K e y & g t ; & l t ; a : V a l u e   i : t y p e = " D i a g r a m D i s p l a y V i e w S t a t e I D i a g r a m T a g A d d i t i o n a l I n f o " / & g t ; & l t ; / a : K e y V a l u e O f D i a g r a m O b j e c t K e y a n y T y p e z b w N T n L X & g t ; & l t ; a : K e y V a l u e O f D i a g r a m O b j e c t K e y a n y T y p e z b w N T n L X & g t ; & l t ; a : K e y & g t ; & l t ; K e y & g t ; T a b l e s \ H e a t   T r a c e   C a l c s \ C o l u m n s \ P T J B 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 C a l c s \ C o l u m n s \ R T D 1 0 C S 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 C a l c s \ C o l u m n s \ R T D 1 0 C S   Q T Y   -   P o s t \ A d d i t i o n a l   I n f o \ E r r o r & l t ; / K e y & g t ; & l t ; / a : K e y & g t ; & l t ; a : V a l u e   i : t y p e = " D i a g r a m D i s p l a y V i e w S t a t e I D i a g r a m T a g A d d i t i o n a l I n f o " / & g t ; & l t ; / a : K e y V a l u e O f D i a g r a m O b j e c t K e y a n y T y p e z b w N T n L X & g t ; & l t ; a : K e y V a l u e O f D i a g r a m O b j e c t K e y a n y T y p e z b w N T n L X & g t ; & l t ; a : K e y & g t ; & l t ; K e y & g t ; T a b l e s \ H e a t   T r a c e   C a l c s \ C o l u m n s \ R T D 4 A L 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 C a l c s \ C o l u m n s \ R T D 4 A L   Q T Y   -   P o s t \ A d d i t i o n a l   I n f o \ E r r o r & l t ; / K e y & g t ; & l t ; / a : K e y & g t ; & l t ; a : V a l u e   i : t y p e = " D i a g r a m D i s p l a y V i e w S t a t e I D i a g r a m T a g A d d i t i o n a l I n f o " / & g t ; & l t ; / a : K e y V a l u e O f D i a g r a m O b j e c t K e y a n y T y p e z b w N T n L X & g t ; & l t ; a : K e y V a l u e O f D i a g r a m O b j e c t K e y a n y T y p e z b w N T n L X & g t ; & l t ; a : K e y & g t ; & l t ; K e y & g t ; T a b l e s \ H e a t   T r a c e   C a l c s \ C o l u m n s \ E - 1 0 0 - A & l t ; / K e y & g t ; & l t ; / a : K e y & g t ; & l t ; a : V a l u e 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 C a l c s \ C o l u m n s \ E - 1 0 0 - A \ A d d i t i o n a l   I n f o \ E r r o r & l t ; / K e y & g t ; & l t ; / a : K e y & g t ; & l t ; a : V a l u e   i : t y p e = " D i a g r a m D i s p l a y V i e w S t a t e I D i a g r a m T a g A d d i t i o n a l I n f o " / & g t ; & l t ; / a : K e y V a l u e O f D i a g r a m O b j e c t K e y a n y T y p e z b w N T n L X & g t ; & l t ; a : K e y V a l u e O f D i a g r a m O b j e c t K e y a n y T y p e z b w N T n L X & g t ; & l t ; a : K e y & g t ; & l t ; K e y & g t ; T a b l e s \ H e a t   T r a c e   C a l c s \ C o l u m n s \ J B S - 1 0 0 - A & l t ; / K e y & g t ; & l t ; / a : K e y & g t ; & l t ; a : V a l u e 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 C a l c s \ C o l u m n s \ J B S - 1 0 0 - A \ A d d i t i o n a l   I n f o \ E r r o r & l t ; / K e y & g t ; & l t ; / a : K e y & g t ; & l t ; a : V a l u e   i : t y p e = " D i a g r a m D i s p l a y V i e w S t a t e I D i a g r a m T a g A d d i t i o n a l I n f o " / & g t ; & l t ; / a : K e y V a l u e O f D i a g r a m O b j e c t K e y a n y T y p e z b w N T n L X & g t ; & l t ; a : K e y V a l u e O f D i a g r a m O b j e c t K e y a n y T y p e z b w N T n L X & g t ; & l t ; a : K e y & g t ; & l t ; K e y & g t ; T a b l e s \ H e a t   T r a c e   C a l c s \ C o l u m n s \ 9 1 0 * E 1 W L * S S R 2 & l t ; / K e y & g t ; & l t ; / a : K e y & g t ; & l t ; a : V a l u e 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 C a l c s \ C o l u m n s \ 9 1 0 * E 1 W L * S S R 2 \ A d d i t i o n a l   I n f o \ E r r o r & l t ; / K e y & g t ; & l t ; / a : K e y & g t ; & l t ; a : V a l u e   i : t y p e = " D i a g r a m D i s p l a y V i e w S t a t e I D i a g r a m T a g A d d i t i o n a l I n f o " / & g t ; & l t ; / a : K e y V a l u e O f D i a g r a m O b j e c t K e y a n y T y p e z b w N T n L X & g t ; & l t ; a : K e y V a l u e O f D i a g r a m O b j e c t K e y a n y T y p e z b w N T n L X & g t ; & l t ; a : K e y & g t ; & l t ; K e y & g t ; T a b l e s \ H e a t   T r a c e   C a l c s \ C o l u m n s \ P T J B & l t ; / K e y & g t ; & l t ; / a : K e y & g t ; & l t ; a : V a l u e 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 C a l c s \ C o l u m n s \ R T D 1 0 C S & l t ; / K e y & g t ; & l t ; / a : K e y & g t ; & l t ; a : V a l u e 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 C a l c s \ C o l u m n s \ R T D 1 0 C S \ A d d i t i o n a l   I n f o \ E r r o r & l t ; / K e y & g t ; & l t ; / a : K e y & g t ; & l t ; a : V a l u e   i : t y p e = " D i a g r a m D i s p l a y V i e w S t a t e I D i a g r a m T a g A d d i t i o n a l I n f o " / & g t ; & l t ; / a : K e y V a l u e O f D i a g r a m O b j e c t K e y a n y T y p e z b w N T n L X & g t ; & l t ; a : K e y V a l u e O f D i a g r a m O b j e c t K e y a n y T y p e z b w N T n L X & g t ; & l t ; a : K e y & g t ; & l t ; K e y & g t ; T a b l e s \ H e a t   T r a c e   C a l c s \ C o l u m n s \ R T D 4 A L & l t ; / K e y & g t ; & l t ; / a : K e y & g t ; & l t ; a : V a l u e   i : t y p e = " D i a g r a m D i s p l a y N o d e V i e w S t a t e " & g t ; & l t ; H e i g h t & g t ; 1 5 0 & l t ; / H e i g h t & g t ; & l t ; I s E x p a n d e d & g t ; t r u e & l t ; / I s E x p a n d e d & g t ; & l t ; W i d t h & g t ; 2 0 0 & l t ; / W i d t h & g t ; & l t ; / a : V a l u e & g t ; & l t ; / a : K e y V a l u e O f D i a g r a m O b j e c t K e y a n y T y p e z b w N T n L X & g t ; & l t ; a : K e y V a l u e O f D i a g r a m O b j e c t K e y a n y T y p e z b w N T n L X & g t ; & l t ; a : K e y & g t ; & l t ; K e y & g t ; T a b l e s \ H e a t   T r a c e   C a l c s \ T a b l e s \ H e a t   T r a c e   C a l c s \ C o l u m n s \ R T D 4 A L \ A d d i t i o n a l   I n f o \ E r r o r & l t ; / K e y & g t ; & l t ; / a : K e y & g t ; & l t ; a : V a l u e   i : t y p e = " D i a g r a m D i s p l a y V i e w S t a t e I D i a g r a m T a g A d d i t i o n a l I n f o " / & g t ; & l t ; / a : K e y V a l u e O f D i a g r a m O b j e c t K e y a n y T y p e z b w N T n L X & g t ; & l t ; a : K e y V a l u e O f D i a g r a m O b j e c t K e y a n y T y p e z b w N T n L X & g t ; & l t ; a : K e y & g t ; & l t ; K e y & g t ; T a b l e s \ H e a t   T r a c e   C a l c s \ T a b l e s \ H e a t   T r a c e   C a l c s \ C o l u m n s \ C a l c u l a t e d C o l u m n 1 \ A d d i t i o n a l   I n f o \ E r r o r & l t ; / K e y & g t ; & l t ; / a : K e y & g t ; & l t ; a : V a l u e   i : t y p e = " D i a g r a m D i s p l a y V i e w S t a t e I D i a g r a m T a g A d d i t i o n a l I n f o " / & g t ; & l t ; / a : K e y V a l u e O f D i a g r a m O b j e c t K e y a n y T y p e z b w N T n L X & g t ; & l t ; a : K e y V a l u e O f D i a g r a m O b j e c t K e y a n y T y p e z b w N T n L X & g t ; & l t ; a : K e y & g t ; & l t ; K e y & g t ; T a b l e s \ H e a t   T r a c e   C a l c s \ C o l u m n s \ I n s u l a t i o n   T h i c k n e s s   A d j u s t m e n t & l t ; / K e y & g t ; & l t ; / a : K e y & g t ; & l t ; a : V a l u e   i : t y p e = " D i a g r a m D i s p l a y N o d e V i e w S t a t e " & g t ; & l t ; H e i g h t & g t ; 1 5 0 & l t ; / H e i g h t & g t ; & l t ; I s E x p a n d e d & g t ; t r u e & l t ; / I s E x p a n d e d & g t ; & l t ; W i d t h & g t ; 2 0 0 & l t ; / W i d t h & g t ; & l t ; / a : V a l u e & g t ; & l t ; / a : K e y V a l u e O f D i a g r a m O b j e c t K e y a n y T y p e z b w N T n L X & g t ; & l t ; a : K e y V a l u e O f D i a g r a m O b j e c t K e y a n y T y p e z b w N T n L X & g t ; & l t ; a : K e y & g t ; & l t ; K e y & g t ; T a b l e s \ H e a t   T r a c e   C a l c s \ C o l u m n s \ I n s u l a t i o n   T y p e   A d j u s t m e n t & l t ; / K e y & g t ; & l t ; / a : K e y & g t ; & l t ; a : V a l u e   i : t y p e = " D i a g r a m D i s p l a y N o d e V i e w S t a t e " & g t ; & l t ; H e i g h t & g t ; 1 5 0 & l t ; / H e i g h t & g t ; & l t ; I s E x p a n d e d & g t ; t r u e & l t ; / I s E x p a n d e d & g t ; & l t ; W i d t h & g t ; 2 0 0 & l t ; / W i d t h & g t ; & l t ; / a : V a l u e & g t ; & l t ; / a : K e y V a l u e O f D i a g r a m O b j e c t K e y a n y T y p e z b w N T n L X & g t ; & l t ; a : K e y V a l u e O f D i a g r a m O b j e c t K e y a n y T y p e z b w N T n L X & g t ; & l t ; a : K e y & g t ; & l t ; K e y & g t ; T a b l e s \ H e a t   T r a c e   C a l c s \ M e a s u r e s \ S u m   o f   S i z e   N P S & l t ; / K e y & g t ; & l t ; / a : K e y & g t ; & l t ; a : V a l u e 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 S i z e   N P S \ A d d i t i o n a l   I n f o \ I m p l i c i t   C a l c u l a t e d   F i e l d & l t ; / K e y & g t ; & l t ; / a : K e y & g t ; & l t ; a : V a l u e   i : t y p e = " D i a g r a m D i s p l a y V i e w S t a t e I D i a g r a m T a g A d d i t i o n a l I n f o " / & g t ; & l t ; / a : K e y V a l u e O f D i a g r a m O b j e c t K e y a n y T y p e z b w N T n L X & g t ; & l t ; a : K e y V a l u e O f D i a g r a m O b j e c t K e y a n y T y p e z b w N T n L X & g t ; & l t ; a : K e y & g t ; & l t ; K e y & g t ; T a b l e s \ H e a t   T r a c e   C a l c s \ M e a s u r e s \ S u m   o f   P i p e   L e n g t h   ( L F ) & l t ; / K e y & g t ; & l t ; / a : K e y & g t ; & l t ; a : V a l u e 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 P i p e   L e n g t h   ( L F ) \ A d d i t i o n a l   I n f o \ I m p l i c i t   C a l c u l a t e d   F i e l d & l t ; / K e y & g t ; & l t ; / a : K e y & g t ; & l t ; a : V a l u e   i : t y p e = " D i a g r a m D i s p l a y V i e w S t a t e I D i a g r a m T a g A d d i t i o n a l I n f o " / & g t ; & l t ; / a : K e y V a l u e O f D i a g r a m O b j e c t K e y a n y T y p e z b w N T n L X & g t ; & l t ; a : K e y V a l u e O f D i a g r a m O b j e c t K e y a n y T y p e z b w N T n L X & g t ; & l t ; a : K e y & g t ; & l t ; K e y & g t ; T a b l e s \ H e a t   T r a c e   C a l c s \ M e a s u r e s \ S u m   o f   D e s i g n   T e m p   ( � F ) & l t ; / K e y & g t ; & l t ; / a : K e y & g t ; & l t ; a : V a l u e 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 D e s i g n   T e m p   ( � F ) \ A d d i t i o n a l   I n f o \ I m p l i c i t   C a l c u l a t e d   F i e l d & l t ; / K e y & g t ; & l t ; / a : K e y & g t ; & l t ; a : V a l u e   i : t y p e = " D i a g r a m D i s p l a y V i e w S t a t e I D i a g r a m T a g A d d i t i o n a l I n f o " / & g t ; & l t ; / a : K e y V a l u e O f D i a g r a m O b j e c t K e y a n y T y p e z b w N T n L X & g t ; & l t ; a : K e y V a l u e O f D i a g r a m O b j e c t K e y a n y T y p e z b w N T n L X & g t ; & l t ; a : K e y & g t ; & l t ; K e y & g t ; T a b l e s \ H e a t   T r a c e   C a l c s \ M e a s u r e s \ C o u n t   o f   C a b l e   T y p e & l t ; / K e y & g t ; & l t ; / a : K e y & g t ; & l t ; a : V a l u e   i : t y p e = " D i a g r a m D i s p l a y N o d e V i e w S t a t e " & g t ; & l t ; H e i g h t & g t ; 1 5 0 & l t ; / H e i g h t & g t ; & l t ; I s E x p a n d e d & g t ; t r u e & l t ; / I s E x p a n d e d & g t ; & l t ; W i d t h & g t ; 2 0 0 & l t ; / W i d t h & g t ; & l t ; / a : V a l u e & g t ; & l t ; / a : K e y V a l u e O f D i a g r a m O b j e c t K e y a n y T y p e z b w N T n L X & g t ; & l t ; a : K e y V a l u e O f D i a g r a m O b j e c t K e y a n y T y p e z b w N T n L X & g t ; & l t ; a : K e y & g t ; & l t ; K e y & g t ; T a b l e s \ H e a t   T r a c e   C a l c s \ C o u n t   o f   C a b l e   T y p e \ A d d i t i o n a l   I n f o \ I m p l i c i t   C a l c u l a t e d   F i e l d & l t ; / K e y & g t ; & l t ; / a : K e y & g t ; & l t ; a : V a l u e   i : t y p e = " D i a g r a m D i s p l a y V i e w S t a t e I D i a g r a m T a g A d d i t i o n a l I n f o " / & g t ; & l t ; / a : K e y V a l u e O f D i a g r a m O b j e c t K e y a n y T y p e z b w N T n L X & g t ; & l t ; a : K e y V a l u e O f D i a g r a m O b j e c t K e y a n y T y p e z b w N T n L X & g t ; & l t ; a : K e y & g t ; & l t ; K e y & g t ; T a b l e s \ H e a t   T r a c e   C a l c s \ T a b l e s \ H e a t   T r a c e   C a l c s \ M e a s u r e s \ C o u n t   o f   C a b l e   T y p e \ A d d i t i o n a l   I n f o \ E r r o r & l t ; / K e y & g t ; & l t ; / a : K e y & g t ; & l t ; a : V a l u e   i : t y p e = " D i a g r a m D i s p l a y V i e w S t a t e I D i a g r a m T a g A d d i t i o n a l I n f o " / & g t ; & l t ; / a : K e y V a l u e O f D i a g r a m O b j e c t K e y a n y T y p e z b w N T n L X & g t ; & l t ; a : K e y V a l u e O f D i a g r a m O b j e c t K e y a n y T y p e z b w N T n L X & g t ; & l t ; a : K e y & g t ; & l t ; K e y & g t ; T a b l e s \ H e a t   T r a c e   C a l c s \ M e a s u r e s \ C o u n t   o f   C a b l e   U O M & l t ; / K e y & g t ; & l t ; / a : K e y & g t ; & l t ; a : V a l u e   i : t y p e = " D i a g r a m D i s p l a y N o d e V i e w S t a t e " & g t ; & l t ; H e i g h t & g t ; 1 5 0 & l t ; / H e i g h t & g t ; & l t ; I s E x p a n d e d & g t ; t r u e & l t ; / I s E x p a n d e d & g t ; & l t ; W i d t h & g t ; 2 0 0 & l t ; / W i d t h & g t ; & l t ; / a : V a l u e & g t ; & l t ; / a : K e y V a l u e O f D i a g r a m O b j e c t K e y a n y T y p e z b w N T n L X & g t ; & l t ; a : K e y V a l u e O f D i a g r a m O b j e c t K e y a n y T y p e z b w N T n L X & g t ; & l t ; a : K e y & g t ; & l t ; K e y & g t ; T a b l e s \ H e a t   T r a c e   C a l c s \ C o u n t   o f   C a b l e   U O M \ A d d i t i o n a l   I n f o \ I m p l i c i t   C a l c u l a t e d   F i e l d & l t ; / K e y & g t ; & l t ; / a : K e y & g t ; & l t ; a : V a l u e   i : t y p e = " D i a g r a m D i s p l a y V i e w S t a t e I D i a g r a m T a g A d d i t i o n a l I n f o " / & g t ; & l t ; / a : K e y V a l u e O f D i a g r a m O b j e c t K e y a n y T y p e z b w N T n L X & g t ; & l t ; a : K e y V a l u e O f D i a g r a m O b j e c t K e y a n y T y p e z b w N T n L X & g t ; & l t ; a : K e y & g t ; & l t ; K e y & g t ; T a b l e s \ H e a t   T r a c e   C a l c s \ M e a s u r e s \ S u m   o f   M I   C a b l e   S t r a p   Q T Y & l t ; / K e y & g t ; & l t ; / a : K e y & g t ; & l t ; a : V a l u e 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 M I   C a b l e   S t r a p   Q T Y \ A d d i t i o n a l   I n f o \ I m p l i c i t   C a l c u l a t e d   F i e l d & l t ; / K e y & g t ; & l t ; / a : K e y & g t ; & l t ; a : V a l u e   i : t y p e = " D i a g r a m D i s p l a y V i e w S t a t e I D i a g r a m T a g A d d i t i o n a l I n f o " / & g t ; & l t ; / a : K e y V a l u e O f D i a g r a m O b j e c t K e y a n y T y p e z b w N T n L X & g t ; & l t ; a : K e y V a l u e O f D i a g r a m O b j e c t K e y a n y T y p e z b w N T n L X & g t ; & l t ; a : K e y & g t ; & l t ; K e y & g t ; T a b l e s \ H e a t   T r a c e   C a l c s \ M e a s u r e s \ C o u n t   o f   M I   C a b l e   S t r a p   T y p e & l t ; / K e y & g t ; & l t ; / a : K e y & g t ; & l t ; a : V a l u e   i : t y p e = " D i a g r a m D i s p l a y N o d e V i e w S t a t e " & g t ; & l t ; H e i g h t & g t ; 1 5 0 & l t ; / H e i g h t & g t ; & l t ; I s E x p a n d e d & g t ; t r u e & l t ; / I s E x p a n d e d & g t ; & l t ; W i d t h & g t ; 2 0 0 & l t ; / W i d t h & g t ; & l t ; / a : V a l u e & g t ; & l t ; / a : K e y V a l u e O f D i a g r a m O b j e c t K e y a n y T y p e z b w N T n L X & g t ; & l t ; a : K e y V a l u e O f D i a g r a m O b j e c t K e y a n y T y p e z b w N T n L X & g t ; & l t ; a : K e y & g t ; & l t ; K e y & g t ; T a b l e s \ H e a t   T r a c e   C a l c s \ C o u n t   o f   M I   C a b l e   S t r a p   T y p e \ A d d i t i o n a l   I n f o \ I m p l i c i t   C a l c u l a t e d   F i e l d & l t ; / K e y & g t ; & l t ; / a : K e y & g t ; & l t ; a : V a l u e   i : t y p e = " D i a g r a m D i s p l a y V i e w S t a t e I D i a g r a m T a g A d d i t i o n a l I n f o " / & g t ; & l t ; / a : K e y V a l u e O f D i a g r a m O b j e c t K e y a n y T y p e z b w N T n L X & g t ; & l t ; a : K e y V a l u e O f D i a g r a m O b j e c t K e y a n y T y p e z b w N T n L X & g t ; & l t ; a : K e y & g t ; & l t ; K e y & g t ; T a b l e s \ H e a t   T r a c e   C a l c s \ M e a s u r e s \ S u m   o f   C a b l e   L e n g t h & l t ; / K e y & g t ; & l t ; / a : K e y & g t ; & l t ; a : V a l u e 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 C a b l e   L e n g t h \ A d d i t i o n a l   I n f o \ I m p l i c i t   C a l c u l a t e d   F i e l d & l t ; / K e y & g t ; & l t ; / a : K e y & g t ; & l t ; a : V a l u e   i : t y p e = " D i a g r a m D i s p l a y V i e w S t a t e I D i a g r a m T a g A d d i t i o n a l I n f o " / & g t ; & l t ; / a : K e y V a l u e O f D i a g r a m O b j e c t K e y a n y T y p e z b w N T n L X & g t ; & l t ; a : K e y V a l u e O f D i a g r a m O b j e c t K e y a n y T y p e z b w N T n L X & g t ; & l t ; a : K e y & g t ; & l t ; K e y & g t ; T a b l e s \ H e a t   T r a c e   C a l c s \ M e a s u r e s \ S u m   o f   T o t a l   C i r c u i t s & l t ; / K e y & g t ; & l t ; / a : K e y & g t ; & l t ; a : V a l u e 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 T o t a l   C i r c u i t s \ A d d i t i o n a l 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 T o t a l   C i r c u i t s \ A d d i t i o n a l   I n f o \ E r r o r & l t ; / K e y & g t ; & l t ; / a : K e y & g t ; & l t ; a : V a l u e   i : t y p e = " D i a g r a m D i s p l a y V i e w S t a t e I D i a g r a m T a g A d d i t i o n a l I n f o " / & g t ; & l t ; / a : K e y V a l u e O f D i a g r a m O b j e c t K e y a n y T y p e z b w N T n L X & g t ; & l t ; a : K e y V a l u e O f D i a g r a m O b j e c t K e y a n y T y p e z b w N T n L X & g t ; & l t ; a : K e y & g t ; & l t ; K e y & g t ; T a b l e s \ H e a t   T r a c e   C a l c s \ M e a s u r e s \ S u m   o f   P i p e   S t r a p   Q T Y & l t ; / K e y & g t ; & l t ; / a : K e y & g t ; & l t ; a : V a l u e 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 P i p e   S t r a p   Q T Y \ A d d i t i o n a l 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 P i p e   S t r a p   Q T Y \ A d d i t i o n a l   I n f o \ E r r o r & l t ; / K e y & g t ; & l t ; / a : K e y & g t ; & l t ; a : V a l u e   i : t y p e = " D i a g r a m D i s p l a y V i e w S t a t e I D i a g r a m T a g A d d i t i o n a l I n f o " / & g t ; & l t ; / a : K e y V a l u e O f D i a g r a m O b j e c t K e y a n y T y p e z b w N T n L X & g t ; & l t ; a : K e y V a l u e O f D i a g r a m O b j e c t K e y a n y T y p e z b w N T n L X & g t ; & l t ; a : K e y & g t ; & l t ; K e y & g t ; T a b l e s \ H e a t   T r a c e   C a l c s \ M e a s u r e s \ S u m   o f   E T L   Q T Y & l t ; / K e y & g t ; & l t ; / a : K e y & g t ; & l t ; a : V a l u e 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 E T L   Q T Y \ A d d i t i o n a l   I n f o \ I m p l i c i t   C a l c u l a t e d   F i e l d & l t ; / K e y & g t ; & l t ; / a : K e y & g t ; & l t ; a : V a l u e   i : t y p e = " D i a g r a m D i s p l a y V i e w S t a t e I D i a g r a m T a g A d d i t i o n a l I n f o " / & g t ; & l t ; / a : K e y V a l u e O f D i a g r a m O b j e c t K e y a n y T y p e z b w N T n L X & g t ; & l t ; a : K e y V a l u e O f D i a g r a m O b j e c t K e y a n y T y p e z b w N T n L X & g t ; & l t ; a : K e y & g t ; & l t ; K e y & g t ; T a b l e s \ H e a t   T r a c e   C a l c s \ M e a s u r e s \ S u m   o f   T a p e   Q T Y & l t ; / K e y & g t ; & l t ; / a : K e y & g t ; & l t ; a : V a l u e 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 T a p e   Q T Y \ A d d i t i o n a l   I n f o \ I m p l i c i t   C a l c u l a t e d   F i e l d & l t ; / K e y & g t ; & l t ; / a : K e y & g t ; & l t ; a : V a l u e   i : t y p e = " D i a g r a m D i s p l a y V i e w S t a t e I D i a g r a m T a g A d d i t i o n a l I n f o " / & g t ; & l t ; / a : K e y V a l u e O f D i a g r a m O b j e c t K e y a n y T y p e z b w N T n L X & g t ; & l t ; a : K e y V a l u e O f D i a g r a m O b j e c t K e y a n y T y p e z b w N T n L X & g t ; & l t ; a : K e y & g t ; & l t ; K e y & g t ; T a b l e s \ H e a t   T r a c e   C a l c s \ M e a s u r e s \ S u m   o f   E n d   S e a l   K i t 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 E n d   S e a l   K i t   Q T Y   -   P o s t \ A d d i t i o n a l 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 E n d   S e a l   K i t   Q T Y   -   P o s t \ A d d i t i o n a l   I n f o \ E r r o r & l t ; / K e y & g t ; & l t ; / a : K e y & g t ; & l t ; a : V a l u e   i : t y p e = " D i a g r a m D i s p l a y V i e w S t a t e I D i a g r a m T a g A d d i t i o n a l I n f o " / & g t ; & l t ; / a : K e y V a l u e O f D i a g r a m O b j e c t K e y a n y T y p e z b w N T n L X & g t ; & l t ; a : K e y V a l u e O f D i a g r a m O b j e c t K e y a n y T y p e z b w N T n L X & g t ; & l t ; a : K e y & g t ; & l t ; K e y & g t ; T a b l e s \ H e a t   T r a c e   C a l c s \ M e a s u r e s \ S u m   o f   P o w e r   K i t 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 P o w e r   K i t   Q T Y   -   P o s t \ A d d i t i o n a l 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 P o w e r   K i t   Q T Y   -   P o s t \ A d d i t i o n a l   I n f o \ E r r o r & l t ; / K e y & g t ; & l t ; / a : K e y & g t ; & l t ; a : V a l u e   i : t y p e = " D i a g r a m D i s p l a y V i e w S t a t e I D i a g r a m T a g A d d i t i o n a l I n f o " / & g t ; & l t ; / a : K e y V a l u e O f D i a g r a m O b j e c t K e y a n y T y p e z b w N T n L X & g t ; & l t ; a : K e y V a l u e O f D i a g r a m O b j e c t K e y a n y T y p e z b w N T n L X & g t ; & l t ; a : K e y & g t ; & l t ; K e y & g t ; T a b l e s \ H e a t   T r a c e   C a l c s \ M e a s u r e s \ S u m   o f   C o n t r o l l e r   Q T Y   - P o s t & l t ; / K e y & g t ; & l t ; / a : K e y & g t ; & l t ; a : V a l u e 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 C o n t r o l l e r   Q T Y   - P o s t \ A d d i t i o n a l 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 C o n t r o l l e r   Q T Y   - P o s t \ A d d i t i o n a l   I n f o \ E r r o r & l t ; / K e y & g t ; & l t ; / a : K e y & g t ; & l t ; a : V a l u e   i : t y p e = " D i a g r a m D i s p l a y V i e w S t a t e I D i a g r a m T a g A d d i t i o n a l I n f o " / & g t ; & l t ; / a : K e y V a l u e O f D i a g r a m O b j e c t K e y a n y T y p e z b w N T n L X & g t ; & l t ; a : K e y V a l u e O f D i a g r a m O b j e c t K e y a n y T y p e z b w N T n L X & g t ; & l t ; a : K e y & g t ; & l t ; K e y & g t ; T a b l e s \ H e a t   T r a c e   C a l c s \ M e a s u r e s \ S u m   o f   R T D 1 0 C S 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 R T D 1 0 C S   Q T Y   -   P o s t \ A d d i t i o n a l 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 R T D 1 0 C S   Q T Y   -   P o s t \ A d d i t i o n a l   I n f o \ E r r o r & l t ; / K e y & g t ; & l t ; / a : K e y & g t ; & l t ; a : V a l u e   i : t y p e = " D i a g r a m D i s p l a y V i e w S t a t e I D i a g r a m T a g A d d i t i o n a l I n f o " / & g t ; & l t ; / a : K e y V a l u e O f D i a g r a m O b j e c t K e y a n y T y p e z b w N T n L X & g t ; & l t ; a : K e y V a l u e O f D i a g r a m O b j e c t K e y a n y T y p e z b w N T n L X & g t ; & l t ; a : K e y & g t ; & l t ; K e y & g t ; T a b l e s \ H e a t   T r a c e   C a l c s \ M e a s u r e s \ S u m   o f   P T J B   Q T Y   -   P r e & l t ; / K e y & g t ; & l t ; / a : K e y & g t ; & l t ; a : V a l u e 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 P T J B   Q T Y   -   P r e \ A d d i t i o n a l   I n f o \ I m p l i c i t   C a l c u l a t e d   F i e l d & l t ; / K e y & g t ; & l t ; / a : K e y & g t ; & l t ; a : V a l u e   i : t y p e = " D i a g r a m D i s p l a y V i e w S t a t e I D i a g r a m T a g A d d i t i o n a l I n f o " / & g t ; & l t ; / a : K e y V a l u e O f D i a g r a m O b j e c t K e y a n y T y p e z b w N T n L X & g t ; & l t ; a : K e y V a l u e O f D i a g r a m O b j e c t K e y a n y T y p e z b w N T n L X & g t ; & l t ; a : K e y & g t ; & l t ; K e y & g t ; T a b l e s \ H e a t   T r a c e   C a l c s \ M e a s u r e s \ S u m   o f   R T D 4 A L 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 R T D 4 A L   Q T Y   -   P o s t \ A d d i t i o n a l   I n f o \ I m p l i c i t   C a l c u l a t e d   F i e l d & l t ; / K e y & g t ; & l t ; / a : K e y & g t ; & l t ; a : V a l u e   i : t y p e = " D i a g r a m D i s p l a y V i e w S t a t e I D i a g r a m T a g A d d i t i o n a l I n f o " / & g t ; & l t ; / a : K e y V a l u e O f D i a g r a m O b j e c t K e y a n y T y p e z b w N T n L X & g t ; & l t ; a : K e y V a l u e O f D i a g r a m O b j e c t K e y a n y T y p e z b w N T n L X & g t ; & l t ; a : K e y & g t ; & l t ; K e y & g t ; T a b l e s \ H e a t   T r a c e   C a l c s \ T a b l e s \ H e a t   T r a c e   C a l c s \ M e a s u r e s \ S u m   o f   R T D 4 A L   Q T Y   -   P o s t \ A d d i t i o n a l   I n f o \ E r r o r & l t ; / K e y & g t ; & l t ; / a : K e y & g t ; & l t ; a : V a l u e   i : t y p e = " D i a g r a m D i s p l a y V i e w S t a t e I D i a g r a m T a g A d d i t i o n a l I n f o " / & g t ; & l t ; / a : K e y V a l u e O f D i a g r a m O b j e c t K e y a n y T y p e z b w N T n L X & g t ; & l t ; a : K e y V a l u e O f D i a g r a m O b j e c t K e y a n y T y p e z b w N T n L X & g t ; & l t ; a : K e y & g t ; & l t ; K e y & g t ; T a b l e s \ H e a t   T r a c e   C a l c s \ M e a s u r e s \ S u m   o f   P T J B   Q T Y   -   P o s t & l t ; / K e y & g t ; & l t ; / a : K e y & g t ; & l t ; a : V a l u e   i : t y p e = " D i a g r a m D i s p l a y N o d e V i e w S t a t e " & g t ; & l t ; H e i g h t & g t ; 1 5 0 & l t ; / H e i g h t & g t ; & l t ; I s E x p a n d e d & g t ; t r u e & l t ; / I s E x p a n d e d & g t ; & l t ; W i d t h & g t ; 2 0 0 & l t ; / W i d t h & g t ; & l t ; / a : V a l u e & g t ; & l t ; / a : K e y V a l u e O f D i a g r a m O b j e c t K e y a n y T y p e z b w N T n L X & g t ; & l t ; a : K e y V a l u e O f D i a g r a m O b j e c t K e y a n y T y p e z b w N T n L X & g t ; & l t ; a : K e y & g t ; & l t ; K e y & g t ; T a b l e s \ H e a t   T r a c e   C a l c s \ S u m   o f   P T J B   Q T Y   -   P o s t \ A d d i t i o n a l   I n f o \ I m p l i c i t   C a l c u l a t e d   F i e l d & l t ; / K e y & g t ; & l t ; / a : K e y & g t ; & l t ; a : V a l u e   i : t y p e = " D i a g r a m D i s p l a y V i e w S t a t e I D i a g r a m T a g A d d i t i o n a l I n f o " / & g t ; & l t ; / a : K e y V a l u e O f D i a g r a m O b j e c t K e y a n y T y p e z b w N T n L X & g t ; & l t ; a : K e y V a l u e O f D i a g r a m O b j e c t K e y a n y T y p e z b w N T n L X & g t ; & l t ; a : K e y & g t ; & l t ; K e y & g t ; T a b l e s \ H e a t   L o s s   T a b l e & l t ; / K e y & g t ; & l t ; / a : K e y & g t ; & l t ; a : V a l u e   i : t y p e = " D i a g r a m D i s p l a y N o d e V i e w S t a t e " & g t ; & l t ; H e i g h t & g t ; 1 5 0 & l t ; / H e i g h t & g t ; & l t ; I s E x p a n d e d & g t ; t r u e & l t ; / I s E x p a n d e d & g t ; & l t ; L a y e d O u t & g t ; t r u e & l t ; / L a y e d O u t & g t ; & l t ; S c r o l l V e r t i c a l O f f s e t & g t ; 4 2 . 3 2 3 3 3 3 3 3 3 3 3 3 3 5 2 & l t ; / S c r o l l V e r t i c a l O f f s e t & g t ; & l t ; T a b I n d e x & g t ; 8 & l t ; / T a b I n d e x & g t ; & l t ; T o p & g t ; 5 6 0 . 0 5 4 4 1 2 7 1 3 9 3 9 0 9 & l t ; / T o p & g t ; & l t ; W i d t h & g t ; 2 0 0 & l t ; / W i d t h & g t ; & l t ; / a : V a l u e & g t ; & l t ; / a : K e y V a l u e O f D i a g r a m O b j e c t K e y a n y T y p e z b w N T n L X & g t ; & l t ; a : K e y V a l u e O f D i a g r a m O b j e c t K e y a n y T y p e z b w N T n L X & g t ; & l t ; a : K e y & g t ; & l t ; K e y & g t ; T a b l e s \ H e a t   L o s s   T a b l e \ C o l u m n s \ I n s u l a t i o n   T h i c k n e s s & l t ; / K e y & g t ; & l t ; / a : K e y & g t ; & l t ; a : V a l u e   i : t y p e = " D i a g r a m D i s p l a y N o d e V i e w S t a t e " & g t ; & l t ; H e i g h t & g t ; 1 5 0 & l t ; / H e i g h t & g t ; & l t ; I s E x p a n d e d & g t ; t r u e & l t ; / I s E x p a n d e d & g t ; & l t ; W i d t h & g t ; 2 0 0 & l t ; / W i d t h & g t ; & l t ; / a : V a l u e & g t ; & l t ; / a : K e y V a l u e O f D i a g r a m O b j e c t K e y a n y T y p e z b w N T n L X & g t ; & l t ; a : K e y V a l u e O f D i a g r a m O b j e c t K e y a n y T y p e z b w N T n L X & g t ; & l t ; a : K e y & g t ; & l t ; K e y & g t ; T a b l e s \ H e a t   L o s s   T a b l e \ C o l u m n s \ � F & l t ; / K e y & g t ; & l t ; / a : K e y & g t ; & l t ; a : V a l u e   i : t y p e = " D i a g r a m D i s p l a y N o d e V i e w S t a t e " & g t ; & l t ; H e i g h t & g t ; 1 5 0 & l t ; / H e i g h t & g t ; & l t ; I s E x p a n d e d & g t ; t r u e & l t ; / I s E x p a n d e d & g t ; & l t ; W i d t h & g t ; 2 0 0 & l t ; / W i d t h & g t ; & l t ; / a : V a l u e & g t ; & l t ; / a : K e y V a l u e O f D i a g r a m O b j e c t K e y a n y T y p e z b w N T n L X & g t ; & l t ; a : K e y V a l u e O f D i a g r a m O b j e c t K e y a n y T y p e z b w N T n L X & g t ; & l t ; a : K e y & g t ; & l t ; K e y & g t ; T a b l e s \ H e a t   L o s s   T a b l e \ C o l u m n s \ � C & l t ; / K e y & g t ; & l t ; / a : K e y & g t ; & l t ; a : V a l u e   i : t y p e = " D i a g r a m D i s p l a y N o d e V i e w S t a t e " & g t ; & l t ; H e i g h t & g t ; 1 5 0 & l t ; / H e i g h t & g t ; & l t ; I s E x p a n d e d & g t ; t r u e & l t ; / I s E x p a n d e d & g t ; & l t ; W i d t h & g t ; 2 0 0 & l t ; / W i d t h & g t ; & l t ; / a : V a l u e & g t ; & l t ; / a : K e y V a l u e O f D i a g r a m O b j e c t K e y a n y T y p e z b w N T n L X & g t ; & l t ; a : K e y V a l u e O f D i a g r a m O b j e c t K e y a n y T y p e z b w N T n L X & g t ; & l t ; a : K e y & g t ; & l t ; K e y & g t ; T a b l e s \ H e a t   L o s s   T a b l e \ C o l u m n s \ P i p e   D i a m e t e r & l t ; / K e y & g t ; & l t ; / a : K e y & g t ; & l t ; a : V a l u e   i : t y p e = " D i a g r a m D i s p l a y N o d e V i e w S t a t e " & g t ; & l t ; H e i g h t & g t ; 1 5 0 & l t ; / H e i g h t & g t ; & l t ; I s E x p a n d e d & g t ; t r u e & l t ; / I s E x p a n d e d & g t ; & l t ; W i d t h & g t ; 2 0 0 & l t ; / W i d t h & g t ; & l t ; / a : V a l u e & g t ; & l t ; / a : K e y V a l u e O f D i a g r a m O b j e c t K e y a n y T y p e z b w N T n L X & g t ; & l t ; a : K e y V a l u e O f D i a g r a m O b j e c t K e y a n y T y p e z b w N T n L X & g t ; & l t ; a : K e y & g t ; & l t ; K e y & g t ; T a b l e s \ H e a t   L o s s   T a b l e \ C o l u m n s \ H e a t   L o s s & l t ; / K e y & g t ; & l t ; / a : K e y & g t ; & l t ; a : V a l u e   i : t y p e = " D i a g r a m D i s p l a y N o d e V i e w S t a t e " & g t ; & l t ; H e i g h t & g t ; 1 5 0 & l t ; / H e i g h t & g t ; & l t ; I s E x p a n d e d & g t ; t r u e & l t ; / I s E x p a n d e d & g t ; & l t ; W i d t h & g t ; 2 0 0 & l t ; / W i d t h & g t ; & l t ; / a : V a l u e & g t ; & l t ; / a : K e y V a l u e O f D i a g r a m O b j e c t K e y a n y T y p e z b w N T n L X & g t ; & l t ; a : K e y V a l u e O f D i a g r a m O b j e c t K e y a n y T y p e z b w N T n L X & g t ; & l t ; a : K e y & g t ; & l t ; K e y & g t ; T a b l e s \ H e a t   L o s s   T a b l e \ C o l u m n s \ C o n c a t e n a t e   C o d e & l t ; / K e y & g t ; & l t ; / a : K e y & g t ; & l t ; a : V a l u e   i : t y p e = " D i a g r a m D i s p l a y N o d e V i e w S t a t e " & g t ; & l t ; H e i g h t & g t ; 1 5 0 & l t ; / H e i g h t & g t ; & l t ; I s E x p a n d e d & g t ; t r u e & l t ; / I s E x p a n d e d & g t ; & l t ; W i d t h & g t ; 2 0 0 & l t ; / W i d t h & g t ; & l t ; / a : V a l u e & g t ; & l t ; / a : K e y V a l u e O f D i a g r a m O b j e c t K e y a n y T y p e z b w N T n L X & g t ; & l t ; a : K e y V a l u e O f D i a g r a m O b j e c t K e y a n y T y p e z b w N T n L X & g t ; & l t ; a : K e y & g t ; & l t ; K e y & g t ; T a b l e s \ C a b l e   T y p e s & l t ; / K e y & g t ; & l t ; / a : K e y & g t ; & l t ; a : V a l u e   i : t y p e = " D i a g r a m D i s p l a y N o d e V i e w S t a t e " & g t ; & l t ; H e i g h t & g t ; 1 5 0 & l t ; / H e i g h t & g t ; & l t ; I s E x p a n d e d & g t ; t r u e & l t ; / I s E x p a n d e d & g t ; & l t ; L a y e d O u t & g t ; t r u e & l t ; / L a y e d O u t & g t ; & l t ; S c r o l l V e r t i c a l O f f s e t & g t ; 1 1 4 . 0 3 3 3 3 3 3 3 3 3 3 3 3 6 & l t ; / S c r o l l V e r t i c a l O f f s e t & g t ; & l t ; T o p & g t ; 3 0 . 3 0 7 6 9 2 3 0 7 6 9 2 2 9 2 & l t ; / T o p & g t ; & l t ; W i d t h & g t ; 2 0 0 & l t ; / W i d t h & g t ; & l t ; / a : V a l u e & g t ; & l t ; / a : K e y V a l u e O f D i a g r a m O b j e c t K e y a n y T y p e z b w N T n L X & g t ; & l t ; a : K e y V a l u e O f D i a g r a m O b j e c t K e y a n y T y p e z b w N T n L X & g t ; & l t ; a : K e y & g t ; & l t ; K e y & g t ; T a b l e s \ C a b l e   T y p e s \ C o l u m n s \ C a t   N u m b e r & l t ; / K e y & g t ; & l t ; / a : K e y & g t ; & l t ; a : V a l u e   i : t y p e = " D i a g r a m D i s p l a y N o d e V i e w S t a t e " & g t ; & l t ; H e i g h t & g t ; 1 5 0 & l t ; / H e i g h t & g t ; & l t ; I s E x p a n d e d & g t ; t r u e & l t ; / I s E x p a n d e d & g t ; & l t ; W i d t h & g t ; 2 0 0 & l t ; / W i d t h & g t ; & l t ; / a : V a l u e & g t ; & l t ; / a : K e y V a l u e O f D i a g r a m O b j e c t K e y a n y T y p e z b w N T n L X & g t ; & l t ; a : K e y V a l u e O f D i a g r a m O b j e c t K e y a n y T y p e z b w N T n L X & g t ; & l t ; a : K e y & g t ; & l t ; K e y & g t ; T a b l e s \ C a b l e   T y p e s \ C o l u m n s \ P o w e r   O u t p u t & l t ; / K e y & g t ; & l t ; / a : K e y & g t ; & l t ; a : V a l u e   i : t y p e = " D i a g r a m D i s p l a y N o d e V i e w S t a t e " & g t ; & l t ; H e i g h t & g t ; 1 5 0 & l t ; / H e i g h t & g t ; & l t ; I s E x p a n d e d & g t ; t r u e & l t ; / I s E x p a n d e d & g t ; & l t ; W i d t h & g t ; 2 0 0 & l t ; / W i d t h & g t ; & l t ; / a : V a l u e & g t ; & l t ; / a : K e y V a l u e O f D i a g r a m O b j e c t K e y a n y T y p e z b w N T n L X & g t ; & l t ; a : K e y V a l u e O f D i a g r a m O b j e c t K e y a n y T y p e z b w N T n L X & g t ; & l t ; a : K e y & g t ; & l t ; K e y & g t ; T a b l e s \ C a b l e   T y p e s \ C o l u m n s \ H e a t i n g   C a b l e   F a m i l y & l t ; / K e y & g t ; & l t ; / a : K e y & g t ; & l t ; a : V a l u e   i : t y p e = " D i a g r a m D i s p l a y N o d e V i e w S t a t e " & g t ; & l t ; H e i g h t & g t ; 1 5 0 & l t ; / H e i g h t & g t ; & l t ; I s E x p a n d e d & g t ; t r u e & l t ; / I s E x p a n d e d & g t ; & l t ; W i d t h & g t ; 2 0 0 & l t ; / W i d t h & g t ; & l t ; / a : V a l u e & g t ; & l t ; / a : K e y V a l u e O f D i a g r a m O b j e c t K e y a n y T y p e z b w N T n L X & g t ; & l t ; a : K e y V a l u e O f D i a g r a m O b j e c t K e y a n y T y p e z b w N T n L X & g t ; & l t ; a : K e y & g t ; & l t ; K e y & g t ; T a b l e s \ C a b l e   T y p e s \ C o l u m n s \ D e s i g n   T e m p e r a t u r e & l t ; / K e y & g t ; & l t ; / a : K e y & g t ; & l t ; a : V a l u e   i : t y p e = " D i a g r a m D i s p l a y N o d e V i e w S t a t e " & g t ; & l t ; H e i g h t & g t ; 1 5 0 & l t ; / H e i g h t & g t ; & l t ; I s E x p a n d e d & g t ; t r u e & l t ; / I s E x p a n d e d & g t ; & l t ; W i d t h & g t ; 2 0 0 & l t ; / W i d t h & g t ; & l t ; / a : V a l u e & g t ; & l t ; / a : K e y V a l u e O f D i a g r a m O b j e c t K e y a n y T y p e z b w N T n L X & g t ; & l t ; a : K e y V a l u e O f D i a g r a m O b j e c t K e y a n y T y p e z b w N T n L X & g t ; & l t ; a : K e y & g t ; & l t ; K e y & g t ; T a b l e s \ C a b l e   T y p e s \ C o l u m n s \ U n i t & l t ; / K e y & g t ; & l t ; / a : K e y & g t ; & l t ; a : V a l u e   i : t y p e = " D i a g r a m D i s p l a y N o d e V i e w S t a t e " & g t ; & l t ; H e i g h t & g t ; 1 5 0 & l t ; / H e i g h t & g t ; & l t ; I s E x p a n d e d & g t ; t r u e & l t ; / I s E x p a n d e d & g t ; & l t ; W i d t h & g t ; 2 0 0 & l t ; / W i d t h & g t ; & l t ; / a : V a l u e & g t ; & l t ; / a : K e y V a l u e O f D i a g r a m O b j e c t K e y a n y T y p e z b w N T n L X & g t ; & l t ; a : K e y V a l u e O f D i a g r a m O b j e c t K e y a n y T y p e z b w N T n L X & g t ; & l t ; a : K e y & g t ; & l t ; K e y & g t ; T a b l e s \ C a b l e   T y p e s \ C o l u m n s \ M a x   C i r c u i t   L e n g t h & l t ; / K e y & g t ; & l t ; / a : K e y & g t ; & l t ; a : V a l u e   i : t y p e = " D i a g r a m D i s p l a y N o d e V i e w S t a t e " & g t ; & l t ; H e i g h t & g t ; 1 5 0 & l t ; / H e i g h t & g t ; & l t ; I s E x p a n d e d & g t ; t r u e & l t ; / I s E x p a n d e d & g t ; & l t ; W i d t h & g t ; 2 0 0 & l t ; / W i d t h & g t ; & l t ; / a : V a l u e & g t ; & l t ; / a : K e y V a l u e O f D i a g r a m O b j e c t K e y a n y T y p e z b w N T n L X & g t ; & l t ; a : K e y V a l u e O f D i a g r a m O b j e c t K e y a n y T y p e z b w N T n L X & g t ; & l t ; a : K e y & g t ; & l t ; K e y & g t ; T a b l e s \ C a b l e   T y p e s \ C o l u m n s \ S t a r t   U p   T e m p e r a t u r e & l t ; / K e y & g t ; & l t ; / a : K e y & g t ; & l t ; a : V a l u e   i : t y p e = " D i a g r a m D i s p l a y N o d e V i e w S t a t e " & g t ; & l t ; H e i g h t & g t ; 1 5 0 & l t ; / H e i g h t & g t ; & l t ; I s E x p a n d e d & g t ; t r u e & l t ; / I s E x p a n d e d & g t ; & l t ; W i d t h & g t ; 2 0 0 & l t ; / W i d t h & g t ; & l t ; / a : V a l u e & g t ; & l t ; / a : K e y V a l u e O f D i a g r a m O b j e c t K e y a n y T y p e z b w N T n L X & g t ; & l t ; a : K e y V a l u e O f D i a g r a m O b j e c t K e y a n y T y p e z b w N T n L X & g t ; & l t ; a : K e y & g t ; & l t ; K e y & g t ; T a b l e s \ C a b l e   T y p e s \ C o l u m n s \ B r e a k e r   S i z e & l t ; / K e y & g t ; & l t ; / a : K e y & g t ; & l t ; a : V a l u e   i : t y p e = " D i a g r a m D i s p l a y N o d e V i e w S t a t e " & g t ; & l t ; H e i g h t & g t ; 1 5 0 & l t ; / H e i g h t & g t ; & l t ; I s E x p a n d e d & g t ; t r u e & l t ; / I s E x p a n d e d & g t ; & l t ; W i d t h & g t ; 2 0 0 & l t ; / W i d t h & g t ; & l t ; / a : V a l u e & g t ; & l t ; / a : K e y V a l u e O f D i a g r a m O b j e c t K e y a n y T y p e z b w N T n L X & g t ; & l t ; a : K e y V a l u e O f D i a g r a m O b j e c t K e y a n y T y p e z b w N T n L X & g t ; & l t ; a : K e y & g t ; & l t ; K e y & g t ; T a b l e s \ C a b l e   T y p e s \ C o l u m n s \ C a b l e   C o d e & l t ; / K e y & g t ; & l t ; / a : K e y & g t ; & l t ; a : V a l u e   i : t y p e = " D i a g r a m D i s p l a y N o d e V i e w S t a t e " & g t ; & l t ; H e i g h t & g t ; 1 5 0 & l t ; / H e i g h t & g t ; & l t ; I s E x p a n d e d & g t ; t r u e & l t ; / I s E x p a n d e d & g t ; & l t ; W i d t h & g t ; 2 0 0 & l t ; / W i d t h & g t ; & l t ; / a : V a l u e & g t ; & l t ; / a : K e y V a l u e O f D i a g r a m O b j e c t K e y a n y T y p e z b w N T n L X & g t ; & l t ; a : K e y V a l u e O f D i a g r a m O b j e c t K e y a n y T y p e z b w N T n L X & g t ; & l t ; a : K e y & g t ; & l t ; K e y & g t ; T a b l e s \ C a b l e   T y p e s \ M e a s u r e s \ S u m   o f   D e s i g n   T e m p e r a t u r e & l t ; / K e y & g t ; & l t ; / a : K e y & g t ; & l t ; a : V a l u e   i : t y p e = " D i a g r a m D i s p l a y N o d e V i e w S t a t e " & g t ; & l t ; H e i g h t & g t ; 1 5 0 & l t ; / H e i g h t & g t ; & l t ; I s E x p a n d e d & g t ; t r u e & l t ; / I s E x p a n d e d & g t ; & l t ; W i d t h & g t ; 2 0 0 & l t ; / W i d t h & g t ; & l t ; / a : V a l u e & g t ; & l t ; / a : K e y V a l u e O f D i a g r a m O b j e c t K e y a n y T y p e z b w N T n L X & g t ; & l t ; a : K e y V a l u e O f D i a g r a m O b j e c t K e y a n y T y p e z b w N T n L X & g t ; & l t ; a : K e y & g t ; & l t ; K e y & g t ; T a b l e s \ C a b l e   T y p e s \ S u m   o f   D e s i g n   T e m p e r a t u r e \ A d d i t i o n a l   I n f o \ I m p l i c i t   C a l c u l a t e d   F i e l d & l t ; / K e y & g t ; & l t ; / a : K e y & g t ; & l t ; a : V a l u e   i : t y p e = " D i a g r a m D i s p l a y V i e w S t a t e I D i a g r a m T a g A d d i t i o n a l I n f o " / & g t ; & l t ; / a : K e y V a l u e O f D i a g r a m O b j e c t K e y a n y T y p e z b w N T n L X & g t ; & l t ; a : K e y V a l u e O f D i a g r a m O b j e c t K e y a n y T y p e z b w N T n L X & g t ; & l t ; a : K e y & g t ; & l t ; K e y & g t ; T a b l e s \ S R   C a b l e   V a l v e   A l l o w a n c e s & l t ; / K e y & g t ; & l t ; / a : K e y & g t ; & l t ; a : V a l u e   i : t y p e = " D i a g r a m D i s p l a y N o d e V i e w S t a t e " & g t ; & l t ; H e i g h t & g t ; 1 5 0 & l t ; / H e i g h t & g t ; & l t ; I s E x p a n d e d & g t ; t r u e & l t ; / I s E x p a n d e d & g t ; & l t ; L a y e d O u t & g t ; t r u e & l t ; / L a y e d O u t & g t ; & l t ; T a b I n d e x & g t ; 6 & l t ; / T a b I n d e x & g t ; & l t ; T o p & g t ; 3 8 7 . 7 9 0 2 9 5 5 6 1 0 7 1 8 4 & l t ; / T o p & g t ; & l t ; W i d t h & g t ; 2 0 0 & l t ; / W i d t h & g t ; & l t ; / a : V a l u e & g t ; & l t ; / a : K e y V a l u e O f D i a g r a m O b j e c t K e y a n y T y p e z b w N T n L X & g t ; & l t ; a : K e y V a l u e O f D i a g r a m O b j e c t K e y a n y T y p e z b w N T n L X & g t ; & l t ; a : K e y & g t ; & l t ; K e y & g t ; T a b l e s \ S R   C a b l e   V a l v e   A l l o w a n c e s \ C o l u m n s \ P i p e   D i a m e t e r & l t ; / K e y & g t ; & l t ; / a : K e y & g t ; & l t ; a : V a l u e   i : t y p e = " D i a g r a m D i s p l a y N o d e V i e w S t a t e " & g t ; & l t ; H e i g h t & g t ; 1 5 0 & l t ; / H e i g h t & g t ; & l t ; I s E x p a n d e d & g t ; t r u e & l t ; / I s E x p a n d e d & g t ; & l t ; W i d t h & g t ; 2 0 0 & l t ; / W i d t h & g t ; & l t ; / a : V a l u e & g t ; & l t ; / a : K e y V a l u e O f D i a g r a m O b j e c t K e y a n y T y p e z b w N T n L X & g t ; & l t ; a : K e y V a l u e O f D i a g r a m O b j e c t K e y a n y T y p e z b w N T n L X & g t ; & l t ; a : K e y & g t ; & l t ; K e y & g t ; T a b l e s \ S R   C a b l e   V a l v e   A l l o w a n c e s \ C o l u m n s \ H e a t i n g   C a b l e   F e e t & l t ; / K e y & g t ; & l t ; / a : K e y & g t ; & l t ; a : V a l u e   i : t y p e = " D i a g r a m D i s p l a y N o d e V i e w S t a t e " & g t ; & l t ; H e i g h t & g t ; 1 5 0 & l t ; / H e i g h t & g t ; & l t ; I s E x p a n d e d & g t ; t r u e & l t ; / I s E x p a n d e d & g t ; & l t ; W i d t h & g t ; 2 0 0 & l t ; / W i d t h & g t ; & l t ; / a : V a l u e & g t ; & l t ; / a : K e y V a l u e O f D i a g r a m O b j e c t K e y a n y T y p e z b w N T n L X & g t ; & l t ; a : K e y V a l u e O f D i a g r a m O b j e c t K e y a n y T y p e z b w N T n L X & g t ; & l t ; a : K e y & g t ; & l t ; K e y & g t ; T a b l e s \ F l a n g e   A l l o w a n c e s & l t ; / K e y & g t ; & l t ; / a : K e y & g t ; & l t ; a : V a l u e   i : t y p e = " D i a g r a m D i s p l a y N o d e V i e w S t a t e " & g t ; & l t ; H e i g h t & g t ; 1 5 0 & l t ; / H e i g h t & g t ; & l t ; I s E x p a n d e d & g t ; t r u e & l t ; / I s E x p a n d e d & g t ; & l t ; L a y e d O u t & g t ; t r u e & l t ; / L a y e d O u t & g t ; & l t ; T a b I n d e x & g t ; 1 0 & l t ; / T a b I n d e x & g t ; & l t ; T o p & g t ; 7 3 6 . 0 3 7 8 1 5 1 9 0 7 6 7 3 3 & l t ; / T o p & g t ; & l t ; W i d t h & g t ; 2 0 0 & l t ; / W i d t h & g t ; & l t ; / a : V a l u e & g t ; & l t ; / a : K e y V a l u e O f D i a g r a m O b j e c t K e y a n y T y p e z b w N T n L X & g t ; & l t ; a : K e y V a l u e O f D i a g r a m O b j e c t K e y a n y T y p e z b w N T n L X & g t ; & l t ; a : K e y & g t ; & l t ; K e y & g t ; T a b l e s \ F l a n g e   A l l o w a n c e s \ C o l u m n s \ P i p e   D i a m e t e r & l t ; / K e y & g t ; & l t ; / a : K e y & g t ; & l t ; a : V a l u e   i : t y p e = " D i a g r a m D i s p l a y N o d e V i e w S t a t e " & g t ; & l t ; H e i g h t & g t ; 1 5 0 & l t ; / H e i g h t & g t ; & l t ; I s E x p a n d e d & g t ; t r u e & l t ; / I s E x p a n d e d & g t ; & l t ; W i d t h & g t ; 2 0 0 & l t ; / W i d t h & g t ; & l t ; / a : V a l u e & g t ; & l t ; / a : K e y V a l u e O f D i a g r a m O b j e c t K e y a n y T y p e z b w N T n L X & g t ; & l t ; a : K e y V a l u e O f D i a g r a m O b j e c t K e y a n y T y p e z b w N T n L X & g t ; & l t ; a : K e y & g t ; & l t ; K e y & g t ; T a b l e s \ F l a n g e   A l l o w a n c e s \ C o l u m n s \ H e a t i n g   C a b l e   F e e t & l t ; / K e y & g t ; & l t ; / a : K e y & g t ; & l t ; a : V a l u e   i : t y p e = " D i a g r a m D i s p l a y N o d e V i e w S t a t e " & g t ; & l t ; H e i g h t & g t ; 1 5 0 & l t ; / H e i g h t & g t ; & l t ; I s E x p a n d e d & g t ; t r u e & l t ; / I s E x p a n d e d & g t ; & l t ; W i d t h & g t ; 2 0 0 & l t ; / W i d t h & g t ; & l t ; / a : V a l u e & g t ; & l t ; / a : K e y V a l u e O f D i a g r a m O b j e c t K e y a n y T y p e z b w N T n L X & g t ; & l t ; a : K e y V a l u e O f D i a g r a m O b j e c t K e y a n y T y p e z b w N T n L X & g t ; & l t ; a : K e y & g t ; & l t ; K e y & g t ; T a b l e s \ M I   C a b l e   A l l o w a n c e s & l t ; / K e y & g t ; & l t ; / a : K e y & g t ; & l t ; a : V a l u e   i : t y p e = " D i a g r a m D i s p l a y N o d e V i e w S t a t e " & g t ; & l t ; H e i g h t & g t ; 1 5 0 & l t ; / H e i g h t & g t ; & l t ; I s E x p a n d e d & g t ; t r u e & l t ; / I s E x p a n d e d & g t ; & l t ; L a y e d O u t & g t ; t r u e & l t ; / L a y e d O u t & g t ; & l t ; T a b I n d e x & g t ; 3 & l t ; / T a b I n d e x & g t ; & l t ; T o p & g t ; 2 0 1 . 9 6 2 7 3 0 4 3 2 8 5 8 5 1 & l t ; / T o p & g t ; & l t ; W i d t h & g t ; 2 0 0 & l t ; / W i d t h & g t ; & l t ; / a : V a l u e & g t ; & l t ; / a : K e y V a l u e O f D i a g r a m O b j e c t K e y a n y T y p e z b w N T n L X & g t ; & l t ; a : K e y V a l u e O f D i a g r a m O b j e c t K e y a n y T y p e z b w N T n L X & g t ; & l t ; a : K e y & g t ; & l t ; K e y & g t ; T a b l e s \ M I   C a b l e   A l l o w a n c e s \ C o l u m n s \ P i p e   D i a m e t e r & l t ; / K e y & g t ; & l t ; / a : K e y & g t ; & l t ; a : V a l u e 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 A l l o w a n c e s \ C o l u m n s \ L i g h t   v a l v e   ( f l a n g e d ) & l t ; / K e y & g t ; & l t ; / a : K e y & g t ; & l t ; a : V a l u e 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 A l l o w a n c e s \ C o l u m n s \ L i g h t   v a l v e   ( t h r e a d e d   o r   w e l d e d ) & l t ; / K e y & g t ; & l t ; / a : K e y & g t ; & l t ; a : V a l u e 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 A l l o w a n c e s \ C o l u m n s \ H e a v y   v a l v e   ( f l a n g e d ) & l t ; / K e y & g t ; & l t ; / a : K e y & g t ; & l t ; a : V a l u e 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 A l l o w a n c e s \ C o l u m n s \ H e a v y   v a l v e   ( t h r e a d e d   o r   w e l d e d ) & l t ; / K e y & g t ; & l t ; / a : K e y & g t ; & l t ; a : V a l u e 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 A l l o w a n c e s \ C o l u m n s \ T y p i c a l   P i p e   S h o e & l t ; / K e y & g t ; & l t ; / a : K e y & g t ; & l t ; a : V a l u e 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 A l l o w a n c e s \ C o l u m n s \ F l a n g e   ( p a i r ) & l t ; / K e y & g t ; & l t ; / a : K e y & g t ; & l t ; a : V a l u e   i : t y p e = " D i a g r a m D i s p l a y N o d e V i e w S t a t e " & g t ; & l t ; H e i g h t & g t ; 1 5 0 & l t ; / H e i g h t & g t ; & l t ; I s E x p a n d e d & g t ; t r u e & l t ; / I s E x p a n d e d & g t ; & l t ; W i d t h & g t ; 2 0 0 & l t ; / W i d t h & g t ; & l t ; / a : V a l u e & g t ; & l t ; / a : K e y V a l u e O f D i a g r a m O b j e c t K e y a n y T y p e z b w N T n L X & g t ; & l t ; a : K e y V a l u e O f D i a g r a m O b j e c t K e y a n y T y p e z b w N T n L X & g t ; & l t ; a : K e y & g t ; & l t ; K e y & g t ; T a b l e s \ M I   C a b l e   A l l o w a n c e s \ C o l u m n s \ F i e l d   v a r i a n c e & l t ; / K e y & g t ; & l t ; / a : K e y & g t ; & l t ; a : V a l u e   i : t y p e = " D i a g r a m D i s p l a y N o d e V i e w S t a t e " & g t ; & l t ; H e i g h t & g t ; 1 5 0 & l t ; / H e i g h t & g t ; & l t ; I s E x p a n d e d & g t ; t r u e & l t ; / I s E x p a n d e d & g t ; & l t ; W i d t h & g t ; 2 0 0 & l t ; / W i d t h & g t ; & l t ; / a : V a l u e & g t ; & l t ; / a : K e y V a l u e O f D i a g r a m O b j e c t K e y a n y T y p e z b w N T n L X & g t ; & l t ; a : K e y V a l u e O f D i a g r a m O b j e c t K e y a n y T y p e z b w N T n L X & g t ; & l t ; a : K e y & g t ; & l t ; K e y & g t ; T a b l e s \ H e a t   L o s s   -   I n s u l a t i o n   F a c t o r s & l t ; / K e y & g t ; & l t ; / a : K e y & g t ; & l t ; a : V a l u e   i : t y p e = " D i a g r a m D i s p l a y N o d e V i e w S t a t e " & g t ; & l t ; H e i g h t & g t ; 1 4 3 . 8 4 6 1 5 3 8 4 6 1 5 3 7 8 & l t ; / H e i g h t & g t ; & l t ; I s E x p a n d e d & g t ; t r u e & l t ; / I s E x p a n d e d & g t ; & l t ; L a y e d O u t & g t ; t r u e & l t ; / L a y e d O u t & g t ; & l t ; L e f t & g t ; 2 7 0 . 0 3 2 1 3 7 4 7 3 7 3 5 8 2 & l t ; / L e f t & g t ; & l t ; T a b I n d e x & g t ; 1 & l t ; / T a b I n d e x & g t ; & l t ; T o p & g t ; 2 8 . 0 4 8 9 9 3 9 3 4 3 8 2 1 3 9 & l t ; / T o p & g t ; & l t ; W i d t h & g t ; 2 5 5 . 3 8 4 6 1 5 3 8 4 6 1 5 3 6 & l t ; / W i d t h & g t ; & l t ; / a : V a l u e & g t ; & l t ; / a : K e y V a l u e O f D i a g r a m O b j e c t K e y a n y T y p e z b w N T n L X & g t ; & l t ; a : K e y V a l u e O f D i a g r a m O b j e c t K e y a n y T y p e z b w N T n L X & g t ; & l t ; a : K e y & g t ; & l t ; K e y & g t ; T a b l e s \ H e a t   L o s s   -   I n s u l a t i o n   F a c t o r s \ C o l u m n s \ K E D   S p e c & l t ; / K e y & g t ; & l t ; / a : K e y & g t ; & l t ; a : V a l u e   i : t y p e = " D i a g r a m D i s p l a y N o d e V i e w S t a t e " & g t ; & l t ; H e i g h t & g t ; 1 5 0 & l t ; / H e i g h t & g t ; & l t ; I s E x p a n d e d & g t ; t r u e & l t ; / I s E x p a n d e d & g t ; & l t ; W i d t h & g t ; 2 0 0 & l t ; / W i d t h & g t ; & l t ; / a : V a l u e & g t ; & l t ; / a : K e y V a l u e O f D i a g r a m O b j e c t K e y a n y T y p e z b w N T n L X & g t ; & l t ; a : K e y V a l u e O f D i a g r a m O b j e c t K e y a n y T y p e z b w N T n L X & g t ; & l t ; a : K e y & g t ; & l t ; K e y & g t ; T a b l e s \ H e a t   L o s s   -   I n s u l a t i o n   F a c t o r s \ C o l u m n s \ P r e f o r m e d   P i p e   I n s u l a t i o n & l t ; / K e y & g t ; & l t ; / a : K e y & g t ; & l t ; a : V a l u e   i : t y p e = " D i a g r a m D i s p l a y N o d e V i e w S t a t e " & g t ; & l t ; H e i g h t & g t ; 1 5 0 & l t ; / H e i g h t & g t ; & l t ; I s E x p a n d e d & g t ; t r u e & l t ; / I s E x p a n d e d & g t ; & l t ; W i d t h & g t ; 2 0 0 & l t ; / W i d t h & g t ; & l t ; / a : V a l u e & g t ; & l t ; / a : K e y V a l u e O f D i a g r a m O b j e c t K e y a n y T y p e z b w N T n L X & g t ; & l t ; a : K e y V a l u e O f D i a g r a m O b j e c t K e y a n y T y p e z b w N T n L X & g t ; & l t ; a : K e y & g t ; & l t ; K e y & g t ; T a b l e s \ H e a t   L o s s   -   I n s u l a t i o n   F a c t o r s \ C o l u m n s \ I n s u l a t i o n   F a c t o r & l t ; / K e y & g t ; & l t ; / a : K e y & g t ; & l t ; a : V a l u e   i : t y p e = " D i a g r a m D i s p l a y N o d e V i e w S t a t e " & g t ; & l t ; H e i g h t & g t ; 1 5 0 & l t ; / H e i g h t & g t ; & l t ; I s E x p a n d e d & g t ; t r u e & l t ; / I s E x p a n d e d & g t ; & l t ; W i d t h & g t ; 2 0 0 & l t ; / W i d t h & g t ; & l t ; / a : V a l u e & g t ; & l t ; / a : K e y V a l u e O f D i a g r a m O b j e c t K e y a n y T y p e z b w N T n L X & g t ; & l t ; a : K e y V a l u e O f D i a g r a m O b j e c t K e y a n y T y p e z b w N T n L X & g t ; & l t ; a : K e y & g t ; & l t ; K e y & g t ; T a b l e s \ H e a t   L o s s   -   I n s u l a t i o n   F a c t o r s \ C o l u m n s \ k   F a c t o r   @   5 0   D e g   F & l t ; / K e y & g t ; & l t ; / a : K e y & g t ; & l t ; a : V a l u e   i : t y p e = " D i a g r a m D i s p l a y N o d e V i e w S t a t e " & g t ; & l t ; H e i g h t & g t ; 1 5 0 & l t ; / H e i g h t & g t ; & l t ; I s E x p a n d e d & g t ; t r u e & l t ; / I s E x p a n d e d & g t ; & l t ; W i d t h & g t ; 2 0 0 & l t ; / W i d t h & g t ; & l t ; / a : V a l u e & g t ; & l t ; / a : K e y V a l u e O f D i a g r a m O b j e c t K e y a n y T y p e z b w N T n L X & g t ; & l t ; a : K e y V a l u e O f D i a g r a m O b j e c t K e y a n y T y p e z b w N T n L X & g t ; & l t ; a : K e y & g t ; & l t ; K e y & g t ; T a b l e s \ G T - 6 6   A t t a c h m e n t   T a p e   R e q & l t ; / K e y & g t ; & l t ; / a : K e y & g t ; & l t ; a : V a l u e   i : t y p e = " D i a g r a m D i s p l a y N o d e V i e w S t a t e " & g t ; & l t ; H e i g h t & g t ; 1 5 0 & l t ; / H e i g h t & g t ; & l t ; I s E x p a n d e d & g t ; t r u e & l t ; / I s E x p a n d e d & g t ; & l t ; L a y e d O u t & g t ; t r u e & l t ; / L a y e d O u t & g t ; & l t ; L e f t & g t ; 6 1 2 . 5 3 4 2 3 8 6 3 9 6 9 2 1 5 & l t ; / L e f t & g t ; & l t ; T a b I n d e x & g t ; 2 & l t ; / T a b I n d e x & g t ; & l t ; T o p & g t ; 2 8 . 5 1 0 5 3 2 3 9 5 9 2 0 6 4 9 & l t ; / T o p & g t ; & l t ; W i d t h & g t ; 2 0 0 & l t ; / W i d t h & g t ; & l t ; / a : V a l u e & g t ; & l t ; / a : K e y V a l u e O f D i a g r a m O b j e c t K e y a n y T y p e z b w N T n L X & g t ; & l t ; a : K e y V a l u e O f D i a g r a m O b j e c t K e y a n y T y p e z b w N T n L X & g t ; & l t ; a : K e y & g t ; & l t ; K e y & g t ; T a b l e s \ G T - 6 6   A t t a c h m e n t   T a p e   R e q \ C o l u m n s \ P i p e   D i a m e t e r & l t ; / K e y & g t ; & l t ; / a : K e y & g t ; & l t ; a : V a l u e   i : t y p e = " D i a g r a m D i s p l a y N o d e V i e w S t a t e " & g t ; & l t ; H e i g h t & g t ; 1 5 0 & l t ; / H e i g h t & g t ; & l t ; I s E x p a n d e d & g t ; t r u e & l t ; / I s E x p a n d e d & g t ; & l t ; W i d t h & g t ; 2 0 0 & l t ; / W i d t h & g t ; & l t ; / a : V a l u e & g t ; & l t ; / a : K e y V a l u e O f D i a g r a m O b j e c t K e y a n y T y p e z b w N T n L X & g t ; & l t ; a : K e y V a l u e O f D i a g r a m O b j e c t K e y a n y T y p e z b w N T n L X & g t ; & l t ; a : K e y & g t ; & l t ; K e y & g t ; T a b l e s \ G T - 6 6   A t t a c h m e n t   T a p e   R e q \ C o l u m n s \ R o l l s / 1 0 0 f t   o f   C a b l e & l t ; / K e y & g t ; & l t ; / a : K e y & g t ; & l t ; a : V a l u e   i : t y p e = " D i a g r a m D i s p l a y N o d e V i e w S t a t e " & g t ; & l t ; H e i g h t & g t ; 1 5 0 & l t ; / H e i g h t & g t ; & l t ; I s E x p a n d e d & g t ; t r u e & l t ; / I s E x p a n d e d & g t ; & l t ; W i d t h & g t ; 2 0 0 & l t ; / W i d t h & g t ; & l t ; / a : V a l u e & g t ; & l t ; / a : K e y V a l u e O f D i a g r a m O b j e c t K e y a n y T y p e z b w N T n L X & g t ; & l t ; a : K e y V a l u e O f D i a g r a m O b j e c t K e y a n y T y p e z b w N T n L X & g t ; & l t ; a : K e y & g t ; & l t ; K e y & g t ; T a b l e s \ P i p e   S t r a p   S e l e c t i o n   -   S R & l t ; / K e y & g t ; & l t ; / a : K e y & g t ; & l t ; a : V a l u e   i : t y p e = " D i a g r a m D i s p l a y N o d e V i e w S t a t e " & g t ; & l t ; H e i g h t & g t ; 1 5 0 & l t ; / H e i g h t & g t ; & l t ; I s E x p a n d e d & g t ; t r u e & l t ; / I s E x p a n d e d & g t ; & l t ; L a y e d O u t & g t ; t r u e & l t ; / L a y e d O u t & g t ; & l t ; L e f t & g t ; 6 1 6 . 2 8 4 2 0 3 0 5 3 5 1 1 7 6 & l t ; / L e f t & g t ; & l t ; T a b I n d e x & g t ; 5 & l t ; / T a b I n d e x & g t ; & l t ; T o p & g t ; 2 1 0 . 0 4 8 9 9 3 9 3 4 3 8 2 1 1 & l t ; / T o p & g t ; & l t ; W i d t h & g t ; 2 0 0 & l t ; / W i d t h & g t ; & l t ; / a : V a l u e & g t ; & l t ; / a : K e y V a l u e O f D i a g r a m O b j e c t K e y a n y T y p e z b w N T n L X & g t ; & l t ; a : K e y V a l u e O f D i a g r a m O b j e c t K e y a n y T y p e z b w N T n L X & g t ; & l t ; a : K e y & g t ; & l t ; K e y & g t ; T a b l e s \ P i p e   S t r a p   S e l e c t i o n   -   S R \ C o l u m n s \ P i p e   S i z e & l t ; / K e y & g t ; & l t ; / a : K e y & g t ; & l t ; a : V a l u e   i : t y p e = " D i a g r a m D i s p l a y N o d e V i e w S t a t e " & g t ; & l t ; H e i g h t & g t ; 1 5 0 & l t ; / H e i g h t & g t ; & l t ; I s E x p a n d e d & g t ; t r u e & l t ; / I s E x p a n d e d & g t ; & l t ; W i d t h & g t ; 2 0 0 & l t ; / W i d t h & g t ; & l t ; / a : V a l u e & g t ; & l t ; / a : K e y V a l u e O f D i a g r a m O b j e c t K e y a n y T y p e z b w N T n L X & g t ; & l t ; a : K e y V a l u e O f D i a g r a m O b j e c t K e y a n y T y p e z b w N T n L X & g t ; & l t ; a : K e y & g t ; & l t ; K e y & g t ; T a b l e s \ P i p e   S t r a p   S e l e c t i o n   -   S R \ C o l u m n s \ C a t a l o g   N u m b e r & l t ; / K e y & g t ; & l t ; / a : K e y & g t ; & l t ; a : V a l u e   i : t y p e = " D i a g r a m D i s p l a y N o d e V i e w S t a t e " & g t ; & l t ; H e i g h t & g t ; 1 5 0 & l t ; / H e i g h t & g t ; & l t ; I s E x p a n d e d & g t ; t r u e & l t ; / I s E x p a n d e d & g t ; & l t ; W i d t h & g t ; 2 0 0 & l t ; / W i d t h & g t ; & l t ; / a : V a l u e & g t ; & l t ; / a : K e y V a l u e O f D i a g r a m O b j e c t K e y a n y T y p e z b w N T n L X & g t ; & l t ; a : K e y V a l u e O f D i a g r a m O b j e c t K e y a n y T y p e z b w N T n L X & g t ; & l t ; a : K e y & g t ; & l t ; K e y & g t ; T a b l e s \ A c c e s s o r y   D e s c r i p t i o n s & l t ; / K e y & g t ; & l t ; / a : K e y & g t ; & l t ; a : V a l u e   i : t y p e = " D i a g r a m D i s p l a y N o d e V i e w S t a t e " & g t ; & l t ; H e i g h t & g t ; 1 5 0 & l t ; / H e i g h t & g t ; & l t ; I s E x p a n d e d & g t ; t r u e & l t ; / I s E x p a n d e d & g t ; & l t ; L a y e d O u t & g t ; t r u e & l t ; / L a y e d O u t & g t ; & l t ; L e f t & g t ; 6 2 3 . 3 4 1 7 1 7 4 3 0 3 0 2 3 1 & l t ; / L e f t & g t ; & l t ; T a b I n d e x & g t ; 9 & l t ; / T a b I n d e x & g t ; & l t ; T o p & g t ; 5 4 9 . 1 2 5 9 1 7 0 1 1 3 0 5 3 2 & l t ; / T o p & g t ; & l t ; W i d t h & g t ; 2 0 0 & l t ; / W i d t h & g t ; & l t ; / a : V a l u e & g t ; & l t ; / a : K e y V a l u e O f D i a g r a m O b j e c t K e y a n y T y p e z b w N T n L X & g t ; & l t ; a : K e y V a l u e O f D i a g r a m O b j e c t K e y a n y T y p e z b w N T n L X & g t ; & l t ; a : K e y & g t ; & l t ; K e y & g t ; T a b l e s \ A c c e s s o r y   D e s c r i p t i o n s \ C o l u m n s \ A c c e s s o r y   D e s c r i p t i o n & l t ; / K e y & g t ; & l t ; / a : K e y & g t ; & l t ; a : V a l u e   i : t y p e = " D i a g r a m D i s p l a y N o d e V i e w S t a t e " & g t ; & l t ; H e i g h t & g t ; 1 5 0 & l t ; / H e i g h t & g t ; & l t ; I s E x p a n d e d & g t ; t r u e & l t ; / I s E x p a n d e d & g t ; & l t ; W i d t h & g t ; 2 0 0 & l t ; / W i d t h & g t ; & l t ; / a : V a l u e & g t ; & l t ; / a : K e y V a l u e O f D i a g r a m O b j e c t K e y a n y T y p e z b w N T n L X & g t ; & l t ; a : K e y V a l u e O f D i a g r a m O b j e c t K e y a n y T y p e z b w N T n L X & g t ; & l t ; a : K e y & g t ; & l t ; K e y & g t ; T a b l e s \ A c c e s s o r y   D e s c r i p t i o n s \ C o l u m n s \ C a t a l o g   N u m b e r & l t ; / K e y & g t ; & l t ; / a : K e y & g t ; & l t ; a : V a l u e   i : t y p e = " D i a g r a m D i s p l a y N o d e V i e w S t a t e " & g t ; & l t ; H e i g h t & g t ; 1 5 0 & l t ; / H e i g h t & g t ; & l t ; I s E x p a n d e d & g t ; t r u e & l t ; / I s E x p a n d e d & g t ; & l t ; W i d t h & g t ; 2 0 0 & l t ; / W i d t h & g t ; & l t ; / a : V a l u e & g t ; & l t ; / a : K e y V a l u e O f D i a g r a m O b j e c t K e y a n y T y p e z b w N T n L X & g t ; & l t ; a : K e y V a l u e O f D i a g r a m O b j e c t K e y a n y T y p e z b w N T n L X & g t ; & l t ; a : K e y & g t ; & l t ; K e y & g t ; T a b l e s \ T a b l e 1 1 5 & l t ; / K e y & g t ; & l t ; / a : K e y & g t ; & l t ; a : V a l u e   i : t y p e = " D i a g r a m D i s p l a y N o d e V i e w S t a t e " & g t ; & l t ; H e i g h t & g t ; 1 5 0 & l t ; / H e i g h t & g t ; & l t ; I s E x p a n d e d & g t ; t r u e & l t ; / I s E x p a n d e d & g t ; & l t ; L a y e d O u t & g t ; t r u e & l t ; / L a y e d O u t & g t ; & l t ; L e f t & g t ; 6 1 9 . 3 8 0 2 5 0 1 4 1 1 2 4 4 1 & l t ; / L e f t & g t ; & l t ; T a b I n d e x & g t ; 7 & l t ; / T a b I n d e x & g t ; & l t ; T o p & g t ; 3 6 6 . 5 1 0 5 3 2 3 9 5 9 2 0 5 6 & l t ; / T o p & g t ; & l t ; W i d t h & g t ; 2 0 0 & l t ; / W i d t h & g t ; & l t ; / a : V a l u e & g t ; & l t ; / a : K e y V a l u e O f D i a g r a m O b j e c t K e y a n y T y p e z b w N T n L X & g t ; & l t ; a : K e y V a l u e O f D i a g r a m O b j e c t K e y a n y T y p e z b w N T n L X & g t ; & l t ; a : K e y & g t ; & l t ; K e y & g t ; T a b l e s \ T a b l e 1 1 5 \ C o l u m n s \ S y s t e m & l t ; / K e y & g t ; & l t ; / a : K e y & g t ; & l t ; a : V a l u e   i : t y p e = " D i a g r a m D i s p l a y N o d e V i e w S t a t e " & g t ; & l t ; H e i g h t & g t ; 1 5 0 & l t ; / H e i g h t & g t ; & l t ; I s E x p a n d e d & g t ; t r u e & l t ; / I s E x p a n d e d & g t ; & l t ; W i d t h & g t ; 2 0 0 & l t ; / W i d t h & g t ; & l t ; / a : V a l u e & g t ; & l t ; / a : K e y V a l u e O f D i a g r a m O b j e c t K e y a n y T y p e z b w N T n L X & g t ; & l t ; a : K e y V a l u e O f D i a g r a m O b j e c t K e y a n y T y p e z b w N T n L X & g t ; & l t ; a : K e y & g t ; & l t ; K e y & g t ; T a b l e s \ T a b l e 1 1 5 \ C o l u m n s \ M a i n t a i n   T e m p & l t ; / K e y & g t ; & l t ; / a : K e y & g t ; & l t ; a : V a l u e   i : t y p e = " D i a g r a m D i s p l a y N o d e V i e w S t a t e " & g t ; & l t ; H e i g h t & g t ; 1 5 0 & l t ; / H e i g h t & g t ; & l t ; I s E x p a n d e d & g t ; t r u e & l t ; / I s E x p a n d e d & g t ; & l t ; W i d t h & g t ; 2 0 0 & l t ; / W i d t h & g t ; & l t ; / a : V a l u e & g t ; & l t ; / a : K e y V a l u e O f D i a g r a m O b j e c t K e y a n y T y p e z b w N T n L X & g t ; & l t ; a : K e y V a l u e O f D i a g r a m O b j e c t K e y a n y T y p e z b w N T n L X & g t ; & l t ; a : K e y & g t ; & l t ; K e y & g t ; T a b l e s \ T a b l e 1 1 5 \ C o l u m n s \ R T D 1 0 C S & l t ; / K e y & g t ; & l t ; / a : K e y & g t ; & l t ; a : V a l u e   i : t y p e = " D i a g r a m D i s p l a y N o d e V i e w S t a t e " & g t ; & l t ; H e i g h t & g t ; 1 5 0 & l t ; / H e i g h t & g t ; & l t ; I s E x p a n d e d & g t ; t r u e & l t ; / I s E x p a n d e d & g t ; & l t ; W i d t h & g t ; 2 0 0 & l t ; / W i d t h & g t ; & l t ; / a : V a l u e & g t ; & l t ; / a : K e y V a l u e O f D i a g r a m O b j e c t K e y a n y T y p e z b w N T n L X & g t ; & l t ; a : K e y V a l u e O f D i a g r a m O b j e c t K e y a n y T y p e z b w N T n L X & g t ; & l t ; a : K e y & g t ; & l t ; K e y & g t ; T a b l e s \ T a b l e 1 1 5 \ C o l u m n s \ R T D 4 A L & l t ; / K e y & g t ; & l t ; / a : K e y & g t ; & l t ; a : V a l u e   i : t y p e = " D i a g r a m D i s p l a y N o d e V i e w S t a t e " & g t ; & l t ; H e i g h t & g t ; 1 5 0 & l t ; / H e i g h t & g t ; & l t ; I s E x p a n d e d & g t ; t r u e & l t ; / I s E x p a n d e d & g t ; & l t ; W i d t h & g t ; 2 0 0 & l t ; / W i d t h & g t ; & l t ; / a : V a l u e & g t ; & l t ; / a : K e y V a l u e O f D i a g r a m O b j e c t K e y a n y T y p e z b w N T n L X & g t ; & l t ; a : K e y V a l u e O f D i a g r a m O b j e c t K e y a n y T y p e z b w N T n L X & g t ; & l t ; a : K e y & g t ; & l t ; K e y & g t ; T a b l e s \ T a b l e 1 1 5 \ C o l u m n s \ 9 1 0 * E 1 W L * S S R 2 & l t ; / K e y & g t ; & l t ; / a : K e y & g t ; & l t ; a : V a l u e   i : t y p e = " D i a g r a m D i s p l a y N o d e V i e w S t a t e " & g t ; & l t ; H e i g h t & g t ; 1 5 0 & l t ; / H e i g h t & g t ; & l t ; I s E x p a n d e d & g t ; t r u e & l t ; / I s E x p a n d e d & g t ; & l t ; W i d t h & g t ; 2 0 0 & l t ; / W i d t h & g t ; & l t ; / a : V a l u e & g t ; & l t ; / a : K e y V a l u e O f D i a g r a m O b j e c t K e y a n y T y p e z b w N T n L X & g t ; & l t ; a : K e y V a l u e O f D i a g r a m O b j e c t K e y a n y T y p e z b w N T n L X & g t ; & l t ; a : K e y & g t ; & l t ; K e y & g t ; T a b l e s \ P i p e   S t r a p   S e l e c t i o n   -   M I & l t ; / K e y & g t ; & l t ; / a : K e y & g t ; & l t ; a : V a l u e   i : t y p e = " D i a g r a m D i s p l a y N o d e V i e w S t a t e " & g t ; & l t ; H e i g h t & g t ; 1 5 0 & l t ; / H e i g h t & g t ; & l t ; I s E x p a n d e d & g t ; t r u e & l t ; / I s E x p a n d e d & g t ; & l t ; L a y e d O u t & g t ; t r u e & l t ; / L a y e d O u t & g t ; & l t ; L e f t & g t ; 2 . 6 6 8 6 7 6 0 9 3 4 0 6 3 3 2 9 & l t ; / L e f t & g t ; & l t ; T a b I n d e x & g t ; 1 2 & l t ; / T a b I n d e x & g t ; & l t ; T o p & g t ; 9 2 9 . 1 2 5 9 1 7 0 1 1 3 0 5 0 9 & l t ; / T o p & g t ; & l t ; W i d t h & g t ; 2 0 0 & l t ; / W i d t h & g t ; & l t ; / a : V a l u e & g t ; & l t ; / a : K e y V a l u e O f D i a g r a m O b j e c t K e y a n y T y p e z b w N T n L X & g t ; & l t ; a : K e y V a l u e O f D i a g r a m O b j e c t K e y a n y T y p e z b w N T n L X & g t ; & l t ; a : K e y & g t ; & l t ; K e y & g t ; T a b l e s \ P i p e   S t r a p   S e l e c t i o n   -   M I \ C o l u m n s \ P i p e   S i z e & l t ; / K e y & g t ; & l t ; / a : K e y & g t ; & l t ; a : V a l u e   i : t y p e = " D i a g r a m D i s p l a y N o d e V i e w S t a t e " & g t ; & l t ; H e i g h t & g t ; 1 5 0 & l t ; / H e i g h t & g t ; & l t ; I s E x p a n d e d & g t ; t r u e & l t ; / I s E x p a n d e d & g t ; & l t ; W i d t h & g t ; 2 0 0 & l t ; / W i d t h & g t ; & l t ; / a : V a l u e & g t ; & l t ; / a : K e y V a l u e O f D i a g r a m O b j e c t K e y a n y T y p e z b w N T n L X & g t ; & l t ; a : K e y V a l u e O f D i a g r a m O b j e c t K e y a n y T y p e z b w N T n L X & g t ; & l t ; a : K e y & g t ; & l t ; K e y & g t ; T a b l e s \ P i p e   S t r a p   S e l e c t i o n   -   M I \ C o l u m n s \ C a t a l o g   N u m b e r & l t ; / K e y & g t ; & l t ; / a : K e y & g t ; & l t ; a : V a l u e   i : t y p e = " D i a g r a m D i s p l a y N o d e V i e w S t a t e " & g t ; & l t ; H e i g h t & g t ; 1 5 0 & l t ; / H e i g h t & g t ; & l t ; I s E x p a n d e d & g t ; t r u e & l t ; / I s E x p a n d e d & g t ; & l t ; W i d t h & g t ; 2 0 0 & l t ; / W i d t h & g t ; & l t ; / a : V a l u e & g t ; & l t ; / a : K e y V a l u e O f D i a g r a m O b j e c t K e y a n y T y p e z b w N T n L X & g t ; & l t ; a : K e y V a l u e O f D i a g r a m O b j e c t K e y a n y T y p e z b w N T n L X & g t ; & l t ; a : K e y & g t ; & l t ; K e y & g t ; T a b l e s \ P i p e   S t r a p   S e l e c t i o n   -   M I \ C o l u m n s \ P a c k a g e   Q T Y & l t ; / K e y & g t ; & l t ; / a : K e y & g t ; & l t ; a : V a l u e   i : t y p e = " D i a g r a m D i s p l a y N o d e V i e w S t a t e " & g t ; & l t ; H e i g h t & g t ; 1 5 0 & l t ; / H e i g h t & g t ; & l t ; I s E x p a n d e d & g t ; t r u e & l t ; / I s E x p a n d e d & g t ; & l t ; W i d t h & g t ; 2 0 0 & l t ; / W i d t h & g t ; & l t ; / a : V a l u e & g t ; & l t ; / a : K e y V a l u e O f D i a g r a m O b j e c t K e y a n y T y p e z b w N T n L X & g t ; & l t ; a : K e y V a l u e O f D i a g r a m O b j e c t K e y a n y T y p e z b w N T n L X & g t ; & l t ; a : K e y & g t ; & l t ; K e y & g t ; T a b l e s \ C a b l e   F a m i l y   M a x & l t ; / K e y & g t ; & l t ; / a : K e y & g t ; & l t ; a : V a l u e   i : t y p e = " D i a g r a m D i s p l a y N o d e V i e w S t a t e " & g t ; & l t ; H e i g h t & g t ; 1 5 0 & l t ; / H e i g h t & g t ; & l t ; I s E x p a n d e d & g t ; t r u e & l t ; / I s E x p a n d e d & g t ; & l t ; L a y e d O u t & g t ; t r u e & l t ; / L a y e d O u t & g t ; & l t ; L e f t & g t ; 6 2 1 . 3 4 1 7 1 7 4 3 0 3 0 2 0 8 & l t ; / L e f t & g t ; & l t ; T a b I n d e x & g t ; 1 1 & l t ; / T a b I n d e x & g t ; & l t ; T o p & g t ; 7 2 2 . 5 1 0 5 3 2 3 9 5 9 2 0 5 6 & l t ; / T o p & g t ; & l t ; W i d t h & g t ; 2 0 0 & l t ; / W i d t h & g t ; & l t ; / a : V a l u e & g t ; & l t ; / a : K e y V a l u e O f D i a g r a m O b j e c t K e y a n y T y p e z b w N T n L X & g t ; & l t ; a : K e y V a l u e O f D i a g r a m O b j e c t K e y a n y T y p e z b w N T n L X & g t ; & l t ; a : K e y & g t ; & l t ; K e y & g t ; T a b l e s \ C a b l e   F a m i l y   M a x \ C o l u m n s \ C a b l e   F a m i l y & l t ; / K e y & g t ; & l t ; / a : K e y & g t ; & l t ; a : V a l u e   i : t y p e = " D i a g r a m D i s p l a y N o d e V i e w S t a t e " & g t ; & l t ; H e i g h t & g t ; 1 5 0 & l t ; / H e i g h t & g t ; & l t ; I s E x p a n d e d & g t ; t r u e & l t ; / I s E x p a n d e d & g t ; & l t ; W i d t h & g t ; 2 0 0 & l t ; / W i d t h & g t ; & l t ; / a : V a l u e & g t ; & l t ; / a : K e y V a l u e O f D i a g r a m O b j e c t K e y a n y T y p e z b w N T n L X & g t ; & l t ; a : K e y V a l u e O f D i a g r a m O b j e c t K e y a n y T y p e z b w N T n L X & g t ; & l t ; a : K e y & g t ; & l t ; K e y & g t ; T a b l e s \ C a b l e   F a m i l y   M a x \ C o l u m n s \ M a x   P o w e r   O u t p u t & l t ; / K e y & g t ; & l t ; / a : K e y & g t ; & l t ; a : V a l u e   i : t y p e = " D i a g r a m D i s p l a y N o d e V i e w S t a t e " & g t ; & l t ; H e i g h t & g t ; 1 5 0 & l t ; / H e i g h t & g t ; & l t ; I s E x p a n d e d & g t ; t r u e & l t ; / I s E x p a n d e d & g t ; & l t ; W i d t h & g t ; 2 0 0 & l t ; / W i d t h & g t ; & l t ; / a : V a l u e & g t ; & l t ; / a : K e y V a l u e O f D i a g r a m O b j e c t K e y a n y T y p e z b w N T n L X & g t ; & l t ; a : K e y V a l u e O f D i a g r a m O b j e c t K e y a n y T y p e z b w N T n L X & g t ; & l t ; a : K e y & g t ; & l t ; K e y & g t ; T a b l e s \ C a b l e   F a m i l y   M a x \ C o l u m n s \ D e s i g n   T e m p & l t ; / K e y & g t ; & l t ; / a : K e y & g t ; & l t ; a : V a l u e   i : t y p e = " D i a g r a m D i s p l a y N o d e V i e w S t a t e " & g t ; & l t ; H e i g h t & g t ; 1 5 0 & l t ; / H e i g h t & g t ; & l t ; I s E x p a n d e d & g t ; t r u e & l t ; / I s E x p a n d e d & g t ; & l t ; W i d t h & g t ; 2 0 0 & l t ; / W i d t h & g t ; & l t ; / a : V a l u e & g t ; & l t ; / a : K e y V a l u e O f D i a g r a m O b j e c t K e y a n y T y p e z b w N T n L X & g t ; & l t ; a : K e y V a l u e O f D i a g r a m O b j e c t K e y a n y T y p e z b w N T n L X & g t ; & l t ; a : K e y & g t ; & l t ; K e y & g t ; T a b l e s \ C a b l e   F a m i l y   M i n & l t ; / K e y & g t ; & l t ; / a : K e y & g t ; & l t ; a : V a l u e   i : t y p e = " D i a g r a m D i s p l a y N o d e V i e w S t a t e " & g t ; & l t ; H e i g h t & g t ; 1 5 0 & l t ; / H e i g h t & g t ; & l t ; I s E x p a n d e d & g t ; t r u e & l t ; / I s E x p a n d e d & g t ; & l t ; L a y e d O u t & g t ; t r u e & l t ; / L a y e d O u t & g t ; & l t ; L e f t & g t ; 6 2 9 . 0 9 1 6 8 1 8 4 4 1 2 1 3 5 & l t ; / L e f t & g t ; & l t ; T a b I n d e x & g t ; 1 3 & l t ; / T a b I n d e x & g t ; & l t ; T o p & g t ; 8 9 4 . 2 0 2 8 4 0 0 8 8 2 2 8 1 9 & l t ; / T o p & g t ; & l t ; W i d t h & g t ; 2 0 0 & l t ; / W i d t h & g t ; & l t ; / a : V a l u e & g t ; & l t ; / a : K e y V a l u e O f D i a g r a m O b j e c t K e y a n y T y p e z b w N T n L X & g t ; & l t ; a : K e y V a l u e O f D i a g r a m O b j e c t K e y a n y T y p e z b w N T n L X & g t ; & l t ; a : K e y & g t ; & l t ; K e y & g t ; T a b l e s \ C a b l e   F a m i l y   M i n \ C o l u m n s \ C a b l e   F a m i l y & l t ; / K e y & g t ; & l t ; / a : K e y & g t ; & l t ; a : V a l u e   i : t y p e = " D i a g r a m D i s p l a y N o d e V i e w S t a t e " & g t ; & l t ; H e i g h t & g t ; 1 5 0 & l t ; / H e i g h t & g t ; & l t ; I s E x p a n d e d & g t ; t r u e & l t ; / I s E x p a n d e d & g t ; & l t ; W i d t h & g t ; 2 0 0 & l t ; / W i d t h & g t ; & l t ; / a : V a l u e & g t ; & l t ; / a : K e y V a l u e O f D i a g r a m O b j e c t K e y a n y T y p e z b w N T n L X & g t ; & l t ; a : K e y V a l u e O f D i a g r a m O b j e c t K e y a n y T y p e z b w N T n L X & g t ; & l t ; a : K e y & g t ; & l t ; K e y & g t ; T a b l e s \ C a b l e   F a m i l y   M i n \ C o l u m n s \ M i n   P o w e r   O u t p u t & l t ; / K e y & g t ; & l t ; / a : K e y & g t ; & l t ; a : V a l u e   i : t y p e = " D i a g r a m D i s p l a y N o d e V i e w S t a t e " & g t ; & l t ; H e i g h t & g t ; 1 5 0 & l t ; / H e i g h t & g t ; & l t ; I s E x p a n d e d & g t ; t r u e & l t ; / I s E x p a n d e d & g t ; & l t ; W i d t h & g t ; 2 0 0 & l t ; / W i d t h & g t ; & l t ; / a : V a l u e & g t ; & l t ; / a : K e y V a l u e O f D i a g r a m O b j e c t K e y a n y T y p e z b w N T n L X & g t ; & l t ; a : K e y V a l u e O f D i a g r a m O b j e c t K e y a n y T y p e z b w N T n L X & g t ; & l t ; a : K e y & g t ; & l t ; K e y & g t ; T a b l e s \ C a b l e   F a m i l y   M i n \ C o l u m n s \ D e s i g n   T e m p & l t ; / K e y & g t ; & l t ; / a : K e y & g t ; & l t ; a : V a l u e   i : t y p e = " D i a g r a m D i s p l a y N o d e V i e w S t a t e " & g t ; & l t ; H e i g h t & g t ; 1 5 0 & l t ; / H e i g h t & g t ; & l t ; I s E x p a n d e d & g t ; t r u e & l t ; / I s E x p a n d e d & g t ; & l t ; W i d t h & g t ; 2 0 0 & l t ; / W i d t h & g t ; & l t ; / a : V a l u e & g t ; & l t ; / a : K e y V a l u e O f D i a g r a m O b j e c t K e y a n y T y p e z b w N T n L X & g t ; & l t ; a : K e y V a l u e O f D i a g r a m O b j e c t K e y a n y T y p e z b w N T n L X & g t ; & l t ; a : K e y & g t ; & l t ; K e y & g t ; R e l a t i o n s h i p s \ & a m p ; l t ; T a b l e s \ H e a t   T r a c e   C a l c s \ C o l u m n s \ C o n c a t e n a t e   C o d e & a m p ; g t ; - & a m p ; l t ; T a b l e s \ H e a t   L o s s   T a b l e \ C o l u m n s \ C o n c a t e n a t e   C o d e & a m p ; g t ; & l t ; / K e y & g t ; & l t ; / a : K e y & g t ; & l t ; a : V a l u e   i : t y p e = " D i a g r a m D i s p l a y L i n k V i e w S t a t e " & g t ; & l t ; A u t o m a t i o n P r o p e r t y H e l p e r T e x t & g t ; E n d   p o i n t   1 :   ( 2 6 4 . 3 2 0 4 4 6 9 3 9 8 5 , 3 9 5 . 0 0 6 1 5 7 ) .   E n d   p o i n t   2 :   ( 2 0 8 , 6 1 5 . 0 3 8 2 )   & l t ; / A u t o m a t i o n P r o p e r t y H e l p e r T e x t & g t ; & l t ; L a y e d O u t & g t ; t r u e & l t ; / L a y e d O u t & g t ; & l t ; P o i n t s   x m l n s : b = " h t t p : / / s c h e m a s . d a t a c o n t r a c t . o r g / 2 0 0 4 / 0 7 / S y s t e m . W i n d o w s " & g t ; & l t ; b : P o i n t & g t ; & l t ; b : _ x & g t ; 2 6 4 . 3 2 0 4 4 6 9 3 9 8 4 9 6 & l t ; / b : _ x & g t ; & l t ; b : _ y & g t ; 3 9 5 . 0 0 6 1 5 7 & l t ; / b : _ y & g t ; & l t ; / b : P o i n t & g t ; & l t ; b : P o i n t & g t ; & l t ; b : _ x & g t ; 2 3 8 . 4 3 1 3 0 8 & l t ; / b : _ x & g t ; & l t ; b : _ y & g t ; 3 9 5 . 0 0 6 1 5 7 & l t ; / b : _ y & g t ; & l t ; / b : P o i n t & g t ; & l t ; b : P o i n t & g t ; & l t ; b : _ x & g t ; 2 3 6 . 4 3 1 3 0 8 & l t ; / b : _ x & g t ; & l t ; b : _ y & g t ; 3 9 7 . 0 0 6 1 5 7 & l t ; / b : _ y & g t ; & l t ; / b : P o i n t & g t ; & l t ; b : P o i n t & g t ; & l t ; b : _ x & g t ; 2 3 6 . 4 3 1 3 0 8 & l t ; / b : _ x & g t ; & l t ; b : _ y & g t ; 6 1 3 . 0 3 8 2 & l t ; / b : _ y & g t ; & l t ; / b : P o i n t & g t ; & l t ; b : P o i n t & g t ; & l t ; b : _ x & g t ; 2 3 4 . 4 3 1 3 0 8 & l t ; / b : _ x & g t ; & l t ; b : _ y & g t ; 6 1 5 . 0 3 8 2 & l t ; / b : _ y & g t ; & l t ; / b : P o i n t & g t ; & l t ; b : P o i n t & g t ; & l t ; b : _ x & g t ; 2 0 8 & l t ; / b : _ x & g t ; & l t ; b : _ y & g t ; 6 1 5 . 0 3 8 2 & l t ; / b : _ y & g t ; & l t ; / b : P o i n t & g t ; & l t ; / P o i n t s & g t ; & l t ; / a : V a l u e & g t ; & l t ; / a : K e y V a l u e O f D i a g r a m O b j e c t K e y a n y T y p e z b w N T n L X & g t ; & l t ; a : K e y V a l u e O f D i a g r a m O b j e c t K e y a n y T y p e z b w N T n L X & g t ; & l t ; a : K e y & g t ; & l t ; K e y & g t ; R e l a t i o n s h i p s \ & a m p ; l t ; T a b l e s \ H e a t   T r a c e   C a l c s \ C o l u m n s \ C o n c a t e n a t e   C o d e & a m p ; g t ; - & a m p ; l t ; T a b l e s \ H e a t   L o s s   T a b l e \ C o l u m n s \ C o n c a t e n a t e   C o d e & a m p ; g t ; \ F K & l t ; / K e y & g t ; & l t ; / a : K e y & g t ; & l t ; a : V a l u e   i : t y p e = " D i a g r a m D i s p l a y L i n k E n d p o i n t V i e w S t a t e " & g t ; & l t ; L o c a t i o n   x m l n s : b = " h t t p : / / s c h e m a s . d a t a c o n t r a c t . o r g / 2 0 0 4 / 0 7 / S y s t e m . W i n d o w s " & g t ; & l t ; b : _ x & g t ; 2 7 2 . 3 2 0 4 4 6 9 3 9 8 4 9 6 & l t ; / b : _ x & g t ; & l t ; b : _ y & g t ; 3 9 5 . 0 0 6 1 5 7 & l t ; / b : _ y & g t ; & l t ; / L o c a t i o n & g t ; & l t ; S h a p e R o t a t e A n g l e & g t ; 1 8 0 & l t ; / S h a p e R o t a t e A n g l e & g t ; & l t ; / a : V a l u e & g t ; & l t ; / a : K e y V a l u e O f D i a g r a m O b j e c t K e y a n y T y p e z b w N T n L X & g t ; & l t ; a : K e y V a l u e O f D i a g r a m O b j e c t K e y a n y T y p e z b w N T n L X & g t ; & l t ; a : K e y & g t ; & l t ; K e y & g t ; R e l a t i o n s h i p s \ & a m p ; l t ; T a b l e s \ H e a t   T r a c e   C a l c s \ C o l u m n s \ C o n c a t e n a t e   C o d e & a m p ; g t ; - & a m p ; l t ; T a b l e s \ H e a t   L o s s   T a b l e \ C o l u m n s \ C o n c a t e n a t e   C o d e & a m p ; g t ; \ P K & l t ; / K e y & g t ; & l t ; / a : K e y & g t ; & l t ; a : V a l u e   i : t y p e = " D i a g r a m D i s p l a y L i n k E n d p o i n t V i e w S t a t e " & g t ; & l t ; L o c a t i o n   x m l n s : b = " h t t p : / / s c h e m a s . d a t a c o n t r a c t . o r g / 2 0 0 4 / 0 7 / S y s t e m . W i n d o w s " & g t ; & l t ; b : _ x & g t ; 2 0 0 & l t ; / b : _ x & g t ; & l t ; b : _ y & g t ; 6 1 5 . 0 3 8 2 & l t ; / b : _ y & g t ; & l t ; / L o c a t i o n & g t ; & l t ; S h a p e R o t a t e A n g l e & g t ; 3 6 0 & l t ; / S h a p e R o t a t e A n g l e & g t ; & l t ; / a : V a l u e & g t ; & l t ; / a : K e y V a l u e O f D i a g r a m O b j e c t K e y a n y T y p e z b w N T n L X & g t ; & l t ; a : K e y V a l u e O f D i a g r a m O b j e c t K e y a n y T y p e z b w N T n L X & g t ; & l t ; a : K e y & g t ; & l t ; K e y & g t ; R e l a t i o n s h i p s \ & a m p ; l t ; T a b l e s \ H e a t   T r a c e   C a l c s \ C o l u m n s \ C a b l e   C o d e & a m p ; g t ; - & a m p ; l t ; T a b l e s \ C a b l e   T y p e s \ C o l u m n s \ C a b l e   C o d e & a m p ; g t ; & l t ; / K e y & g t ; & l t ; / a : K e y & g t ; & l t ; a : V a l u e   i : t y p e = " D i a g r a m D i s p l a y L i n k V i e w S t a t e " & g t ; & l t ; A u t o m a t i o n P r o p e r t y H e l p e r T e x t & g t ; E n d   p o i n t   1 :   ( 2 6 4 . 3 2 0 4 4 6 9 3 9 8 5 , 3 5 9 . 0 0 6 1 5 7 ) .   E n d   p o i n t   2 :   ( 2 0 8 , 1 0 5 . 3 0 7 6 9 2 )   & l t ; / A u t o m a t i o n P r o p e r t y H e l p e r T e x t & g t ; & l t ; L a y e d O u t & g t ; t r u e & l t ; / L a y e d O u t & g t ; & l t ; P o i n t s   x m l n s : b = " h t t p : / / s c h e m a s . d a t a c o n t r a c t . o r g / 2 0 0 4 / 0 7 / S y s t e m . W i n d o w s " & g t ; & l t ; b : P o i n t & g t ; & l t ; b : _ x & g t ; 2 6 4 . 3 2 0 4 4 6 9 3 9 8 4 9 6 & l t ; / b : _ x & g t ; & l t ; b : _ y & g t ; 3 5 9 . 0 0 6 1 5 7 & l t ; / b : _ y & g t ; & l t ; / b : P o i n t & g t ; & l t ; b : P o i n t & g t ; & l t ; b : _ x & g t ; 2 4 0 . 6 6 0 2 2 3 5 & l t ; / b : _ x & g t ; & l t ; b : _ y & g t ; 3 5 9 . 0 0 6 1 5 7 & l t ; / b : _ y & g t ; & l t ; / b : P o i n t & g t ; & l t ; b : P o i n t & g t ; & l t ; b : _ x & g t ; 2 3 8 . 6 6 0 2 2 3 5 & l t ; / b : _ x & g t ; & l t ; b : _ y & g t ; 3 5 7 . 0 0 6 1 5 7 & l t ; / b : _ y & g t ; & l t ; / b : P o i n t & g t ; & l t ; b : P o i n t & g t ; & l t ; b : _ x & g t ; 2 3 8 . 6 6 0 2 2 3 5 & l t ; / b : _ x & g t ; & l t ; b : _ y & g t ; 1 0 7 . 3 0 7 6 9 2 & l t ; / b : _ y & g t ; & l t ; / b : P o i n t & g t ; & l t ; b : P o i n t & g t ; & l t ; b : _ x & g t ; 2 3 6 . 6 6 0 2 2 3 5 & l t ; / b : _ x & g t ; & l t ; b : _ y & g t ; 1 0 5 . 3 0 7 6 9 2 & l t ; / b : _ y & g t ; & l t ; / b : P o i n t & g t ; & l t ; b : P o i n t & g t ; & l t ; b : _ x & g t ; 2 0 8 & l t ; / b : _ x & g t ; & l t ; b : _ y & g t ; 1 0 5 . 3 0 7 6 9 2 & l t ; / b : _ y & g t ; & l t ; / b : P o i n t & g t ; & l t ; / P o i n t s & g t ; & l t ; / a : V a l u e & g t ; & l t ; / a : K e y V a l u e O f D i a g r a m O b j e c t K e y a n y T y p e z b w N T n L X & g t ; & l t ; a : K e y V a l u e O f D i a g r a m O b j e c t K e y a n y T y p e z b w N T n L X & g t ; & l t ; a : K e y & g t ; & l t ; K e y & g t ; R e l a t i o n s h i p s \ & a m p ; l t ; T a b l e s \ H e a t   T r a c e   C a l c s \ C o l u m n s \ C a b l e   C o d e & a m p ; g t ; - & a m p ; l t ; T a b l e s \ C a b l e   T y p e s \ C o l u m n s \ C a b l e   C o d e & a m p ; g t ; \ F K & l t ; / K e y & g t ; & l t ; / a : K e y & g t ; & l t ; a : V a l u e   i : t y p e = " D i a g r a m D i s p l a y L i n k E n d p o i n t V i e w S t a t e " & g t ; & l t ; L o c a t i o n   x m l n s : b = " h t t p : / / s c h e m a s . d a t a c o n t r a c t . o r g / 2 0 0 4 / 0 7 / S y s t e m . W i n d o w s " & g t ; & l t ; b : _ x & g t ; 2 7 2 . 3 2 0 4 4 6 9 3 9 8 4 9 6 & l t ; / b : _ x & g t ; & l t ; b : _ y & g t ; 3 5 9 . 0 0 6 1 5 7 & l t ; / b : _ y & g t ; & l t ; / L o c a t i o n & g t ; & l t ; S h a p e R o t a t e A n g l e & g t ; 1 8 0 & l t ; / S h a p e R o t a t e A n g l e & g t ; & l t ; / a : V a l u e & g t ; & l t ; / a : K e y V a l u e O f D i a g r a m O b j e c t K e y a n y T y p e z b w N T n L X & g t ; & l t ; a : K e y V a l u e O f D i a g r a m O b j e c t K e y a n y T y p e z b w N T n L X & g t ; & l t ; a : K e y & g t ; & l t ; K e y & g t ; R e l a t i o n s h i p s \ & a m p ; l t ; T a b l e s \ H e a t   T r a c e   C a l c s \ C o l u m n s \ C a b l e   C o d e & a m p ; g t ; - & a m p ; l t ; T a b l e s \ C a b l e   T y p e s \ C o l u m n s \ C a b l e   C o d e & a m p ; g t ; \ P K & l t ; / K e y & g t ; & l t ; / a : K e y & g t ; & l t ; a : V a l u e   i : t y p e = " D i a g r a m D i s p l a y L i n k E n d p o i n t V i e w S t a t e " & g t ; & l t ; L o c a t i o n   x m l n s : b = " h t t p : / / s c h e m a s . d a t a c o n t r a c t . o r g / 2 0 0 4 / 0 7 / S y s t e m . W i n d o w s " & g t ; & l t ; b : _ x & g t ; 2 0 0 & l t ; / b : _ x & g t ; & l t ; b : _ y & g t ; 1 0 5 . 3 0 7 6 9 2 & l t ; / b : _ y & g t ; & l t ; / L o c a t i o n & g t ; & l t ; S h a p e R o t a t e A n g l e & g t ; 3 6 0 & l t ; / S h a p e R o t a t e A n g l e & g t ; & l t ; / a : V a l u e & g t ; & l t ; / a : K e y V a l u e O f D i a g r a m O b j e c t K e y a n y T y p e z b w N T n L X & g t ; & l t ; a : K e y V a l u e O f D i a g r a m O b j e c t K e y a n y T y p e z b w N T n L X & g t ; & l t ; a : K e y & g t ; & l t ; K e y & g t ; R e l a t i o n s h i p s \ & a m p ; l t ; T a b l e s \ H e a t   T r a c e   C a l c s \ C o l u m n s \ S y s t e m   C o d e & a m p ; g t ; - & a m p ; l t ; T a b l e s \ T a b l e 1 1 5 \ C o l u m n s \ S y s t e m & a m p ; g t ; & l t ; / K e y & g t ; & l t ; / a : K e y & g t ; & l t ; a : V a l u e   i : t y p e = " D i a g r a m D i s p l a y L i n k V i e w S t a t e " & g t ; & l t ; A u t o m a t i o n P r o p e r t y H e l p e r T e x t & g t ; E n d   p o i n t   1 :   ( 4 9 4 . 1 6 6 6 0 0 7 8 6 0 0 3 , 3 8 3 . 0 0 6 1 5 7 ) .   E n d   p o i n t   2 :   ( 6 1 1 . 3 8 0 2 5 0 1 4 1 1 2 4 , 4 4 1 . 5 1 0 5 3 2 )   & l t ; / A u t o m a t i o n P r o p e r t y H e l p e r T e x t & g t ; & l t ; L a y e d O u t & g t ; t r u e & l t ; / L a y e d O u t & g t ; & l t ; P o i n t s   x m l n s : b = " h t t p : / / s c h e m a s . d a t a c o n t r a c t . o r g / 2 0 0 4 / 0 7 / S y s t e m . W i n d o w s " & g t ; & l t ; b : P o i n t & g t ; & l t ; b : _ x & g t ; 4 9 4 . 1 6 6 6 0 0 7 8 6 0 0 3 4 1 & l t ; / b : _ x & g t ; & l t ; b : _ y & g t ; 3 8 3 . 0 0 6 1 5 7 & l t ; / b : _ y & g t ; & l t ; / b : P o i n t & g t ; & l t ; b : P o i n t & g t ; & l t ; b : _ x & g t ; 5 6 0 . 2 2 7 7 2 1 2 5 0 0 0 0 0 6 & l t ; / b : _ x & g t ; & l t ; b : _ y & g t ; 3 8 3 . 0 0 6 1 5 7 & l t ; / b : _ y & g t ; & l t ; / b : P o i n t & g t ; & l t ; b : P o i n t & g t ; & l t ; b : _ x & g t ; 5 6 2 . 2 2 7 7 2 1 2 5 0 0 0 0 0 6 & l t ; / b : _ x & g t ; & l t ; b : _ y & g t ; 3 8 5 . 0 0 6 1 5 7 & l t ; / b : _ y & g t ; & l t ; / b : P o i n t & g t ; & l t ; b : P o i n t & g t ; & l t ; b : _ x & g t ; 5 6 2 . 2 2 7 7 2 1 2 5 0 0 0 0 0 6 & l t ; / b : _ x & g t ; & l t ; b : _ y & g t ; 4 3 9 . 5 1 0 5 3 2 & l t ; / b : _ y & g t ; & l t ; / b : P o i n t & g t ; & l t ; b : P o i n t & g t ; & l t ; b : _ x & g t ; 5 6 4 . 2 2 7 7 2 1 2 5 0 0 0 0 0 6 & l t ; / b : _ x & g t ; & l t ; b : _ y & g t ; 4 4 1 . 5 1 0 5 3 2 & l t ; / b : _ y & g t ; & l t ; / b : P o i n t & g t ; & l t ; b : P o i n t & g t ; & l t ; b : _ x & g t ; 6 1 1 . 3 8 0 2 5 0 1 4 1 1 2 4 4 1 & l t ; / b : _ x & g t ; & l t ; b : _ y & g t ; 4 4 1 . 5 1 0 5 3 2 & l t ; / b : _ y & g t ; & l t ; / b : P o i n t & g t ; & l t ; / P o i n t s & g t ; & l t ; / a : V a l u e & g t ; & l t ; / a : K e y V a l u e O f D i a g r a m O b j e c t K e y a n y T y p e z b w N T n L X & g t ; & l t ; a : K e y V a l u e O f D i a g r a m O b j e c t K e y a n y T y p e z b w N T n L X & g t ; & l t ; a : K e y & g t ; & l t ; K e y & g t ; R e l a t i o n s h i p s \ & a m p ; l t ; T a b l e s \ H e a t   T r a c e   C a l c s \ C o l u m n s \ S y s t e m   C o d e & a m p ; g t ; - & a m p ; l t ; T a b l e s \ T a b l e 1 1 5 \ C o l u m n s \ S y s t e m & a m p ; g t ; \ F K & l t ; / K e y & g t ; & l t ; / a : K e y & g t ; & l t ; a : V a l u e   i : t y p e = " D i a g r a m D i s p l a y L i n k E n d p o i n t V i e w S t a t e " & g t ; & l t ; L o c a t i o n   x m l n s : b = " h t t p : / / s c h e m a s . d a t a c o n t r a c t . o r g / 2 0 0 4 / 0 7 / S y s t e m . W i n d o w s " & g t ; & l t ; b : _ x & g t ; 4 8 6 . 1 6 6 6 0 0 7 8 6 0 0 3 4 1 & l t ; / b : _ x & g t ; & l t ; b : _ y & g t ; 3 8 3 . 0 0 6 1 5 7 & l t ; / b : _ y & g t ; & l t ; / L o c a t i o n & g t ; & l t ; S h a p e R o t a t e A n g l e & g t ; 3 6 0 & l t ; / S h a p e R o t a t e A n g l e & g t ; & l t ; / a : V a l u e & g t ; & l t ; / a : K e y V a l u e O f D i a g r a m O b j e c t K e y a n y T y p e z b w N T n L X & g t ; & l t ; a : K e y V a l u e O f D i a g r a m O b j e c t K e y a n y T y p e z b w N T n L X & g t ; & l t ; a : K e y & g t ; & l t ; K e y & g t ; R e l a t i o n s h i p s \ & a m p ; l t ; T a b l e s \ H e a t   T r a c e   C a l c s \ C o l u m n s \ S y s t e m   C o d e & a m p ; g t ; - & a m p ; l t ; T a b l e s \ T a b l e 1 1 5 \ C o l u m n s \ S y s t e m & a m p ; g t ; \ P K & l t ; / K e y & g t ; & l t ; / a : K e y & g t ; & l t ; a : V a l u e   i : t y p e = " D i a g r a m D i s p l a y L i n k E n d p o i n t V i e w S t a t e " & g t ; & l t ; L o c a t i o n   x m l n s : b = " h t t p : / / s c h e m a s . d a t a c o n t r a c t . o r g / 2 0 0 4 / 0 7 / S y s t e m . W i n d o w s " & g t ; & l t ; b : _ x & g t ; 6 1 9 . 3 8 0 2 5 0 1 4 1 1 2 4 4 1 & l t ; / b : _ x & g t ; & l t ; b : _ y & g t ; 4 4 1 . 5 1 0 5 3 2 & l t ; / b : _ y & g t ; & l t ; / L o c a t i o n & g t ; & l t ; S h a p e R o t a t e A n g l e & g t ; 1 8 0 & l t ; / S h a p e R o t a t e A n g l e & g t ; & l t ; / a : V a l u e & g t ; & l t ; / a : K e y V a l u e O f D i a g r a m O b j e c t K e y a n y T y p e z b w N T n L X & g t ; & l t ; a : K e y V a l u e O f D i a g r a m O b j e c t K e y a n y T y p e z b w N T n L X & g t ; & l t ; a : K e y & g t ; & l t ; K e y & g t ; R e l a t i o n s h i p s \ & a m p ; l t ; T a b l e s \ H e a t   T r a c e   C a l c s \ C o l u m n s \ C a b l e   F a m i l y & a m p ; g t ; - & a m p ; l t ; T a b l e s \ C a b l e   F a m i l y   M a x \ C o l u m n s \ C a b l e   F a m i l y & a m p ; g t ; & l t ; / K e y & g t ; & l t ; / a : K e y & g t ; & l t ; a : V a l u e   i : t y p e = " D i a g r a m D i s p l a y L i n k V i e w S t a t e " & g t ; & l t ; A u t o m a t i o n P r o p e r t y H e l p e r T e x t & g t ; E n d   p o i n t   1 :   ( 4 9 4 . 1 6 6 6 0 0 7 8 6 0 0 3 , 4 0 7 . 0 0 6 1 5 7 ) .   E n d   p o i n t   2 :   ( 6 1 3 . 3 4 1 7 1 7 4 3 0 3 0 2 , 7 9 7 . 5 1 0 5 3 2 )   & l t ; / A u t o m a t i o n P r o p e r t y H e l p e r T e x t & g t ; & l t ; L a y e d O u t & g t ; t r u e & l t ; / L a y e d O u t & g t ; & l t ; P o i n t s   x m l n s : b = " h t t p : / / s c h e m a s . d a t a c o n t r a c t . o r g / 2 0 0 4 / 0 7 / S y s t e m . W i n d o w s " & g t ; & l t ; b : P o i n t & g t ; & l t ; b : _ x & g t ; 4 9 4 . 1 6 6 6 0 0 7 8 6 0 0 3 4 1 & l t ; / b : _ x & g t ; & l t ; b : _ y & g t ; 4 0 7 . 0 0 6 1 5 7 & l t ; / b : _ y & g t ; & l t ; / b : P o i n t & g t ; & l t ; b : P o i n t & g t ; & l t ; b : _ x & g t ; 5 5 0 . 2 2 7 7 2 1 2 5 0 0 0 0 0 6 & l t ; / b : _ x & g t ; & l t ; b : _ y & g t ; 4 0 7 . 0 0 6 1 5 7 & l t ; / b : _ y & g t ; & l t ; / b : P o i n t & g t ; & l t ; b : P o i n t & g t ; & l t ; b : _ x & g t ; 5 5 2 . 2 2 7 7 2 1 2 5 0 0 0 0 0 6 & l t ; / b : _ x & g t ; & l t ; b : _ y & g t ; 4 0 9 . 0 0 6 1 5 7 & l t ; / b : _ y & g t ; & l t ; / b : P o i n t & g t ; & l t ; b : P o i n t & g t ; & l t ; b : _ x & g t ; 5 5 2 . 2 2 7 7 2 1 2 5 0 0 0 0 0 6 & l t ; / b : _ x & g t ; & l t ; b : _ y & g t ; 7 9 5 . 5 1 0 5 3 2 & l t ; / b : _ y & g t ; & l t ; / b : P o i n t & g t ; & l t ; b : P o i n t & g t ; & l t ; b : _ x & g t ; 5 5 4 . 2 2 7 7 2 1 2 5 0 0 0 0 0 6 & l t ; / b : _ x & g t ; & l t ; b : _ y & g t ; 7 9 7 . 5 1 0 5 3 2 & l t ; / b : _ y & g t ; & l t ; / b : P o i n t & g t ; & l t ; b : P o i n t & g t ; & l t ; b : _ x & g t ; 6 1 3 . 3 4 1 7 1 7 4 3 0 3 0 2 2 & l t ; / b : _ x & g t ; & l t ; b : _ y & g t ; 7 9 7 . 5 1 0 5 3 2 & l t ; / b : _ y & g t ; & l t ; / b : P o i n t & g t ; & l t ; / P o i n t s & g t ; & l t ; / a : V a l u e & g t ; & l t ; / a : K e y V a l u e O f D i a g r a m O b j e c t K e y a n y T y p e z b w N T n L X & g t ; & l t ; a : K e y V a l u e O f D i a g r a m O b j e c t K e y a n y T y p e z b w N T n L X & g t ; & l t ; a : K e y & g t ; & l t ; K e y & g t ; R e l a t i o n s h i p s \ & a m p ; l t ; T a b l e s \ H e a t   T r a c e   C a l c s \ C o l u m n s \ C a b l e   F a m i l y & a m p ; g t ; - & a m p ; l t ; T a b l e s \ C a b l e   F a m i l y   M a x \ C o l u m n s \ C a b l e   F a m i l y & a m p ; g t ; \ F K & l t ; / K e y & g t ; & l t ; / a : K e y & g t ; & l t ; a : V a l u e   i : t y p e = " D i a g r a m D i s p l a y L i n k E n d p o i n t V i e w S t a t e " & g t ; & l t ; L o c a t i o n   x m l n s : b = " h t t p : / / s c h e m a s . d a t a c o n t r a c t . o r g / 2 0 0 4 / 0 7 / S y s t e m . W i n d o w s " & g t ; & l t ; b : _ x & g t ; 4 8 6 . 1 6 6 6 0 0 7 8 6 0 0 3 4 1 & l t ; / b : _ x & g t ; & l t ; b : _ y & g t ; 4 0 7 . 0 0 6 1 5 7 & l t ; / b : _ y & g t ; & l t ; / L o c a t i o n & g t ; & l t ; S h a p e R o t a t e A n g l e & g t ; 3 6 0 & l t ; / S h a p e R o t a t e A n g l e & g t ; & l t ; / a : V a l u e & g t ; & l t ; / a : K e y V a l u e O f D i a g r a m O b j e c t K e y a n y T y p e z b w N T n L X & g t ; & l t ; a : K e y V a l u e O f D i a g r a m O b j e c t K e y a n y T y p e z b w N T n L X & g t ; & l t ; a : K e y & g t ; & l t ; K e y & g t ; R e l a t i o n s h i p s \ & a m p ; l t ; T a b l e s \ H e a t   T r a c e   C a l c s \ C o l u m n s \ C a b l e   F a m i l y & a m p ; g t ; - & a m p ; l t ; T a b l e s \ C a b l e   F a m i l y   M a x \ C o l u m n s \ C a b l e   F a m i l y & a m p ; g t ; \ P K & l t ; / K e y & g t ; & l t ; / a : K e y & g t ; & l t ; a : V a l u e   i : t y p e = " D i a g r a m D i s p l a y L i n k E n d p o i n t V i e w S t a t e " & g t ; & l t ; L o c a t i o n   x m l n s : b = " h t t p : / / s c h e m a s . d a t a c o n t r a c t . o r g / 2 0 0 4 / 0 7 / S y s t e m . W i n d o w s " & g t ; & l t ; b : _ x & g t ; 6 2 1 . 3 4 1 7 1 7 4 3 0 3 0 2 2 & l t ; / b : _ x & g t ; & l t ; b : _ y & g t ; 7 9 7 . 5 1 0 5 3 2 & l t ; / b : _ y & g t ; & l t ; / L o c a t i o n & g t ; & l t ; S h a p e R o t a t e A n g l e & g t ; 1 8 0 & l t ; / S h a p e R o t a t e A n g l e & g t ; & l t ; / a : V a l u e & g t ; & l t ; / a : K e y V a l u e O f D i a g r a m O b j e c t K e y a n y T y p e z b w N T n L X & g t ; & l t ; a : K e y V a l u e O f D i a g r a m O b j e c t K e y a n y T y p e z b w N T n L X & g t ; & l t ; a : K e y & g t ; & l t ; K e y & g t ; R e l a t i o n s h i p s \ & a m p ; l t ; T a b l e s \ H e a t   T r a c e   C a l c s \ C o l u m n s \ A d j u s t e d   C a b l e   F a m i l y & a m p ; g t ; - & a m p ; l t ; T a b l e s \ C a b l e   F a m i l y   M i n \ C o l u m n s \ C a b l e   F a m i l y & a m p ; g t ; & l t ; / K e y & g t ; & l t ; / a : K e y & g t ; & l t ; a : V a l u e   i : t y p e = " D i a g r a m D i s p l a y L i n k V i e w S t a t e " & g t ; & l t ; A u t o m a t i o n P r o p e r t y H e l p e r T e x t & g t ; E n d   p o i n t   1 :   ( 4 9 4 . 1 6 6 6 0 0 7 8 6 0 0 3 , 4 1 9 . 0 0 6 1 5 7 ) .   E n d   p o i n t   2 :   ( 6 2 1 . 0 9 1 6 8 1 8 4 4 1 2 1 , 9 6 9 . 2 0 2 8 4 )   & l t ; / A u t o m a t i o n P r o p e r t y H e l p e r T e x t & g t ; & l t ; L a y e d O u t & g t ; t r u e & l t ; / L a y e d O u t & g t ; & l t ; P o i n t s   x m l n s : b = " h t t p : / / s c h e m a s . d a t a c o n t r a c t . o r g / 2 0 0 4 / 0 7 / S y s t e m . W i n d o w s " & g t ; & l t ; b : P o i n t & g t ; & l t ; b : _ x & g t ; 4 9 4 . 1 6 6 6 0 0 7 8 6 0 0 3 4 1 & l t ; / b : _ x & g t ; & l t ; b : _ y & g t ; 4 1 9 . 0 0 6 1 5 6 9 9 9 9 9 9 9 2 & l t ; / b : _ y & g t ; & l t ; / b : P o i n t & g t ; & l t ; b : P o i n t & g t ; & l t ; b : _ x & g t ; 5 4 5 . 2 2 7 7 2 1 2 5 0 0 0 0 0 6 & l t ; / b : _ x & g t ; & l t ; b : _ y & g t ; 4 1 9 . 0 0 6 1 5 7 & l t ; / b : _ y & g t ; & l t ; / b : P o i n t & g t ; & l t ; b : P o i n t & g t ; & l t ; b : _ x & g t ; 5 4 7 . 2 2 7 7 2 1 2 5 0 0 0 0 0 6 & l t ; / b : _ x & g t ; & l t ; b : _ y & g t ; 4 2 1 . 0 0 6 1 5 7 & l t ; / b : _ y & g t ; & l t ; / b : P o i n t & g t ; & l t ; b : P o i n t & g t ; & l t ; b : _ x & g t ; 5 4 7 . 2 2 7 7 2 1 2 5 0 0 0 0 0 6 & l t ; / b : _ x & g t ; & l t ; b : _ y & g t ; 9 6 7 . 2 0 2 8 4 & l t ; / b : _ y & g t ; & l t ; / b : P o i n t & g t ; & l t ; b : P o i n t & g t ; & l t ; b : _ x & g t ; 5 4 9 . 2 2 7 7 2 1 2 5 0 0 0 0 0 6 & l t ; / b : _ x & g t ; & l t ; b : _ y & g t ; 9 6 9 . 2 0 2 8 4 & l t ; / b : _ y & g t ; & l t ; / b : P o i n t & g t ; & l t ; b : P o i n t & g t ; & l t ; b : _ x & g t ; 6 2 1 . 0 9 1 6 8 1 8 4 4 1 2 1 4 7 & l t ; / b : _ x & g t ; & l t ; b : _ y & g t ; 9 6 9 . 2 0 2 8 4 & l t ; / b : _ y & g t ; & l t ; / b : P o i n t & g t ; & l t ; / P o i n t s & g t ; & l t ; / a : V a l u e & g t ; & l t ; / a : K e y V a l u e O f D i a g r a m O b j e c t K e y a n y T y p e z b w N T n L X & g t ; & l t ; a : K e y V a l u e O f D i a g r a m O b j e c t K e y a n y T y p e z b w N T n L X & g t ; & l t ; a : K e y & g t ; & l t ; K e y & g t ; R e l a t i o n s h i p s \ & a m p ; l t ; T a b l e s \ H e a t   T r a c e   C a l c s \ C o l u m n s \ A d j u s t e d   C a b l e   F a m i l y & a m p ; g t ; - & a m p ; l t ; T a b l e s \ C a b l e   F a m i l y   M i n \ C o l u m n s \ C a b l e   F a m i l y & a m p ; g t ; \ F K & l t ; / K e y & g t ; & l t ; / a : K e y & g t ; & l t ; a : V a l u e   i : t y p e = " D i a g r a m D i s p l a y L i n k E n d p o i n t V i e w S t a t e " & g t ; & l t ; L o c a t i o n   x m l n s : b = " h t t p : / / s c h e m a s . d a t a c o n t r a c t . o r g / 2 0 0 4 / 0 7 / S y s t e m . W i n d o w s " & g t ; & l t ; b : _ x & g t ; 4 8 6 . 1 6 6 6 0 0 7 8 6 0 0 3 4 1 & l t ; / b : _ x & g t ; & l t ; b : _ y & g t ; 4 1 9 . 0 0 6 1 5 6 9 9 9 9 9 9 9 2 & l t ; / b : _ y & g t ; & l t ; / L o c a t i o n & g t ; & l t ; S h a p e R o t a t e A n g l e & g t ; 3 6 0 & l t ; / S h a p e R o t a t e A n g l e & g t ; & l t ; / a : V a l u e & g t ; & l t ; / a : K e y V a l u e O f D i a g r a m O b j e c t K e y a n y T y p e z b w N T n L X & g t ; & l t ; a : K e y V a l u e O f D i a g r a m O b j e c t K e y a n y T y p e z b w N T n L X & g t ; & l t ; a : K e y & g t ; & l t ; K e y & g t ; R e l a t i o n s h i p s \ & a m p ; l t ; T a b l e s \ H e a t   T r a c e   C a l c s \ C o l u m n s \ A d j u s t e d   C a b l e   F a m i l y & a m p ; g t ; - & a m p ; l t ; T a b l e s \ C a b l e   F a m i l y   M i n \ C o l u m n s \ C a b l e   F a m i l y & a m p ; g t ; \ P K & l t ; / K e y & g t ; & l t ; / a : K e y & g t ; & l t ; a : V a l u e   i : t y p e = " D i a g r a m D i s p l a y L i n k E n d p o i n t V i e w S t a t e " & g t ; & l t ; L o c a t i o n   x m l n s : b = " h t t p : / / s c h e m a s . d a t a c o n t r a c t . o r g / 2 0 0 4 / 0 7 / S y s t e m . W i n d o w s " & g t ; & l t ; b : _ x & g t ; 6 2 9 . 0 9 1 6 8 1 8 4 4 1 2 1 4 7 & l t ; / b : _ x & g t ; & l t ; b : _ y & g t ; 9 6 9 . 2 0 2 8 4 & l t ; / b : _ y & g t ; & l t ; / L o c a t i o n & g t ; & l t ; S h a p e R o t a t e A n g l e & g t ; 1 8 0 & l t ; / S h a p e R o t a t e A n g l e & g t ; & l t ; / a : V a l u e & g t ; & l t ; / a : K e y V a l u e O f D i a g r a m O b j e c t K e y a n y T y p e z b w N T n L X & g t ; & l t ; a : K e y V a l u e O f D i a g r a m O b j e c t K e y a n y T y p e z b w N T n L X & g t ; & l t ; a : K e y & g t ; & l t ; K e y & g t ; R e l a t i o n s h i p s \ & a m p ; l t ; T a b l e s \ H e a t   T r a c e   C a l c s \ C o l u m n s \ A d j u s t e d   S i z e & a m p ; g t ; - & a m p ; l t ; T a b l e s \ G T - 6 6   A t t a c h m e n t   T a p e   R e q \ C o l u m n s \ P i p e   D i a m e t e r & a m p ; g t ; & l t ; / K e y & g t ; & l t ; / a : K e y & g t ; & l t ; a : V a l u e   i : t y p e = " D i a g r a m D i s p l a y L i n k V i e w S t a t e " & g t ; & l t ; A u t o m a t i o n P r o p e r t y H e l p e r T e x t & g t ; E n d   p o i n t   1 :   ( 4 9 4 . 1 6 6 6 0 0 7 8 6 0 0 3 , 3 5 9 . 0 0 6 1 5 7 ) .   E n d   p o i n t   2 :   ( 6 0 4 . 5 3 4 2 3 8 6 3 9 6 9 2 , 1 0 3 . 5 1 0 5 3 2 )   & l t ; / A u t o m a t i o n P r o p e r t y H e l p e r T e x t & g t ; & l t ; L a y e d O u t & g t ; t r u e & l t ; / L a y e d O u t & g t ; & l t ; P o i n t s   x m l n s : b = " h t t p : / / s c h e m a s . d a t a c o n t r a c t . o r g / 2 0 0 4 / 0 7 / S y s t e m . W i n d o w s " & g t ; & l t ; b : P o i n t & g t ; & l t ; b : _ x & g t ; 4 9 4 . 1 6 6 6 0 0 7 8 6 0 0 3 4 1 & l t ; / b : _ x & g t ; & l t ; b : _ y & g t ; 3 5 9 . 0 0 6 1 5 6 9 9 9 9 9 9 9 2 & l t ; / b : _ y & g t ; & l t ; / b : P o i n t & g t ; & l t ; b : P o i n t & g t ; & l t ; b : _ x & g t ; 5 4 5 . 7 8 7 9 1 1 & l t ; / b : _ x & g t ; & l t ; b : _ y & g t ; 3 5 9 . 0 0 6 1 5 7 & l t ; / b : _ y & g t ; & l t ; / b : P o i n t & g t ; & l t ; b : P o i n t & g t ; & l t ; b : _ x & g t ; 5 4 7 . 7 8 7 9 1 1 & l t ; / b : _ x & g t ; & l t ; b : _ y & g t ; 3 5 7 . 0 0 6 1 5 7 & l t ; / b : _ y & g t ; & l t ; / b : P o i n t & g t ; & l t ; b : P o i n t & g t ; & l t ; b : _ x & g t ; 5 4 7 . 7 8 7 9 1 1 & l t ; / b : _ x & g t ; & l t ; b : _ y & g t ; 1 0 5 . 5 1 0 5 3 2 & l t ; / b : _ y & g t ; & l t ; / b : P o i n t & g t ; & l t ; b : P o i n t & g t ; & l t ; b : _ x & g t ; 5 4 9 . 7 8 7 9 1 1 & l t ; / b : _ x & g t ; & l t ; b : _ y & g t ; 1 0 3 . 5 1 0 5 3 2 & l t ; / b : _ y & g t ; & l t ; / b : P o i n t & g t ; & l t ; b : P o i n t & g t ; & l t ; b : _ x & g t ; 6 0 4 . 5 3 4 2 3 8 6 3 9 6 9 2 1 5 & l t ; / b : _ x & g t ; & l t ; b : _ y & g t ; 1 0 3 . 5 1 0 5 3 2 & l t ; / b : _ y & g t ; & l t ; / b : P o i n t & g t ; & l t ; / P o i n t s & g t ; & l t ; / a : V a l u e & g t ; & l t ; / a : K e y V a l u e O f D i a g r a m O b j e c t K e y a n y T y p e z b w N T n L X & g t ; & l t ; a : K e y V a l u e O f D i a g r a m O b j e c t K e y a n y T y p e z b w N T n L X & g t ; & l t ; a : K e y & g t ; & l t ; K e y & g t ; R e l a t i o n s h i p s \ & a m p ; l t ; T a b l e s \ H e a t   T r a c e   C a l c s \ C o l u m n s \ A d j u s t e d   S i z e & a m p ; g t ; - & a m p ; l t ; T a b l e s \ G T - 6 6   A t t a c h m e n t   T a p e   R e q \ C o l u m n s \ P i p e   D i a m e t e r & a m p ; g t ; \ F K & l t ; / K e y & g t ; & l t ; / a : K e y & g t ; & l t ; a : V a l u e   i : t y p e = " D i a g r a m D i s p l a y L i n k E n d p o i n t V i e w S t a t e " & g t ; & l t ; L o c a t i o n   x m l n s : b = " h t t p : / / s c h e m a s . d a t a c o n t r a c t . o r g / 2 0 0 4 / 0 7 / S y s t e m . W i n d o w s " & g t ; & l t ; b : _ x & g t ; 4 8 6 . 1 6 6 6 0 0 7 8 6 0 0 3 4 1 & l t ; / b : _ x & g t ; & l t ; b : _ y & g t ; 3 5 9 . 0 0 6 1 5 7 & l t ; / b : _ y & g t ; & l t ; / L o c a t i o n & g t ; & l t ; S h a p e R o t a t e A n g l e & g t ; 3 5 9 . 9 9 9 9 9 9 9 9 9 9 9 9 6 & l t ; / S h a p e R o t a t e A n g l e & g t ; & l t ; / a : V a l u e & g t ; & l t ; / a : K e y V a l u e O f D i a g r a m O b j e c t K e y a n y T y p e z b w N T n L X & g t ; & l t ; a : K e y V a l u e O f D i a g r a m O b j e c t K e y a n y T y p e z b w N T n L X & g t ; & l t ; a : K e y & g t ; & l t ; K e y & g t ; R e l a t i o n s h i p s \ & a m p ; l t ; T a b l e s \ H e a t   T r a c e   C a l c s \ C o l u m n s \ A d j u s t e d   S i z e & a m p ; g t ; - & a m p ; l t ; T a b l e s \ G T - 6 6   A t t a c h m e n t   T a p e   R e q \ C o l u m n s \ P i p e   D i a m e t e r & a m p ; g t ; \ P K & l t ; / K e y & g t ; & l t ; / a : K e y & g t ; & l t ; a : V a l u e   i : t y p e = " D i a g r a m D i s p l a y L i n k E n d p o i n t V i e w S t a t e " & g t ; & l t ; L o c a t i o n   x m l n s : b = " h t t p : / / s c h e m a s . d a t a c o n t r a c t . o r g / 2 0 0 4 / 0 7 / S y s t e m . W i n d o w s " & g t ; & l t ; b : _ x & g t ; 6 1 2 . 5 3 4 2 3 8 6 3 9 6 9 2 1 5 & l t ; / b : _ x & g t ; & l t ; b : _ y & g t ; 1 0 3 . 5 1 0 5 3 2 & l t ; / b : _ y & g t ; & l t ; / L o c a t i o n & g t ; & l t ; S h a p e R o t a t e A n g l e & g t ; 1 8 0 & l t ; / S h a p e R o t a t e A n g l e & g t ; & l t ; / a : V a l u e & g t ; & l t ; / a : K e y V a l u e O f D i a g r a m O b j e c t K e y a n y T y p e z b w N T n L X & g t ; & l t ; a : K e y V a l u e O f D i a g r a m O b j e c t K e y a n y T y p e z b w N T n L X & g t ; & l t ; a : K e y & g t ; & l t ; K e y & g t ; R e l a t i o n s h i p s \ & a m p ; l t ; T a b l e s \ H e a t   T r a c e   C a l c s \ C o l u m n s \ A d j u s t e d   S i z e & a m p ; g t ; - & a m p ; l t ; T a b l e s \ P i p e   S t r a p   S e l e c t i o n   -   S R \ C o l u m n s \ P i p e   S i z e & a m p ; g t ; & l t ; / K e y & g t ; & l t ; / a : K e y & g t ; & l t ; a : V a l u e   i : t y p e = " D i a g r a m D i s p l a y L i n k V i e w S t a t e " & g t ; & l t ; A u t o m a t i o n P r o p e r t y H e l p e r T e x t & g t ; E n d   p o i n t   1 :   ( 4 9 4 . 1 6 6 6 0 0 7 8 6 0 0 3 , 3 7 1 . 0 0 6 1 5 7 ) .   E n d   p o i n t   2 :   ( 6 0 8 . 2 8 4 2 0 3 0 5 3 5 1 2 , 2 8 5 . 0 4 8 9 9 4 )   & l t ; / A u t o m a t i o n P r o p e r t y H e l p e r T e x t & g t ; & l t ; L a y e d O u t & g t ; t r u e & l t ; / L a y e d O u t & g t ; & l t ; P o i n t s   x m l n s : b = " h t t p : / / s c h e m a s . d a t a c o n t r a c t . o r g / 2 0 0 4 / 0 7 / S y s t e m . W i n d o w s " & g t ; & l t ; b : P o i n t & g t ; & l t ; b : _ x & g t ; 4 9 4 . 1 6 6 6 0 0 7 8 6 0 0 3 4 1 & l t ; / b : _ x & g t ; & l t ; b : _ y & g t ; 3 7 1 . 0 0 6 1 5 7 & l t ; / b : _ y & g t ; & l t ; / b : P o i n t & g t ; & l t ; b : P o i n t & g t ; & l t ; b : _ x & g t ; 5 5 0 . 7 8 7 9 1 1 & l t ; / b : _ x & g t ; & l t ; b : _ y & g t ; 3 7 1 . 0 0 6 1 5 7 & l t ; / b : _ y & g t ; & l t ; / b : P o i n t & g t ; & l t ; b : P o i n t & g t ; & l t ; b : _ x & g t ; 5 5 2 . 7 8 7 9 1 1 & l t ; / b : _ x & g t ; & l t ; b : _ y & g t ; 3 6 9 . 0 0 6 1 5 7 & l t ; / b : _ y & g t ; & l t ; / b : P o i n t & g t ; & l t ; b : P o i n t & g t ; & l t ; b : _ x & g t ; 5 5 2 . 7 8 7 9 1 1 & l t ; / b : _ x & g t ; & l t ; b : _ y & g t ; 2 8 7 . 0 4 8 9 9 4 & l t ; / b : _ y & g t ; & l t ; / b : P o i n t & g t ; & l t ; b : P o i n t & g t ; & l t ; b : _ x & g t ; 5 5 4 . 7 8 7 9 1 1 & l t ; / b : _ x & g t ; & l t ; b : _ y & g t ; 2 8 5 . 0 4 8 9 9 4 & l t ; / b : _ y & g t ; & l t ; / b : P o i n t & g t ; & l t ; b : P o i n t & g t ; & l t ; b : _ x & g t ; 6 0 8 . 2 8 4 2 0 3 0 5 3 5 1 1 8 7 & l t ; / b : _ x & g t ; & l t ; b : _ y & g t ; 2 8 5 . 0 4 8 9 9 4 & l t ; / b : _ y & g t ; & l t ; / b : P o i n t & g t ; & l t ; / P o i n t s & g t ; & l t ; / a : V a l u e & g t ; & l t ; / a : K e y V a l u e O f D i a g r a m O b j e c t K e y a n y T y p e z b w N T n L X & g t ; & l t ; a : K e y V a l u e O f D i a g r a m O b j e c t K e y a n y T y p e z b w N T n L X & g t ; & l t ; a : K e y & g t ; & l t ; K e y & g t ; R e l a t i o n s h i p s \ & a m p ; l t ; T a b l e s \ H e a t   T r a c e   C a l c s \ C o l u m n s \ A d j u s t e d   S i z e & a m p ; g t ; - & a m p ; l t ; T a b l e s \ P i p e   S t r a p   S e l e c t i o n   -   S R \ C o l u m n s \ P i p e   S i z e & a m p ; g t ; \ F K & l t ; / K e y & g t ; & l t ; / a : K e y & g t ; & l t ; a : V a l u e   i : t y p e = " D i a g r a m D i s p l a y L i n k E n d p o i n t V i e w S t a t e " & g t ; & l t ; L o c a t i o n   x m l n s : b = " h t t p : / / s c h e m a s . d a t a c o n t r a c t . o r g / 2 0 0 4 / 0 7 / S y s t e m . W i n d o w s " & g t ; & l t ; b : _ x & g t ; 4 8 6 . 1 6 6 6 0 0 7 8 6 0 0 3 4 1 & l t ; / b : _ x & g t ; & l t ; b : _ y & g t ; 3 7 1 . 0 0 6 1 5 7 & l t ; / b : _ y & g t ; & l t ; / L o c a t i o n & g t ; & l t ; S h a p e R o t a t e A n g l e & g t ; 3 6 0 & l t ; / S h a p e R o t a t e A n g l e & g t ; & l t ; / a : V a l u e & g t ; & l t ; / a : K e y V a l u e O f D i a g r a m O b j e c t K e y a n y T y p e z b w N T n L X & g t ; & l t ; a : K e y V a l u e O f D i a g r a m O b j e c t K e y a n y T y p e z b w N T n L X & g t ; & l t ; a : K e y & g t ; & l t ; K e y & g t ; R e l a t i o n s h i p s \ & a m p ; l t ; T a b l e s \ H e a t   T r a c e   C a l c s \ C o l u m n s \ A d j u s t e d   S i z e & a m p ; g t ; - & a m p ; l t ; T a b l e s \ P i p e   S t r a p   S e l e c t i o n   -   S R \ C o l u m n s \ P i p e   S i z e & a m p ; g t ; \ P K & l t ; / K e y & g t ; & l t ; / a : K e y & g t ; & l t ; a : V a l u e   i : t y p e = " D i a g r a m D i s p l a y L i n k E n d p o i n t V i e w S t a t e " & g t ; & l t ; L o c a t i o n   x m l n s : b = " h t t p : / / s c h e m a s . d a t a c o n t r a c t . o r g / 2 0 0 4 / 0 7 / S y s t e m . W i n d o w s " & g t ; & l t ; b : _ x & g t ; 6 1 6 . 2 8 4 2 0 3 0 5 3 5 1 1 8 7 & l t ; / b : _ x & g t ; & l t ; b : _ y & g t ; 2 8 5 . 0 4 8 9 9 4 & l t ; / b : _ y & g t ; & l t ; / L o c a t i o n & g t ; & l t ; S h a p e R o t a t e A n g l e & g t ; 1 8 0 & l t ; / S h a p e R o t a t e A n g l e & g t ; & l t ; / a : V a l u e & g t ; & l t ; / a : K e y V a l u e O f D i a g r a m O b j e c t K e y a n y T y p e z b w N T n L X & g t ; & l t ; a : K e y V a l u e O f D i a g r a m O b j e c t K e y a n y T y p e z b w N T n L X & g t ; & l t ; a : K e y & g t ; & l t ; K e y & g t ; R e l a t i o n s h i p s \ & a m p ; l t ; T a b l e s \ H e a t   T r a c e   C a l c s \ C o l u m n s \ M I   C a b l e   S t r a p   T y p e & a m p ; g t ; - & a m p ; l t ; T a b l e s \ A c c e s s o r y   D e s c r i p t i o n s \ C o l u m n s \ C a t a l o g   N u m b e r & a m p ; g t ; & l t ; / K e y & g t ; & l t ; / a : K e y & g t ; & l t ; a : V a l u e   i : t y p e = " D i a g r a m D i s p l a y L i n k V i e w S t a t e " & g t ; & l t ; A u t o m a t i o n P r o p e r t y H e l p e r T e x t & g t ; E n d   p o i n t   1 :   ( 4 9 4 . 1 6 6 6 0 0 7 8 6 0 0 3 , 3 9 5 . 0 0 6 1 5 7 ) .   E n d   p o i n t   2 :   ( 6 1 5 . 3 4 1 7 1 7 4 3 0 3 0 2 , 6 2 4 . 1 2 5 9 1 7 )   & l t ; / A u t o m a t i o n P r o p e r t y H e l p e r T e x t & g t ; & l t ; L a y e d O u t & g t ; t r u e & l t ; / L a y e d O u t & g t ; & l t ; P o i n t s   x m l n s : b = " h t t p : / / s c h e m a s . d a t a c o n t r a c t . o r g / 2 0 0 4 / 0 7 / S y s t e m . W i n d o w s " & g t ; & l t ; b : P o i n t & g t ; & l t ; b : _ x & g t ; 4 9 4 . 1 6 6 6 0 0 7 8 6 0 0 3 4 7 & l t ; / b : _ x & g t ; & l t ; b : _ y & g t ; 3 9 5 . 0 0 6 1 5 7 & l t ; / b : _ y & g t ; & l t ; / b : P o i n t & g t ; & l t ; b : P o i n t & g t ; & l t ; b : _ x & g t ; 5 5 5 . 2 2 7 7 2 1 2 5 0 0 0 0 0 6 & l t ; / b : _ x & g t ; & l t ; b : _ y & g t ; 3 9 5 . 0 0 6 1 5 7 & l t ; / b : _ y & g t ; & l t ; / b : P o i n t & g t ; & l t ; b : P o i n t & g t ; & l t ; b : _ x & g t ; 5 5 7 . 2 2 7 7 2 1 2 5 0 0 0 0 0 6 & l t ; / b : _ x & g t ; & l t ; b : _ y & g t ; 3 9 7 . 0 0 6 1 5 7 & l t ; / b : _ y & g t ; & l t ; / b : P o i n t & g t ; & l t ; b : P o i n t & g t ; & l t ; b : _ x & g t ; 5 5 7 . 2 2 7 7 2 1 2 5 0 0 0 0 0 6 & l t ; / b : _ x & g t ; & l t ; b : _ y & g t ; 6 2 2 . 1 2 5 9 1 7 & l t ; / b : _ y & g t ; & l t ; / b : P o i n t & g t ; & l t ; b : P o i n t & g t ; & l t ; b : _ x & g t ; 5 5 9 . 2 2 7 7 2 1 2 5 0 0 0 0 0 6 & l t ; / b : _ x & g t ; & l t ; b : _ y & g t ; 6 2 4 . 1 2 5 9 1 7 & l t ; / b : _ y & g t ; & l t ; / b : P o i n t & g t ; & l t ; b : P o i n t & g t ; & l t ; b : _ x & g t ; 6 1 5 . 3 4 1 7 1 7 4 3 0 3 0 2 4 2 & l t ; / b : _ x & g t ; & l t ; b : _ y & g t ; 6 2 4 . 1 2 5 9 1 7 & l t ; / b : _ y & g t ; & l t ; / b : P o i n t & g t ; & l t ; / P o i n t s & g t ; & l t ; / a : V a l u e & g t ; & l t ; / a : K e y V a l u e O f D i a g r a m O b j e c t K e y a n y T y p e z b w N T n L X & g t ; & l t ; a : K e y V a l u e O f D i a g r a m O b j e c t K e y a n y T y p e z b w N T n L X & g t ; & l t ; a : K e y & g t ; & l t ; K e y & g t ; R e l a t i o n s h i p s \ & a m p ; l t ; T a b l e s \ H e a t   T r a c e   C a l c s \ C o l u m n s \ M I   C a b l e   S t r a p   T y p e & a m p ; g t ; - & a m p ; l t ; T a b l e s \ A c c e s s o r y   D e s c r i p t i o n s \ C o l u m n s \ C a t a l o g   N u m b e r & a m p ; g t ; \ F K & l t ; / K e y & g t ; & l t ; / a : K e y & g t ; & l t ; a : V a l u e   i : t y p e = " D i a g r a m D i s p l a y L i n k E n d p o i n t V i e w S t a t e " & g t ; & l t ; L o c a t i o n   x m l n s : b = " h t t p : / / s c h e m a s . d a t a c o n t r a c t . o r g / 2 0 0 4 / 0 7 / S y s t e m . W i n d o w s " & g t ; & l t ; b : _ x & g t ; 4 8 6 . 1 6 6 6 0 0 7 8 6 0 0 3 4 1 & l t ; / b : _ x & g t ; & l t ; b : _ y & g t ; 3 9 5 . 0 0 6 1 5 7 & l t ; / b : _ y & g t ; & l t ; / L o c a t i o n & g t ; & l t ; S h a p e R o t a t e A n g l e & g t ; 3 6 0 & l t ; / S h a p e R o t a t e A n g l e & g t ; & l t ; / a : V a l u e & g t ; & l t ; / a : K e y V a l u e O f D i a g r a m O b j e c t K e y a n y T y p e z b w N T n L X & g t ; & l t ; a : K e y V a l u e O f D i a g r a m O b j e c t K e y a n y T y p e z b w N T n L X & g t ; & l t ; a : K e y & g t ; & l t ; K e y & g t ; R e l a t i o n s h i p s \ & a m p ; l t ; T a b l e s \ H e a t   T r a c e   C a l c s \ C o l u m n s \ M I   C a b l e   S t r a p   T y p e & a m p ; g t ; - & a m p ; l t ; T a b l e s \ A c c e s s o r y   D e s c r i p t i o n s \ C o l u m n s \ C a t a l o g   N u m b e r & a m p ; g t ; \ P K & l t ; / K e y & g t ; & l t ; / a : K e y & g t ; & l t ; a : V a l u e   i : t y p e = " D i a g r a m D i s p l a y L i n k E n d p o i n t V i e w S t a t e " & g t ; & l t ; L o c a t i o n   x m l n s : b = " h t t p : / / s c h e m a s . d a t a c o n t r a c t . o r g / 2 0 0 4 / 0 7 / S y s t e m . W i n d o w s " & g t ; & l t ; b : _ x & g t ; 6 2 3 . 3 4 1 7 1 7 4 3 0 3 0 2 4 2 & l t ; / b : _ x & g t ; & l t ; b : _ y & g t ; 6 2 4 . 1 2 5 9 1 7 & l t ; / b : _ y & g t ; & l t ; / L o c a t i o n & g t ; & l t ; S h a p e R o t a t e A n g l e & g t ; 1 8 0 & l t ; / S h a p e R o t a t e A n g l e & g t ; & l t ; / a : V a l u e & g t ; & l t ; / a : K e y V a l u e O f D i a g r a m O b j e c t K e y a n y T y p e z b w N T n L X & g t ; & l t ; a : K e y V a l u e O f D i a g r a m O b j e c t K e y a n y T y p e z b w N T n L X & g t ; & l t ; a : K e y & g t ; & l t ; K e y & g t ; R e l a t i o n s h i p s \ & a m p ; l t ; T a b l e s \ H e a t   T r a c e   C a l c s \ C o l u m n s \ A d j u s t e d   S i z e & a m p ; g t ; - & a m p ; l t ; T a b l e s \ P i p e   S t r a p   S e l e c t i o n   -   M I \ C o l u m n s \ P i p e   S i z e & a m p ; g t ; & l t ; / K e y & g t ; & l t ; / a : K e y & g t ; & l t ; a : V a l u e   i : t y p e = " D i a g r a m D i s p l a y L i n k V i e w S t a t e " & g t ; & l t ; A u t o m a t i o n P r o p e r t y H e l p e r T e x t & g t ; E n d   p o i n t   1 :   ( 2 6 4 . 3 2 0 4 4 6 9 3 9 8 5 , 4 1 9 . 0 0 6 1 5 7 ) .   E n d   p o i n t   2 :   ( 2 1 0 . 6 6 8 6 7 6 0 9 3 4 0 6 , 1 0 0 4 . 1 2 5 9 1 7 )   & l t ; / A u t o m a t i o n P r o p e r t y H e l p e r T e x t & g t ; & l t ; L a y e d O u t & g t ; t r u e & l t ; / L a y e d O u t & g t ; & l t ; P o i n t s   x m l n s : b = " h t t p : / / s c h e m a s . d a t a c o n t r a c t . o r g / 2 0 0 4 / 0 7 / S y s t e m . W i n d o w s " & g t ; & l t ; b : P o i n t & g t ; & l t ; b : _ x & g t ; 2 6 4 . 3 2 0 4 4 6 9 3 9 8 4 9 6 & l t ; / b : _ x & g t ; & l t ; b : _ y & g t ; 4 1 9 . 0 0 6 1 5 7 0 0 0 0 0 0 0 3 & l t ; / b : _ y & g t ; & l t ; / b : P o i n t & g t ; & l t ; b : P o i n t & g t ; & l t ; b : _ x & g t ; 2 4 8 . 4 3 1 3 0 8 & l t ; / b : _ x & g t ; & l t ; b : _ y & g t ; 4 1 9 . 0 0 6 1 5 7 & l t ; / b : _ y & g t ; & l t ; / b : P o i n t & g t ; & l t ; b : P o i n t & g t ; & l t ; b : _ x & g t ; 2 4 6 . 4 3 1 3 0 8 & l t ; / b : _ x & g t ; & l t ; b : _ y & g t ; 4 2 1 . 0 0 6 1 5 7 & l t ; / b : _ y & g t ; & l t ; / b : P o i n t & g t ; & l t ; b : P o i n t & g t ; & l t ; b : _ x & g t ; 2 4 6 . 4 3 1 3 0 8 & l t ; / b : _ x & g t ; & l t ; b : _ y & g t ; 1 0 0 2 . 1 2 5 9 1 7 & l t ; / b : _ y & g t ; & l t ; / b : P o i n t & g t ; & l t ; b : P o i n t & g t ; & l t ; b : _ x & g t ; 2 4 4 . 4 3 1 3 0 8 & l t ; / b : _ x & g t ; & l t ; b : _ y & g t ; 1 0 0 4 . 1 2 5 9 1 7 & l t ; / b : _ y & g t ; & l t ; / b : P o i n t & g t ; & l t ; b : P o i n t & g t ; & l t ; b : _ x & g t ; 2 1 0 . 6 6 8 6 7 6 0 9 3 4 0 6 3 6 & l t ; / b : _ x & g t ; & l t ; b : _ y & g t ; 1 0 0 4 . 1 2 5 9 1 7 & l t ; / b : _ y & g t ; & l t ; / b : P o i n t & g t ; & l t ; / P o i n t s & g t ; & l t ; / a : V a l u e & g t ; & l t ; / a : K e y V a l u e O f D i a g r a m O b j e c t K e y a n y T y p e z b w N T n L X & g t ; & l t ; a : K e y V a l u e O f D i a g r a m O b j e c t K e y a n y T y p e z b w N T n L X & g t ; & l t ; a : K e y & g t ; & l t ; K e y & g t ; R e l a t i o n s h i p s \ & a m p ; l t ; T a b l e s \ H e a t   T r a c e   C a l c s \ C o l u m n s \ A d j u s t e d   S i z e & a m p ; g t ; - & a m p ; l t ; T a b l e s \ P i p e   S t r a p   S e l e c t i o n   -   M I \ C o l u m n s \ P i p e   S i z e & a m p ; g t ; \ F K & l t ; / K e y & g t ; & l t ; / a : K e y & g t ; & l t ; a : V a l u e   i : t y p e = " D i a g r a m D i s p l a y L i n k E n d p o i n t V i e w S t a t e " & g t ; & l t ; L o c a t i o n   x m l n s : b = " h t t p : / / s c h e m a s . d a t a c o n t r a c t . o r g / 2 0 0 4 / 0 7 / S y s t e m . W i n d o w s " & g t ; & l t ; b : _ x & g t ; 2 7 2 . 3 2 0 4 4 6 9 3 9 8 4 9 6 & l t ; / b : _ x & g t ; & l t ; b : _ y & g t ; 4 1 9 . 0 0 6 1 5 7 & l t ; / b : _ y & g t ; & l t ; / L o c a t i o n & g t ; & l t ; S h a p e R o t a t e A n g l e & g t ; 1 7 9 . 9 9 9 9 9 9 9 9 9 9 9 9 6 & l t ; / S h a p e R o t a t e A n g l e & g t ; & l t ; / a : V a l u e & g t ; & l t ; / a : K e y V a l u e O f D i a g r a m O b j e c t K e y a n y T y p e z b w N T n L X & g t ; & l t ; a : K e y V a l u e O f D i a g r a m O b j e c t K e y a n y T y p e z b w N T n L X & g t ; & l t ; a : K e y & g t ; & l t ; K e y & g t ; R e l a t i o n s h i p s \ & a m p ; l t ; T a b l e s \ H e a t   T r a c e   C a l c s \ C o l u m n s \ A d j u s t e d   S i z e & a m p ; g t ; - & a m p ; l t ; T a b l e s \ P i p e   S t r a p   S e l e c t i o n   -   M I \ C o l u m n s \ P i p e   S i z e & a m p ; g t ; \ P K & l t ; / K e y & g t ; & l t ; / a : K e y & g t ; & l t ; a : V a l u e   i : t y p e = " D i a g r a m D i s p l a y L i n k E n d p o i n t V i e w S t a t e " & g t ; & l t ; L o c a t i o n   x m l n s : b = " h t t p : / / s c h e m a s . d a t a c o n t r a c t . o r g / 2 0 0 4 / 0 7 / S y s t e m . W i n d o w s " & g t ; & l t ; b : _ x & g t ; 2 0 2 . 6 6 8 6 7 6 0 9 3 4 0 6 3 6 & l t ; / b : _ x & g t ; & l t ; b : _ y & g t ; 1 0 0 4 . 1 2 5 9 1 7 & l t ; / b : _ y & g t ; & l t ; / L o c a t i o n & g t ; & l t ; S h a p e R o t a t e A n g l e & g t ; 3 6 0 & l t ; / S h a p e R o t a t e A n g l e & g t ; & l t ; / a : V a l u e & g t ; & l t ; / a : K e y V a l u e O f D i a g r a m O b j e c t K e y a n y T y p e z b w N T n L X & g t ; & l t ; a : K e y V a l u e O f D i a g r a m O b j e c t K e y a n y T y p e z b w N T n L X & g t ; & l t ; a : K e y & g t ; & l t ; K e y & g t ; R e l a t i o n s h i p s \ & a m p ; l t ; T a b l e s \ H e a t   T r a c e   C a l c s \ C o l u m n s \ A d j u s t e d   S i z e & a m p ; g t ; - & a m p ; l t ; T a b l e s \ F l a n g e   A l l o w a n c e s \ C o l u m n s \ P i p e   D i a m e t e r & a m p ; g t ; & l t ; / K e y & g t ; & l t ; / a : K e y & g t ; & l t ; a : V a l u e   i : t y p e = " D i a g r a m D i s p l a y L i n k V i e w S t a t e " & g t ; & l t ; A u t o m a t i o n P r o p e r t y H e l p e r T e x t & g t ; E n d   p o i n t   1 :   ( 2 6 4 . 3 2 0 4 4 6 9 3 9 8 5 , 4 0 7 . 0 0 6 1 5 7 ) .   E n d   p o i n t   2 :   ( 2 0 8 , 8 1 1 . 0 3 7 8 1 5 )   & l t ; / A u t o m a t i o n P r o p e r t y H e l p e r T e x t & g t ; & l t ; L a y e d O u t & g t ; t r u e & l t ; / L a y e d O u t & g t ; & l t ; P o i n t s   x m l n s : b = " h t t p : / / s c h e m a s . d a t a c o n t r a c t . o r g / 2 0 0 4 / 0 7 / S y s t e m . W i n d o w s " & g t ; & l t ; b : P o i n t & g t ; & l t ; b : _ x & g t ; 2 6 4 . 3 2 0 4 4 6 9 3 9 8 4 9 6 & l t ; / b : _ x & g t ; & l t ; b : _ y & g t ; 4 0 7 . 0 0 6 1 5 6 9 9 9 9 9 9 9 2 & l t ; / b : _ y & g t ; & l t ; / b : P o i n t & g t ; & l t ; b : P o i n t & g t ; & l t ; b : _ x & g t ; 2 4 3 . 4 3 1 3 0 8 & l t ; / b : _ x & g t ; & l t ; b : _ y & g t ; 4 0 7 . 0 0 6 1 5 7 & l t ; / b : _ y & g t ; & l t ; / b : P o i n t & g t ; & l t ; b : P o i n t & g t ; & l t ; b : _ x & g t ; 2 4 1 . 4 3 1 3 0 8 & l t ; / b : _ x & g t ; & l t ; b : _ y & g t ; 4 0 9 . 0 0 6 1 5 7 & l t ; / b : _ y & g t ; & l t ; / b : P o i n t & g t ; & l t ; b : P o i n t & g t ; & l t ; b : _ x & g t ; 2 4 1 . 4 3 1 3 0 8 & l t ; / b : _ x & g t ; & l t ; b : _ y & g t ; 8 0 9 . 0 3 7 8 1 5 & l t ; / b : _ y & g t ; & l t ; / b : P o i n t & g t ; & l t ; b : P o i n t & g t ; & l t ; b : _ x & g t ; 2 3 9 . 4 3 1 3 0 8 & l t ; / b : _ x & g t ; & l t ; b : _ y & g t ; 8 1 1 . 0 3 7 8 1 5 & l t ; / b : _ y & g t ; & l t ; / b : P o i n t & g t ; & l t ; b : P o i n t & g t ; & l t ; b : _ x & g t ; 2 0 8 . 0 0 0 0 0 0 0 0 0 0 0 0 0 3 & l t ; / b : _ x & g t ; & l t ; b : _ y & g t ; 8 1 1 . 0 3 7 8 1 5 0 0 0 0 0 0 1 4 & l t ; / b : _ y & g t ; & l t ; / b : P o i n t & g t ; & l t ; / P o i n t s & g t ; & l t ; / a : V a l u e & g t ; & l t ; / a : K e y V a l u e O f D i a g r a m O b j e c t K e y a n y T y p e z b w N T n L X & g t ; & l t ; a : K e y V a l u e O f D i a g r a m O b j e c t K e y a n y T y p e z b w N T n L X & g t ; & l t ; a : K e y & g t ; & l t ; K e y & g t ; R e l a t i o n s h i p s \ & a m p ; l t ; T a b l e s \ H e a t   T r a c e   C a l c s \ C o l u m n s \ A d j u s t e d   S i z e & a m p ; g t ; - & a m p ; l t ; T a b l e s \ F l a n g e   A l l o w a n c e s \ C o l u m n s \ P i p e   D i a m e t e r & a m p ; g t ; \ F K & l t ; / K e y & g t ; & l t ; / a : K e y & g t ; & l t ; a : V a l u e   i : t y p e = " D i a g r a m D i s p l a y L i n k E n d p o i n t V i e w S t a t e " & g t ; & l t ; L o c a t i o n   x m l n s : b = " h t t p : / / s c h e m a s . d a t a c o n t r a c t . o r g / 2 0 0 4 / 0 7 / S y s t e m . W i n d o w s " & g t ; & l t ; b : _ x & g t ; 2 7 2 . 3 2 0 4 4 6 9 3 9 8 4 9 6 & l t ; / b : _ x & g t ; & l t ; b : _ y & g t ; 4 0 7 . 0 0 6 1 5 6 9 9 9 9 9 9 9 2 & l t ; / b : _ y & g t ; & l t ; / L o c a t i o n & g t ; & l t ; S h a p e R o t a t e A n g l e & g t ; 1 8 0 & l t ; / S h a p e R o t a t e A n g l e & g t ; & l t ; / a : V a l u e & g t ; & l t ; / a : K e y V a l u e O f D i a g r a m O b j e c t K e y a n y T y p e z b w N T n L X & g t ; & l t ; a : K e y V a l u e O f D i a g r a m O b j e c t K e y a n y T y p e z b w N T n L X & g t ; & l t ; a : K e y & g t ; & l t ; K e y & g t ; R e l a t i o n s h i p s \ & a m p ; l t ; T a b l e s \ H e a t   T r a c e   C a l c s \ C o l u m n s \ A d j u s t e d   S i z e & a m p ; g t ; - & a m p ; l t ; T a b l e s \ F l a n g e   A l l o w a n c e s \ C o l u m n s \ P i p e   D i a m e t e r & a m p ; g t ; \ P K & l t ; / K e y & g t ; & l t ; / a : K e y & g t ; & l t ; a : V a l u e   i : t y p e = " D i a g r a m D i s p l a y L i n k E n d p o i n t V i e w S t a t e " & g t ; & l t ; L o c a t i o n   x m l n s : b = " h t t p : / / s c h e m a s . d a t a c o n t r a c t . o r g / 2 0 0 4 / 0 7 / S y s t e m . W i n d o w s " & g t ; & l t ; b : _ x & g t ; 2 0 0 . 0 0 0 0 0 0 0 0 0 0 0 0 0 3 & l t ; / b : _ x & g t ; & l t ; b : _ y & g t ; 8 1 1 . 0 3 7 8 1 5 0 0 0 0 0 0 1 4 & l t ; / b : _ y & g t ; & l t ; / L o c a t i o n & g t ; & l t ; S h a p e R o t a t e A n g l e & g t ; 3 6 0 & l t ; / S h a p e R o t a t e A n g l e & g t ; & l t ; / a : V a l u e & g t ; & l t ; / a : K e y V a l u e O f D i a g r a m O b j e c t K e y a n y T y p e z b w N T n L X & g t ; & l t ; a : K e y V a l u e O f D i a g r a m O b j e c t K e y a n y T y p e z b w N T n L X & g t ; & l t ; a : K e y & g t ; & l t ; K e y & g t ; R e l a t i o n s h i p s \ & a m p ; l t ; T a b l e s \ H e a t   T r a c e   C a l c s \ C o l u m n s \ A d j u s t e d   S i z e & a m p ; g t ; - & a m p ; l t ; T a b l e s \ S R   C a b l e   V a l v e   A l l o w a n c e s \ C o l u m n s \ P i p e   D i a m e t e r & a m p ; g t ; & l t ; / K e y & g t ; & l t ; / a : K e y & g t ; & l t ; a : V a l u e   i : t y p e = " D i a g r a m D i s p l a y L i n k V i e w S t a t e " & g t ; & l t ; A u t o m a t i o n P r o p e r t y H e l p e r T e x t & g t ; E n d   p o i n t   1 :   ( 2 6 4 . 3 2 0 4 4 6 9 3 9 8 5 , 3 8 3 . 0 0 6 1 5 7 ) .   E n d   p o i n t   2 :   ( 2 0 8 , 4 6 2 . 7 9 0 2 9 6 )   & l t ; / A u t o m a t i o n P r o p e r t y H e l p e r T e x t & g t ; & l t ; L a y e d O u t & g t ; t r u e & l t ; / L a y e d O u t & g t ; & l t ; P o i n t s   x m l n s : b = " h t t p : / / s c h e m a s . d a t a c o n t r a c t . o r g / 2 0 0 4 / 0 7 / S y s t e m . W i n d o w s " & g t ; & l t ; b : P o i n t & g t ; & l t ; b : _ x & g t ; 2 6 4 . 3 2 0 4 4 6 9 3 9 8 4 9 6 & l t ; / b : _ x & g t ; & l t ; b : _ y & g t ; 3 8 3 . 0 0 6 1 5 7 & l t ; / b : _ y & g t ; & l t ; / b : P o i n t & g t ; & l t ; b : P o i n t & g t ; & l t ; b : _ x & g t ; 2 3 3 . 4 3 1 3 0 8 & l t ; / b : _ x & g t ; & l t ; b : _ y & g t ; 3 8 3 . 0 0 6 1 5 7 & l t ; / b : _ y & g t ; & l t ; / b : P o i n t & g t ; & l t ; b : P o i n t & g t ; & l t ; b : _ x & g t ; 2 3 1 . 4 3 1 3 0 8 & l t ; / b : _ x & g t ; & l t ; b : _ y & g t ; 3 8 5 . 0 0 6 1 5 7 & l t ; / b : _ y & g t ; & l t ; / b : P o i n t & g t ; & l t ; b : P o i n t & g t ; & l t ; b : _ x & g t ; 2 3 1 . 4 3 1 3 0 8 & l t ; / b : _ x & g t ; & l t ; b : _ y & g t ; 4 6 0 . 7 9 0 2 9 6 & l t ; / b : _ y & g t ; & l t ; / b : P o i n t & g t ; & l t ; b : P o i n t & g t ; & l t ; b : _ x & g t ; 2 2 9 . 4 3 1 3 0 8 & l t ; / b : _ x & g t ; & l t ; b : _ y & g t ; 4 6 2 . 7 9 0 2 9 6 & l t ; / b : _ y & g t ; & l t ; / b : P o i n t & g t ; & l t ; b : P o i n t & g t ; & l t ; b : _ x & g t ; 2 0 8 . 0 0 0 0 0 0 0 0 0 0 0 0 0 6 & l t ; / b : _ x & g t ; & l t ; b : _ y & g t ; 4 6 2 . 7 9 0 2 9 6 & l t ; / b : _ y & g t ; & l t ; / b : P o i n t & g t ; & l t ; / P o i n t s & g t ; & l t ; / a : V a l u e & g t ; & l t ; / a : K e y V a l u e O f D i a g r a m O b j e c t K e y a n y T y p e z b w N T n L X & g t ; & l t ; a : K e y V a l u e O f D i a g r a m O b j e c t K e y a n y T y p e z b w N T n L X & g t ; & l t ; a : K e y & g t ; & l t ; K e y & g t ; R e l a t i o n s h i p s \ & a m p ; l t ; T a b l e s \ H e a t   T r a c e   C a l c s \ C o l u m n s \ A d j u s t e d   S i z e & a m p ; g t ; - & a m p ; l t ; T a b l e s \ S R   C a b l e   V a l v e   A l l o w a n c e s \ C o l u m n s \ P i p e   D i a m e t e r & a m p ; g t ; \ F K & l t ; / K e y & g t ; & l t ; / a : K e y & g t ; & l t ; a : V a l u e   i : t y p e = " D i a g r a m D i s p l a y L i n k E n d p o i n t V i e w S t a t e " & g t ; & l t ; L o c a t i o n   x m l n s : b = " h t t p : / / s c h e m a s . d a t a c o n t r a c t . o r g / 2 0 0 4 / 0 7 / S y s t e m . W i n d o w s " & g t ; & l t ; b : _ x & g t ; 2 7 2 . 3 2 0 4 4 6 9 3 9 8 4 9 6 & l t ; / b : _ x & g t ; & l t ; b : _ y & g t ; 3 8 3 . 0 0 6 1 5 7 & l t ; / b : _ y & g t ; & l t ; / L o c a t i o n & g t ; & l t ; S h a p e R o t a t e A n g l e & g t ; 1 8 0 & l t ; / S h a p e R o t a t e A n g l e & g t ; & l t ; / a : V a l u e & g t ; & l t ; / a : K e y V a l u e O f D i a g r a m O b j e c t K e y a n y T y p e z b w N T n L X & g t ; & l t ; a : K e y V a l u e O f D i a g r a m O b j e c t K e y a n y T y p e z b w N T n L X & g t ; & l t ; a : K e y & g t ; & l t ; K e y & g t ; R e l a t i o n s h i p s \ & a m p ; l t ; T a b l e s \ H e a t   T r a c e   C a l c s \ C o l u m n s \ A d j u s t e d   S i z e & a m p ; g t ; - & a m p ; l t ; T a b l e s \ S R   C a b l e   V a l v e   A l l o w a n c e s \ C o l u m n s \ P i p e   D i a m e t e r & a m p ; g t ; \ P K & l t ; / K e y & g t ; & l t ; / a : K e y & g t ; & l t ; a : V a l u e   i : t y p e = " D i a g r a m D i s p l a y L i n k E n d p o i n t V i e w S t a t e " & g t ; & l t ; L o c a t i o n   x m l n s : b = " h t t p : / / s c h e m a s . d a t a c o n t r a c t . o r g / 2 0 0 4 / 0 7 / S y s t e m . W i n d o w s " & g t ; & l t ; b : _ x & g t ; 2 0 0 . 0 0 0 0 0 0 0 0 0 0 0 0 0 6 & l t ; / b : _ x & g t ; & l t ; b : _ y & g t ; 4 6 2 . 7 9 0 2 9 6 & l t ; / b : _ y & g t ; & l t ; / L o c a t i o n & g t ; & l t ; S h a p e R o t a t e A n g l e & g t ; 3 6 0 & l t ; / S h a p e R o t a t e A n g l e & g t ; & l t ; / a : V a l u e & g t ; & l t ; / a : K e y V a l u e O f D i a g r a m O b j e c t K e y a n y T y p e z b w N T n L X & g t ; & l t ; a : K e y V a l u e O f D i a g r a m O b j e c t K e y a n y T y p e z b w N T n L X & g t ; & l t ; a : K e y & g t ; & l t ; K e y & g t ; R e l a t i o n s h i p s \ & a m p ; l t ; T a b l e s \ H e a t   T r a c e   C a l c s \ C o l u m n s \ A d j u s t e d   S i z e & a m p ; g t ; - & a m p ; l t ; T a b l e s \ M I   C a b l e   A l l o w a n c e s \ C o l u m n s \ P i p e   D i a m e t e r & a m p ; g t ; & l t ; / K e y & g t ; & l t ; / a : K e y & g t ; & l t ; a : V a l u e   i : t y p e = " D i a g r a m D i s p l a y L i n k V i e w S t a t e " & g t ; & l t ; A u t o m a t i o n P r o p e r t y H e l p e r T e x t & g t ; E n d   p o i n t   1 :   ( 2 6 4 . 3 2 0 4 4 6 9 3 9 8 5 , 3 7 1 . 0 0 6 1 5 7 ) .   E n d   p o i n t   2 :   ( 2 0 8 , 2 7 6 . 9 6 2 7 3 )   & l t ; / A u t o m a t i o n P r o p e r t y H e l p e r T e x t & g t ; & l t ; L a y e d O u t & g t ; t r u e & l t ; / L a y e d O u t & g t ; & l t ; P o i n t s   x m l n s : b = " h t t p : / / s c h e m a s . d a t a c o n t r a c t . o r g / 2 0 0 4 / 0 7 / S y s t e m . W i n d o w s " & g t ; & l t ; b : P o i n t & g t ; & l t ; b : _ x & g t ; 2 6 4 . 3 2 0 4 4 6 9 3 9 8 4 9 6 & l t ; / b : _ x & g t ; & l t ; b : _ y & g t ; 3 7 1 . 0 0 6 1 5 7 & l t ; / b : _ y & g t ; & l t ; / b : P o i n t & g t ; & l t ; b : P o i n t & g t ; & l t ; b : _ x & g t ; 2 3 5 . 6 6 0 2 2 3 5 & l t ; / b : _ x & g t ; & l t ; b : _ y & g t ; 3 7 1 . 0 0 6 1 5 7 & l t ; / b : _ y & g t ; & l t ; / b : P o i n t & g t ; & l t ; b : P o i n t & g t ; & l t ; b : _ x & g t ; 2 3 3 . 6 6 0 2 2 3 5 & l t ; / b : _ x & g t ; & l t ; b : _ y & g t ; 3 6 9 . 0 0 6 1 5 7 & l t ; / b : _ y & g t ; & l t ; / b : P o i n t & g t ; & l t ; b : P o i n t & g t ; & l t ; b : _ x & g t ; 2 3 3 . 6 6 0 2 2 3 5 & l t ; / b : _ x & g t ; & l t ; b : _ y & g t ; 2 7 8 . 9 6 2 7 3 & l t ; / b : _ y & g t ; & l t ; / b : P o i n t & g t ; & l t ; b : P o i n t & g t ; & l t ; b : _ x & g t ; 2 3 1 . 6 6 0 2 2 3 5 & l t ; / b : _ x & g t ; & l t ; b : _ y & g t ; 2 7 6 . 9 6 2 7 3 & l t ; / b : _ y & g t ; & l t ; / b : P o i n t & g t ; & l t ; b : P o i n t & g t ; & l t ; b : _ x & g t ; 2 0 8 . 0 0 0 0 0 0 0 0 0 0 0 0 0 3 & l t ; / b : _ x & g t ; & l t ; b : _ y & g t ; 2 7 6 . 9 6 2 7 3 & l t ; / b : _ y & g t ; & l t ; / b : P o i n t & g t ; & l t ; / P o i n t s & g t ; & l t ; / a : V a l u e & g t ; & l t ; / a : K e y V a l u e O f D i a g r a m O b j e c t K e y a n y T y p e z b w N T n L X & g t ; & l t ; a : K e y V a l u e O f D i a g r a m O b j e c t K e y a n y T y p e z b w N T n L X & g t ; & l t ; a : K e y & g t ; & l t ; K e y & g t ; R e l a t i o n s h i p s \ & a m p ; l t ; T a b l e s \ H e a t   T r a c e   C a l c s \ C o l u m n s \ A d j u s t e d   S i z e & a m p ; g t ; - & a m p ; l t ; T a b l e s \ M I   C a b l e   A l l o w a n c e s \ C o l u m n s \ P i p e   D i a m e t e r & a m p ; g t ; \ F K & l t ; / K e y & g t ; & l t ; / a : K e y & g t ; & l t ; a : V a l u e   i : t y p e = " D i a g r a m D i s p l a y L i n k E n d p o i n t V i e w S t a t e " & g t ; & l t ; L o c a t i o n   x m l n s : b = " h t t p : / / s c h e m a s . d a t a c o n t r a c t . o r g / 2 0 0 4 / 0 7 / S y s t e m . W i n d o w s " & g t ; & l t ; b : _ x & g t ; 2 7 2 . 3 2 0 4 4 6 9 3 9 8 4 9 6 & l t ; / b : _ x & g t ; & l t ; b : _ y & g t ; 3 7 1 . 0 0 6 1 5 7 & l t ; / b : _ y & g t ; & l t ; / L o c a t i o n & g t ; & l t ; S h a p e R o t a t e A n g l e & g t ; 1 8 0 & l t ; / S h a p e R o t a t e A n g l e & g t ; & l t ; / a : V a l u e & g t ; & l t ; / a : K e y V a l u e O f D i a g r a m O b j e c t K e y a n y T y p e z b w N T n L X & g t ; & l t ; a : K e y V a l u e O f D i a g r a m O b j e c t K e y a n y T y p e z b w N T n L X & g t ; & l t ; a : K e y & g t ; & l t ; K e y & g t ; R e l a t i o n s h i p s \ & a m p ; l t ; T a b l e s \ H e a t   T r a c e   C a l c s \ C o l u m n s \ A d j u s t e d   S i z e & a m p ; g t ; - & a m p ; l t ; T a b l e s \ M I   C a b l e   A l l o w a n c e s \ C o l u m n s \ P i p e   D i a m e t e r & a m p ; g t ; \ P K & l t ; / K e y & g t ; & l t ; / a : K e y & g t ; & l t ; a : V a l u e   i : t y p e = " D i a g r a m D i s p l a y L i n k E n d p o i n t V i e w S t a t e " & g t ; & l t ; L o c a t i o n   x m l n s : b = " h t t p : / / s c h e m a s . d a t a c o n t r a c t . o r g / 2 0 0 4 / 0 7 / S y s t e m . W i n d o w s " & g t ; & l t ; b : _ x & g t ; 2 0 0 . 0 0 0 0 0 0 0 0 0 0 0 0 0 3 & l t ; / b : _ x & g t ; & l t ; b : _ y & g t ; 2 7 6 . 9 6 2 7 3 & l t ; / b : _ y & g t ; & l t ; / L o c a t i o n & g t ; & l t ; S h a p e R o t a t e A n g l e & g t ; 3 6 0 & l t ; / S h a p e R o t a t e A n g l e & g t ; & l t ; / a : V a l u e & g t ; & l t ; / a : K e y V a l u e O f D i a g r a m O b j e c t K e y a n y T y p e z b w N T n L X & g t ; & l t ; a : K e y V a l u e O f D i a g r a m O b j e c t K e y a n y T y p e z b w N T n L X & g t ; & l t ; a : K e y & g t ; & l t ; K e y & g t ; R e l a t i o n s h i p s \ & a m p ; l t ; T a b l e s \ H e a t   T r a c e   C a l c s \ C o l u m n s \ I n s u l a t i o n   T y p e   A d j u s t m e n t & a m p ; g t ; - & a m p ; l t ; T a b l e s \ H e a t   L o s s   -   I n s u l a t i o n   F a c t o r s \ C o l u m n s \ K E D   S p e c & a m p ; g t ; & l t ; / K e y & g t ; & l t ; / a : K e y & g t ; & l t ; a : V a l u e   i : t y p e = " D i a g r a m D i s p l a y L i n k V i e w S t a t e " & g t ; & l t ; A u t o m a t i o n P r o p e r t y H e l p e r T e x t & g t ; E n d   p o i n t   1 :   ( 3 7 9 . 2 4 3 5 2 4 , 2 9 2 . 9 2 9 2 3 3 5 6 1 2 9 9 ) .   E n d   p o i n t   2 :   ( 3 9 7 . 7 2 4 4 4 5 , 1 7 9 . 8 9 5 1 4 7 7 8 0 5 3 6 )   & l t ; / A u t o m a t i o n P r o p e r t y H e l p e r T e x t & g t ; & l t ; L a y e d O u t & g t ; t r u e & l t ; / L a y e d O u t & g t ; & l t ; P o i n t s   x m l n s : b = " h t t p : / / s c h e m a s . d a t a c o n t r a c t . o r g / 2 0 0 4 / 0 7 / S y s t e m . W i n d o w s " & g t ; & l t ; b : P o i n t & g t ; & l t ; b : _ x & g t ; 3 7 9 . 2 4 3 5 2 4 & l t ; / b : _ x & g t ; & l t ; b : _ y & g t ; 2 9 2 . 9 2 9 2 3 3 5 6 1 2 9 9 2 7 & l t ; / b : _ y & g t ; & l t ; / b : P o i n t & g t ; & l t ; b : P o i n t & g t ; & l t ; b : _ x & g t ; 3 7 9 . 2 4 3 5 2 4 & l t ; / b : _ x & g t ; & l t ; b : _ y & g t ; 2 3 8 . 4 1 2 1 9 1 & l t ; / b : _ y & g t ; & l t ; / b : P o i n t & g t ; & l t ; b : P o i n t & g t ; & l t ; b : _ x & g t ; 3 8 1 . 2 4 3 5 2 4 & l t ; / b : _ x & g t ; & l t ; b : _ y & g t ; 2 3 6 . 4 1 2 1 9 1 & l t ; / b : _ y & g t ; & l t ; / b : P o i n t & g t ; & l t ; b : P o i n t & g t ; & l t ; b : _ x & g t ; 3 9 5 . 7 2 4 4 4 5 & l t ; / b : _ x & g t ; & l t ; b : _ y & g t ; 2 3 6 . 4 1 2 1 9 1 & l t ; / b : _ y & g t ; & l t ; / b : P o i n t & g t ; & l t ; b : P o i n t & g t ; & l t ; b : _ x & g t ; 3 9 7 . 7 2 4 4 4 5 & l t ; / b : _ x & g t ; & l t ; b : _ y & g t ; 2 3 4 . 4 1 2 1 9 1 & l t ; / b : _ y & g t ; & l t ; / b : P o i n t & g t ; & l t ; b : P o i n t & g t ; & l t ; b : _ x & g t ; 3 9 7 . 7 2 4 4 4 5 & l t ; / b : _ x & g t ; & l t ; b : _ y & g t ; 1 7 9 . 8 9 5 1 4 7 7 8 0 5 3 5 9 2 & l t ; / b : _ y & g t ; & l t ; / b : P o i n t & g t ; & l t ; / P o i n t s & g t ; & l t ; / a : V a l u e & g t ; & l t ; / a : K e y V a l u e O f D i a g r a m O b j e c t K e y a n y T y p e z b w N T n L X & g t ; & l t ; a : K e y V a l u e O f D i a g r a m O b j e c t K e y a n y T y p e z b w N T n L X & g t ; & l t ; a : K e y & g t ; & l t ; K e y & g t ; R e l a t i o n s h i p s \ & a m p ; l t ; T a b l e s \ H e a t   T r a c e   C a l c s \ C o l u m n s \ I n s u l a t i o n   T y p e   A d j u s t m e n t & a m p ; g t ; - & a m p ; l t ; T a b l e s \ H e a t   L o s s   -   I n s u l a t i o n   F a c t o r s \ C o l u m n s \ K E D   S p e c & a m p ; g t ; \ F K & l t ; / K e y & g t ; & l t ; / a : K e y & g t ; & l t ; a : V a l u e   i : t y p e = " D i a g r a m D i s p l a y L i n k E n d p o i n t V i e w S t a t e " & g t ; & l t ; L o c a t i o n   x m l n s : b = " h t t p : / / s c h e m a s . d a t a c o n t r a c t . o r g / 2 0 0 4 / 0 7 / S y s t e m . W i n d o w s " & g t ; & l t ; b : _ x & g t ; 3 7 9 . 2 4 3 5 2 4 & l t ; / b : _ x & g t ; & l t ; b : _ y & g t ; 3 0 0 . 9 2 9 2 3 3 5 6 1 2 9 9 3 3 & l t ; / b : _ y & g t ; & l t ; / L o c a t i o n & g t ; & l t ; S h a p e R o t a t e A n g l e & g t ; 2 7 0 & l t ; / S h a p e R o t a t e A n g l e & g t ; & l t ; / a : V a l u e & g t ; & l t ; / a : K e y V a l u e O f D i a g r a m O b j e c t K e y a n y T y p e z b w N T n L X & g t ; & l t ; a : K e y V a l u e O f D i a g r a m O b j e c t K e y a n y T y p e z b w N T n L X & g t ; & l t ; a : K e y & g t ; & l t ; K e y & g t ; R e l a t i o n s h i p s \ & a m p ; l t ; T a b l e s \ H e a t   T r a c e   C a l c s \ C o l u m n s \ I n s u l a t i o n   T y p e   A d j u s t m e n t & a m p ; g t ; - & a m p ; l t ; T a b l e s \ H e a t   L o s s   -   I n s u l a t i o n   F a c t o r s \ C o l u m n s \ K E D   S p e c & a m p ; g t ; \ P K & l t ; / K e y & g t ; & l t ; / a : K e y & g t ; & l t ; a : V a l u e   i : t y p e = " D i a g r a m D i s p l a y L i n k E n d p o i n t V i e w S t a t e " & g t ; & l t ; L o c a t i o n   x m l n s : b = " h t t p : / / s c h e m a s . d a t a c o n t r a c t . o r g / 2 0 0 4 / 0 7 / S y s t e m . W i n d o w s " & g t ; & l t ; b : _ x & g t ; 3 9 7 . 7 2 4 4 4 5 & l t ; / b : _ x & g t ; & l t ; b : _ y & g t ; 1 7 1 . 8 9 5 1 4 7 7 8 0 5 3 5 9 2 & l t ; / b : _ y & g t ; & l t ; / L o c a t i o n & g t ; & l t ; S h a p e R o t a t e A n g l e & g t ; 9 0 & l t ; / S h a p e R o t a t e A n g l e & g t ; & l t ; / a : V a l u e & g t ; & l t ; / a : K e y V a l u e O f D i a g r a m O b j e c t K e y a n y T y p e z b w N T n L X & g t ; & l t ; / V i e w S t a t e s & g t ; & l t ; / D i a g r a m M a n a g e r . S e r i a l i z a b l e D i a g r a m & g t ; & l t ; D i a g r a m M a n a g e r . S e r i a l i z a b l e D i a g r a m & g t ; & l t ; A d a p t e r   i : t y p e = " M e a s u r e D i a g r a m S a n d b o x A d a p t e r " & g t ; & l t ; T a b l e N a m e & g t ; H e a t   T r a c e   C a l c s & l t ; / T a b l e N a m e & g t ; & l t ; / A d a p t e r & g t ; & l t ; D i a g r a m T y p e & g t ; M e a s u r e D i a g r a m & l t ; / D i a g r a m T y p e & g t ; & l t ; D i s p l a y C o n t e x t 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 i : t y p e = " S a n d b o x E d i t o r M e a s u r e G r i d K e y " & g t ; & l t ; T a b l e N a m e & g t ; H e a t   T r a c e   C a l c s & l t ; / T a b l e N a m e & g t ; & l t ; / K e y & g t ; & l t ; M a i n t a i n e r 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 S i z e   N P S & l t ; / K e y & g t ; & l t ; / D i a g r a m O b j e c t K e y & g t ; & l t ; D i a g r a m O b j e c t K e y & g t ; & l t ; K e y & g t ; M e a s u r e s \ S u m   o f   S i z e   N P S \ T a g I n f o \ F o r m u l a & l t ; / K e y & g t ; & l t ; / D i a g r a m O b j e c t K e y & g t ; & l t ; D i a g r a m O b j e c t K e y & g t ; & l t ; K e y & g t ; M e a s u r e s \ S u m   o f   S i z e   N P S \ T a g I n f o \ V a l u e & l t ; / K e y & g t ; & l t ; / D i a g r a m O b j e c t K e y & g t ; & l t ; D i a g r a m O b j e c t K e y & g t ; & l t ; K e y & g t ; M e a s u r e s \ S u m   o f   P i p e   L e n g t h   ( L F ) & l t ; / K e y & g t ; & l t ; / D i a g r a m O b j e c t K e y & g t ; & l t ; D i a g r a m O b j e c t K e y & g t ; & l t ; K e y & g t ; M e a s u r e s \ S u m   o f   P i p e   L e n g t h   ( L F ) \ T a g I n f o \ F o r m u l a & l t ; / K e y & g t ; & l t ; / D i a g r a m O b j e c t K e y & g t ; & l t ; D i a g r a m O b j e c t K e y & g t ; & l t ; K e y & g t ; M e a s u r e s \ S u m   o f   P i p e   L e n g t h   ( L F ) \ T a g I n f o \ V a l u e & l t ; / K e y & g t ; & l t ; / D i a g r a m O b j e c t K e y & g t ; & l t ; D i a g r a m O b j e c t K e y & g t ; & l t ; K e y & g t ; M e a s u r e s \ S u m   o f   D e s i g n   T e m p   ( � F ) & l t ; / K e y & g t ; & l t ; / D i a g r a m O b j e c t K e y & g t ; & l t ; D i a g r a m O b j e c t K e y & g t ; & l t ; K e y & g t ; M e a s u r e s \ S u m   o f   D e s i g n   T e m p   ( � F ) \ T a g I n f o \ F o r m u l a & l t ; / K e y & g t ; & l t ; / D i a g r a m O b j e c t K e y & g t ; & l t ; D i a g r a m O b j e c t K e y & g t ; & l t ; K e y & g t ; M e a s u r e s \ S u m   o f   D e s i g n   T e m p   ( � F ) \ T a g I n f o \ V a l u e & l t ; / K e y & g t ; & l t ; / D i a g r a m O b j e c t K e y & g t ; & l t ; D i a g r a m O b j e c t K e y & g t ; & l t ; K e y & g t ; M e a s u r e s \ C o u n t   o f   C a b l e   T y p e & l t ; / K e y & g t ; & l t ; / D i a g r a m O b j e c t K e y & g t ; & l t ; D i a g r a m O b j e c t K e y & g t ; & l t ; K e y & g t ; M e a s u r e s \ C o u n t   o f   C a b l e   T y p e \ T a g I n f o \ F o r m u l a & l t ; / K e y & g t ; & l t ; / D i a g r a m O b j e c t K e y & g t ; & l t ; D i a g r a m O b j e c t K e y & g t ; & l t ; K e y & g t ; M e a s u r e s \ C o u n t   o f   C a b l e   T y p e \ T a g I n f o \ V a l u e & l t ; / K e y & g t ; & l t ; / D i a g r a m O b j e c t K e y & g t ; & l t ; D i a g r a m O b j e c t K e y & g t ; & l t ; K e y & g t ; M e a s u r e s \ C o u n t   o f   C a b l e   U O M & l t ; / K e y & g t ; & l t ; / D i a g r a m O b j e c t K e y & g t ; & l t ; D i a g r a m O b j e c t K e y & g t ; & l t ; K e y & g t ; M e a s u r e s \ C o u n t   o f   C a b l e   U O M \ T a g I n f o \ F o r m u l a & l t ; / K e y & g t ; & l t ; / D i a g r a m O b j e c t K e y & g t ; & l t ; D i a g r a m O b j e c t K e y & g t ; & l t ; K e y & g t ; M e a s u r e s \ C o u n t   o f   C a b l e   U O M \ T a g I n f o \ V a l u e & l t ; / K e y & g t ; & l t ; / D i a g r a m O b j e c t K e y & g t ; & l t ; D i a g r a m O b j e c t K e y & g t ; & l t ; K e y & g t ; M e a s u r e s \ S u m   o f   M I   C a b l e   S t r a p   Q T Y & l t ; / K e y & g t ; & l t ; / D i a g r a m O b j e c t K e y & g t ; & l t ; D i a g r a m O b j e c t K e y & g t ; & l t ; K e y & g t ; M e a s u r e s \ S u m   o f   M I   C a b l e   S t r a p   Q T Y \ T a g I n f o \ F o r m u l a & l t ; / K e y & g t ; & l t ; / D i a g r a m O b j e c t K e y & g t ; & l t ; D i a g r a m O b j e c t K e y & g t ; & l t ; K e y & g t ; M e a s u r e s \ S u m   o f   M I   C a b l e   S t r a p   Q T Y \ T a g I n f o \ V a l u e & l t ; / K e y & g t ; & l t ; / D i a g r a m O b j e c t K e y & g t ; & l t ; D i a g r a m O b j e c t K e y & g t ; & l t ; K e y & g t ; M e a s u r e s \ C o u n t   o f   M I   C a b l e   S t r a p   T y p e & l t ; / K e y & g t ; & l t ; / D i a g r a m O b j e c t K e y & g t ; & l t ; D i a g r a m O b j e c t K e y & g t ; & l t ; K e y & g t ; M e a s u r e s \ C o u n t   o f   M I   C a b l e   S t r a p   T y p e \ T a g I n f o \ F o r m u l a & l t ; / K e y & g t ; & l t ; / D i a g r a m O b j e c t K e y & g t ; & l t ; D i a g r a m O b j e c t K e y & g t ; & l t ; K e y & g t ; M e a s u r e s \ C o u n t   o f   M I   C a b l e   S t r a p   T y p e \ T a g I n f o \ V a l u e & l t ; / K e y & g t ; & l t ; / D i a g r a m O b j e c t K e y & g t ; & l t ; D i a g r a m O b j e c t K e y & g t ; & l t ; K e y & g t ; M e a s u r e s \ S u m   o f   C a b l e   L e n g t h & l t ; / K e y & g t ; & l t ; / D i a g r a m O b j e c t K e y & g t ; & l t ; D i a g r a m O b j e c t K e y & g t ; & l t ; K e y & g t ; M e a s u r e s \ S u m   o f   C a b l e   L e n g t h \ T a g I n f o \ F o r m u l a & l t ; / K e y & g t ; & l t ; / D i a g r a m O b j e c t K e y & g t ; & l t ; D i a g r a m O b j e c t K e y & g t ; & l t ; K e y & g t ; M e a s u r e s \ S u m   o f   C a b l e   L e n g t h \ T a g I n f o \ V a l u e & l t ; / K e y & g t ; & l t ; / D i a g r a m O b j e c t K e y & g t ; & l t ; D i a g r a m O b j e c t K e y & g t ; & l t ; K e y & g t ; M e a s u r e s \ S u m   o f   T o t a l   C i r c u i t s & l t ; / K e y & g t ; & l t ; / D i a g r a m O b j e c t K e y & g t ; & l t ; D i a g r a m O b j e c t K e y & g t ; & l t ; K e y & g t ; M e a s u r e s \ S u m   o f   T o t a l   C i r c u i t s \ T a g I n f o \ F o r m u l a & l t ; / K e y & g t ; & l t ; / D i a g r a m O b j e c t K e y & g t ; & l t ; D i a g r a m O b j e c t K e y & g t ; & l t ; K e y & g t ; M e a s u r e s \ S u m   o f   T o t a l   C i r c u i t s \ T a g I n f o \ V a l u e & l t ; / K e y & g t ; & l t ; / D i a g r a m O b j e c t K e y & g t ; & l t ; D i a g r a m O b j e c t K e y & g t ; & l t ; K e y & g t ; M e a s u r e s \ S u m   o f   P i p e   S t r a p   Q T Y & l t ; / K e y & g t ; & l t ; / D i a g r a m O b j e c t K e y & g t ; & l t ; D i a g r a m O b j e c t K e y & g t ; & l t ; K e y & g t ; M e a s u r e s \ S u m   o f   P i p e   S t r a p   Q T Y \ T a g I n f o \ F o r m u l a & l t ; / K e y & g t ; & l t ; / D i a g r a m O b j e c t K e y & g t ; & l t ; D i a g r a m O b j e c t K e y & g t ; & l t ; K e y & g t ; M e a s u r e s \ S u m   o f   P i p e   S t r a p   Q T Y \ T a g I n f o \ V a l u e & l t ; / K e y & g t ; & l t ; / D i a g r a m O b j e c t K e y & g t ; & l t ; D i a g r a m O b j e c t K e y & g t ; & l t ; K e y & g t ; M e a s u r e s \ S u m   o f   E T L   Q T Y & l t ; / K e y & g t ; & l t ; / D i a g r a m O b j e c t K e y & g t ; & l t ; D i a g r a m O b j e c t K e y & g t ; & l t ; K e y & g t ; M e a s u r e s \ S u m   o f   E T L   Q T Y \ T a g I n f o \ F o r m u l a & l t ; / K e y & g t ; & l t ; / D i a g r a m O b j e c t K e y & g t ; & l t ; D i a g r a m O b j e c t K e y & g t ; & l t ; K e y & g t ; M e a s u r e s \ S u m   o f   E T L   Q T Y \ T a g I n f o \ V a l u e & l t ; / K e y & g t ; & l t ; / D i a g r a m O b j e c t K e y & g t ; & l t ; D i a g r a m O b j e c t K e y & g t ; & l t ; K e y & g t ; M e a s u r e s \ S u m   o f   T a p e   Q T Y & l t ; / K e y & g t ; & l t ; / D i a g r a m O b j e c t K e y & g t ; & l t ; D i a g r a m O b j e c t K e y & g t ; & l t ; K e y & g t ; M e a s u r e s \ S u m   o f   T a p e   Q T Y \ T a g I n f o \ F o r m u l a & l t ; / K e y & g t ; & l t ; / D i a g r a m O b j e c t K e y & g t ; & l t ; D i a g r a m O b j e c t K e y & g t ; & l t ; K e y & g t ; M e a s u r e s \ S u m   o f   T a p e   Q T Y \ T a g I n f o \ V a l u e & l t ; / K e y & g t ; & l t ; / D i a g r a m O b j e c t K e y & g t ; & l t ; D i a g r a m O b j e c t K e y & g t ; & l t ; K e y & g t ; M e a s u r e s \ S u m   o f   E n d   S e a l   K i t   Q T Y   -   P o s t & l t ; / K e y & g t ; & l t ; / D i a g r a m O b j e c t K e y & g t ; & l t ; D i a g r a m O b j e c t K e y & g t ; & l t ; K e y & g t ; M e a s u r e s \ S u m   o f   E n d   S e a l   K i t   Q T Y   -   P o s t \ T a g I n f o \ F o r m u l a & l t ; / K e y & g t ; & l t ; / D i a g r a m O b j e c t K e y & g t ; & l t ; D i a g r a m O b j e c t K e y & g t ; & l t ; K e y & g t ; M e a s u r e s \ S u m   o f   E n d   S e a l   K i t   Q T Y   -   P o s t \ T a g I n f o \ V a l u e & l t ; / K e y & g t ; & l t ; / D i a g r a m O b j e c t K e y & g t ; & l t ; D i a g r a m O b j e c t K e y & g t ; & l t ; K e y & g t ; M e a s u r e s \ S u m   o f   P o w e r   K i t   Q T Y   -   P o s t & l t ; / K e y & g t ; & l t ; / D i a g r a m O b j e c t K e y & g t ; & l t ; D i a g r a m O b j e c t K e y & g t ; & l t ; K e y & g t ; M e a s u r e s \ S u m   o f   P o w e r   K i t   Q T Y   -   P o s t \ T a g I n f o \ F o r m u l a & l t ; / K e y & g t ; & l t ; / D i a g r a m O b j e c t K e y & g t ; & l t ; D i a g r a m O b j e c t K e y & g t ; & l t ; K e y & g t ; M e a s u r e s \ S u m   o f   P o w e r   K i t   Q T Y   -   P o s t \ T a g I n f o \ V a l u e & l t ; / K e y & g t ; & l t ; / D i a g r a m O b j e c t K e y & g t ; & l t ; D i a g r a m O b j e c t K e y & g t ; & l t ; K e y & g t ; M e a s u r e s \ S u m   o f   C o n t r o l l e r   Q T Y   - P o s t & l t ; / K e y & g t ; & l t ; / D i a g r a m O b j e c t K e y & g t ; & l t ; D i a g r a m O b j e c t K e y & g t ; & l t ; K e y & g t ; M e a s u r e s \ S u m   o f   C o n t r o l l e r   Q T Y   - P o s t \ T a g I n f o \ F o r m u l a & l t ; / K e y & g t ; & l t ; / D i a g r a m O b j e c t K e y & g t ; & l t ; D i a g r a m O b j e c t K e y & g t ; & l t ; K e y & g t ; M e a s u r e s \ S u m   o f   C o n t r o l l e r   Q T Y   - P o s t \ T a g I n f o \ V a l u e & l t ; / K e y & g t ; & l t ; / D i a g r a m O b j e c t K e y & g t ; & l t ; D i a g r a m O b j e c t K e y & g t ; & l t ; K e y & g t ; M e a s u r e s \ S u m   o f   R T D 1 0 C S   Q T Y   -   P o s t & l t ; / K e y & g t ; & l t ; / D i a g r a m O b j e c t K e y & g t ; & l t ; D i a g r a m O b j e c t K e y & g t ; & l t ; K e y & g t ; M e a s u r e s \ S u m   o f   R T D 1 0 C S   Q T Y   -   P o s t \ T a g I n f o \ F o r m u l a & l t ; / K e y & g t ; & l t ; / D i a g r a m O b j e c t K e y & g t ; & l t ; D i a g r a m O b j e c t K e y & g t ; & l t ; K e y & g t ; M e a s u r e s \ S u m   o f   R T D 1 0 C S   Q T Y   -   P o s t \ T a g I n f o \ V a l u e & l t ; / K e y & g t ; & l t ; / D i a g r a m O b j e c t K e y & g t ; & l t ; D i a g r a m O b j e c t K e y & g t ; & l t ; K e y & g t ; M e a s u r e s \ S u m   o f   P T J B   Q T Y   -   P r e & l t ; / K e y & g t ; & l t ; / D i a g r a m O b j e c t K e y & g t ; & l t ; D i a g r a m O b j e c t K e y & g t ; & l t ; K e y & g t ; M e a s u r e s \ S u m   o f   P T J B   Q T Y   -   P r e \ T a g I n f o \ F o r m u l a & l t ; / K e y & g t ; & l t ; / D i a g r a m O b j e c t K e y & g t ; & l t ; D i a g r a m O b j e c t K e y & g t ; & l t ; K e y & g t ; M e a s u r e s \ S u m   o f   P T J B   Q T Y   -   P r e \ T a g I n f o \ V a l u e & l t ; / K e y & g t ; & l t ; / D i a g r a m O b j e c t K e y & g t ; & l t ; D i a g r a m O b j e c t K e y & g t ; & l t ; K e y & g t ; M e a s u r e s \ S u m   o f   R T D 4 A L   Q T Y   -   P o s t & l t ; / K e y & g t ; & l t ; / D i a g r a m O b j e c t K e y & g t ; & l t ; D i a g r a m O b j e c t K e y & g t ; & l t ; K e y & g t ; M e a s u r e s \ S u m   o f   R T D 4 A L   Q T Y   -   P o s t \ T a g I n f o \ F o r m u l a & l t ; / K e y & g t ; & l t ; / D i a g r a m O b j e c t K e y & g t ; & l t ; D i a g r a m O b j e c t K e y & g t ; & l t ; K e y & g t ; M e a s u r e s \ S u m   o f   R T D 4 A L   Q T Y   -   P o s t \ T a g I n f o \ V a l u e & l t ; / K e y & g t ; & l t ; / D i a g r a m O b j e c t K e y & g t ; & l t ; D i a g r a m O b j e c t K e y & g t ; & l t ; K e y & g t ; M e a s u r e s \ S u m   o f   P T J B   Q T Y   -   P o s t & l t ; / K e y & g t ; & l t ; / D i a g r a m O b j e c t K e y & g t ; & l t ; D i a g r a m O b j e c t K e y & g t ; & l t ; K e y & g t ; M e a s u r e s \ S u m   o f   P T J B   Q T Y   -   P o s t \ T a g I n f o \ F o r m u l a & l t ; / K e y & g t ; & l t ; / D i a g r a m O b j e c t K e y & g t ; & l t ; D i a g r a m O b j e c t K e y & g t ; & l t ; K e y & g t ; M e a s u r e s \ S u m   o f   P T J B   Q T Y   -   P o s t \ T a g I n f o \ V a l u e & l t ; / K e y & g t ; & l t ; / D i a g r a m O b j e c t K e y & g t ; & l t ; D i a g r a m O b j e c t K e y & g t ; & l t ; K e y & g t ; M e a s u r e s \ S u m   o f   R a t i o & l t ; / K e y & g t ; & l t ; / D i a g r a m O b j e c t K e y & g t ; & l t ; D i a g r a m O b j e c t K e y & g t ; & l t ; K e y & g t ; M e a s u r e s \ S u m   o f   R a t i o \ T a g I n f o \ F o r m u l a & l t ; / K e y & g t ; & l t ; / D i a g r a m O b j e c t K e y & g t ; & l t ; D i a g r a m O b j e c t K e y & g t ; & l t ; K e y & g t ; M e a s u r e s \ S u m   o f   R a t i o \ T a g I n f o \ V a l u e & l t ; / K e y & g t ; & l t ; / D i a g r a m O b j e c t K e y & g t ; & l t ; D i a g r a m O b j e c t K e y & g t ; & l t ; K e y & g t ; M e a s u r e s \ A v e r a g e   o f   R a t i o & l t ; / K e y & g t ; & l t ; / D i a g r a m O b j e c t K e y & g t ; & l t ; D i a g r a m O b j e c t K e y & g t ; & l t ; K e y & g t ; M e a s u r e s \ A v e r a g e   o f   R a t i o \ T a g I n f o \ F o r m u l a & l t ; / K e y & g t ; & l t ; / D i a g r a m O b j e c t K e y & g t ; & l t ; D i a g r a m O b j e c t K e y & g t ; & l t ; K e y & g t ; M e a s u r e s \ A v e r a g e   o f   R a t i o \ T a g I n f o \ V a l u e & l t ; / K e y & g t ; & l t ; / D i a g r a m O b j e c t K e y & g t ; & l t ; D i a g r a m O b j e c t K e y & g t ; & l t ; K e y & g t ; C o l u m n s \ S h e e t   # & l t ; / K e y & g t ; & l t ; / D i a g r a m O b j e c t K e y & g t ; & l t ; D i a g r a m O b j e c t K e y & g t ; & l t ; K e y & g t ; C o l u m n s \ L i n e   N u m b e r & l t ; / K e y & g t ; & l t ; / D i a g r a m O b j e c t K e y & g t ; & l t ; D i a g r a m O b j e c t K e y & g t ; & l t ; K e y & g t ; C o l u m n s \ S e r v i c e & l t ; / K e y & g t ; & l t ; / D i a g r a m O b j e c t K e y & g t ; & l t ; D i a g r a m O b j e c t K e y & g t ; & l t ; K e y & g t ; C o l u m n s \ S i z e   N P S & l t ; / K e y & g t ; & l t ; / D i a g r a m O b j e c t K e y & g t ; & l t ; D i a g r a m O b j e c t K e y & g t ; & l t ; K e y & g t ; C o l u m n s \ F i n a l   S c h e d u l e & l t ; / K e y & g t ; & l t ; / D i a g r a m O b j e c t K e y & g t ; & l t ; D i a g r a m O b j e c t K e y & g t ; & l t ; K e y & g t ; C o l u m n s \ M a t e r i a l & l t ; / K e y & g t ; & l t ; / D i a g r a m O b j e c t K e y & g t ; & l t ; D i a g r a m O b j e c t K e y & g t ; & l t ; K e y & g t ; C o l u m n s \ D e s i g n   T e m p   ( � F ) & l t ; / K e y & g t ; & l t ; / D i a g r a m O b j e c t K e y & g t ; & l t ; D i a g r a m O b j e c t K e y & g t ; & l t ; K e y & g t ; C o l u m n s \ O p e r a t i n g   T e m p   ( � F ) & l t ; / K e y & g t ; & l t ; / D i a g r a m O b j e c t K e y & g t ; & l t ; D i a g r a m O b j e c t K e y & g t ; & l t ; K e y & g t ; C o l u m n s \ S y s t e m   C o d e & l t ; / K e y & g t ; & l t ; / D i a g r a m O b j e c t K e y & g t ; & l t ; D i a g r a m O b j e c t K e y & g t ; & l t ; K e y & g t ; C o l u m n s \ P i p e   L e n g t h   ( L F ) & l t ; / K e y & g t ; & l t ; / D i a g r a m O b j e c t K e y & g t ; & l t ; D i a g r a m O b j e c t K e y & g t ; & l t ; K e y & g t ; C o l u m n s \ A r e a & l t ; / K e y & g t ; & l t ; / D i a g r a m O b j e c t K e y & g t ; & l t ; D i a g r a m O b j e c t K e y & g t ; & l t ; K e y & g t ; C o l u m n s \ I n s u l a t i o n   T h i c k n e s s   ( i n ) & l t ; / K e y & g t ; & l t ; / D i a g r a m O b j e c t K e y & g t ; & l t ; D i a g r a m O b j e c t K e y & g t ; & l t ; K e y & g t ; C o l u m n s \ I n s u l a t i o n   T y p e & l t ; / K e y & g t ; & l t ; / D i a g r a m O b j e c t K e y & g t ; & l t ; D i a g r a m O b j e c t K e y & g t ; & l t ; K e y & g t ; C o l u m n s \ F l a n g e s & l t ; / K e y & g t ; & l t ; / D i a g r a m O b j e c t K e y & g t ; & l t ; D i a g r a m O b j e c t K e y & g t ; & l t ; K e y & g t ; C o l u m n s \ V a l v e s & l t ; / K e y & g t ; & l t ; / D i a g r a m O b j e c t K e y & g t ; & l t ; D i a g r a m O b j e c t K e y & g t ; & l t ; K e y & g t ; C o l u m n s \ P i p e   S u p p o r t & l t ; / K e y & g t ; & l t ; / D i a g r a m O b j e c t K e y & g t ; & l t ; D i a g r a m O b j e c t K e y & g t ; & l t ; K e y & g t ; C o l u m n s \ A m b i e n t   T e m p   ( � F ) & l t ; / K e y & g t ; & l t ; / D i a g r a m O b j e c t K e y & g t ; & l t ; D i a g r a m O b j e c t K e y & g t ; & l t ; K e y & g t ; C o l u m n s \ D e l t a   T   ( � F ) & l t ; / K e y & g t ; & l t ; / D i a g r a m O b j e c t K e y & g t ; & l t ; D i a g r a m O b j e c t K e y & g t ; & l t ; K e y & g t ; C o l u m n s \ H e a t   L o s s   ( P i p e ) & l t ; / K e y & g t ; & l t ; / D i a g r a m O b j e c t K e y & g t ; & l t ; D i a g r a m O b j e c t K e y & g t ; & l t ; K e y & g t ; C o l u m n s \ C o n c a t e n a t e   C o d e & l t ; / K e y & g t ; & l t ; / D i a g r a m O b j e c t K e y & g t ; & l t ; D i a g r a m O b j e c t K e y & g t ; & l t ; K e y & g t ; C o l u m n s \ H e a t   L o s s   ( w /   I n s u l a t i o n ) & l t ; / K e y & g t ; & l t ; / D i a g r a m O b j e c t K e y & g t ; & l t ; D i a g r a m O b j e c t K e y & g t ; & l t ; K e y & g t ; C o l u m n s \ C a b l e   T y p e & l t ; / K e y & g t ; & l t ; / D i a g r a m O b j e c t K e y & g t ; & l t ; D i a g r a m O b j e c t K e y & g t ; & l t ; K e y & g t ; C o l u m n s \ C a b l e   L e n g t h   f o r   F l a n g e s & l t ; / K e y & g t ; & l t ; / D i a g r a m O b j e c t K e y & g t ; & l t ; D i a g r a m O b j e c t K e y & g t ; & l t ; K e y & g t ; C o l u m n s \ C a b l e   L e n g t h   f o r   V a l v e s & l t ; / K e y & g t ; & l t ; / D i a g r a m O b j e c t K e y & g t ; & l t ; D i a g r a m O b j e c t K e y & g t ; & l t ; K e y & g t ; C o l u m n s \ C a b l e   L e n g t h   f o r   P i p e & l t ; / K e y & g t ; & l t ; / D i a g r a m O b j e c t K e y & g t ; & l t ; D i a g r a m O b j e c t K e y & g t ; & l t ; K e y & g t ; C o l u m n s \ C a b l e   L e n g t h   f o r   S u p p o r t s & l t ; / K e y & g t ; & l t ; / D i a g r a m O b j e c t K e y & g t ; & l t ; D i a g r a m O b j e c t K e y & g t ; & l t ; K e y & g t ; C o l u m n s \ C a b l e   L e n g t h   f o r   C o l d   L e a d & l t ; / K e y & g t ; & l t ; / D i a g r a m O b j e c t K e y & g t ; & l t ; D i a g r a m O b j e c t K e y & g t ; & l t ; K e y & g t ; C o l u m n s \ P o w e r   O u t p u t & l t ; / K e y & g t ; & l t ; / D i a g r a m O b j e c t K e y & g t ; & l t ; D i a g r a m O b j e c t K e y & g t ; & l t ; K e y & g t ; C o l u m n s \ M I   C a b l e   R e s i s t a n c e & l t ; / K e y & g t ; & l t ; / D i a g r a m O b j e c t K e y & g t ; & l t ; D i a g r a m O b j e c t K e y & g t ; & l t ; K e y & g t ; C o l u m n s \ C a b l e   T y p e   N e e d e d & l t ; / K e y & g t ; & l t ; / D i a g r a m O b j e c t K e y & g t ; & l t ; D i a g r a m O b j e c t K e y & g t ; & l t ; K e y & g t ; C o l u m n s \ C a b l e   F a m i l y & l t ; / K e y & g t ; & l t ; / D i a g r a m O b j e c t K e y & g t ; & l t ; D i a g r a m O b j e c t K e y & g t ; & l t ; K e y & g t ; C o l u m n s \ C a b l e   C o d e & l t ; / K e y & g t ; & l t ; / D i a g r a m O b j e c t K e y & g t ; & l t ; D i a g r a m O b j e c t K e y & g t ; & l t ; K e y & g t ; C o l u m n s \ T o t a l   C i r c u i t s & l t ; / K e y & g t ; & l t ; / D i a g r a m O b j e c t K e y & g t ; & l t ; D i a g r a m O b j e c t K e y & g t ; & l t ; K e y & g t ; C o l u m n s \ C a b l e   U O M & l t ; / K e y & g t ; & l t ; / D i a g r a m O b j e c t K e y & g t ; & l t ; D i a g r a m O b j e c t K e y & g t ; & l t ; K e y & g t ; C o l u m n s \ E n d   S e a l   K i t   Q T Y   -   P r e & l t ; / K e y & g t ; & l t ; / D i a g r a m O b j e c t K e y & g t ; & l t ; D i a g r a m O b j e c t K e y & g t ; & l t ; K e y & g t ; C o l u m n s \ P o w e r   K i t   Q T Y   -   P r e & l t ; / K e y & g t ; & l t ; / D i a g r a m O b j e c t K e y & g t ; & l t ; D i a g r a m O b j e c t K e y & g t ; & l t ; K e y & g t ; C o l u m n s \ C o n t r o l l e r   Q T Y   -   P r e & l t ; / K e y & g t ; & l t ; / D i a g r a m O b j e c t K e y & g t ; & l t ; D i a g r a m O b j e c t K e y & g t ; & l t ; K e y & g t ; C o l u m n s \ C a b l e   L e n g t h   f o r   K i t s & l t ; / K e y & g t ; & l t ; / D i a g r a m O b j e c t K e y & g t ; & l t ; D i a g r a m O b j e c t K e y & g t ; & l t ; K e y & g t ; C o l u m n s \ M I   C a b l e   T y p e & l t ; / K e y & g t ; & l t ; / D i a g r a m O b j e c t K e y & g t ; & l t ; D i a g r a m O b j e c t K e y & g t ; & l t ; K e y & g t ; C o l u m n s \ M I   C a b l e   S t r a p   T y p e & l t ; / K e y & g t ; & l t ; / D i a g r a m O b j e c t K e y & g t ; & l t ; D i a g r a m O b j e c t K e y & g t ; & l t ; K e y & g t ; C o l u m n s \ M I   C a b l e   S t r a p   Q T Y & l t ; / K e y & g t ; & l t ; / D i a g r a m O b j e c t K e y & g t ; & l t ; D i a g r a m O b j e c t K e y & g t ; & l t ; K e y & g t ; C o l u m n s \ M I   C a b l e   D e s c r i p t i o n & l t ; / K e y & g t ; & l t ; / D i a g r a m O b j e c t K e y & g t ; & l t ; D i a g r a m O b j e c t K e y & g t ; & l t ; K e y & g t ; C o l u m n s \ C a b l e   L e n g t h & l t ; / K e y & g t ; & l t ; / D i a g r a m O b j e c t K e y & g t ; & l t ; D i a g r a m O b j e c t K e y & g t ; & l t ; K e y & g t ; C o l u m n s \ S R   C a b l e   C i r c u i t s & l t ; / K e y & g t ; & l t ; / D i a g r a m O b j e c t K e y & g t ; & l t ; D i a g r a m O b j e c t K e y & g t ; & l t ; K e y & g t ; C o l u m n s \ M a i n t a i n   T e m p & l t ; / K e y & g t ; & l t ; / D i a g r a m O b j e c t K e y & g t ; & l t ; D i a g r a m O b j e c t K e y & g t ; & l t ; K e y & g t ; C o l u m n s \ P i p e   S t r a p & l t ; / K e y & g t ; & l t ; / D i a g r a m O b j e c t K e y & g t ; & l t ; D i a g r a m O b j e c t K e y & g t ; & l t ; K e y & g t ; C o l u m n s \ P i p e   S t r a p   Q T Y & l t ; / K e y & g t ; & l t ; / D i a g r a m O b j e c t K e y & g t ; & l t ; D i a g r a m O b j e c t K e y & g t ; & l t ; K e y & g t ; C o l u m n s \ E T L   Q T Y & l t ; / K e y & g t ; & l t ; / D i a g r a m O b j e c t K e y & g t ; & l t ; D i a g r a m O b j e c t K e y & g t ; & l t ; K e y & g t ; C o l u m n s \ E T L & l t ; / K e y & g t ; & l t ; / D i a g r a m O b j e c t K e y & g t ; & l t ; D i a g r a m O b j e c t K e y & g t ; & l t ; K e y & g t ; C o l u m n s \ T a p e   Q T Y & l t ; / K e y & g t ; & l t ; / D i a g r a m O b j e c t K e y & g t ; & l t ; D i a g r a m O b j e c t K e y & g t ; & l t ; K e y & g t ; C o l u m n s \ T a p e & l t ; / K e y & g t ; & l t ; / D i a g r a m O b j e c t K e y & g t ; & l t ; D i a g r a m O b j e c t K e y & g t ; & l t ; K e y & g t ; C o l u m n s \ D e l t a   T & l t ; / K e y & g t ; & l t ; / D i a g r a m O b j e c t K e y & g t ; & l t ; D i a g r a m O b j e c t K e y & g t ; & l t ; K e y & g t ; C o l u m n s \ A d j u s t e d   S i z e & l t ; / K e y & g t ; & l t ; / D i a g r a m O b j e c t K e y & g t ; & l t ; D i a g r a m O b j e c t K e y & g t ; & l t ; K e y & g t ; C o l u m n s \ C a b l e   F a m i l y   M a x   P o w e r   O u t p u t & l t ; / K e y & g t ; & l t ; / D i a g r a m O b j e c t K e y & g t ; & l t ; D i a g r a m O b j e c t K e y & g t ; & l t ; K e y & g t ; C o l u m n s \ I n c r e a s e   C a b l e & l t ; / K e y & g t ; & l t ; / D i a g r a m O b j e c t K e y & g t ; & l t ; D i a g r a m O b j e c t K e y & g t ; & l t ; K e y & g t ; C o l u m n s \ A d j u s t e d   C a b l e   F a m i l y & l t ; / K e y & g t ; & l t ; / D i a g r a m O b j e c t K e y & g t ; & l t ; D i a g r a m O b j e c t K e y & g t ; & l t ; K e y & g t ; C o l u m n s \ A d j u s t e d   C a b l e   F a m i l y   M i n   P o w e r   O u t p u t & l t ; / K e y & g t ; & l t ; / D i a g r a m O b j e c t K e y & g t ; & l t ; D i a g r a m O b j e c t K e y & g t ; & l t ; K e y & g t ; C o l u m n s \ M a x   C i r c u i t   L e n g t h & l t ; / K e y & g t ; & l t ; / D i a g r a m O b j e c t K e y & g t ; & l t ; D i a g r a m O b j e c t K e y & g t ; & l t ; K e y & g t ; C o l u m n s \ P T J B   Q T Y   -   P r e & l t ; / K e y & g t ; & l t ; / D i a g r a m O b j e c t K e y & g t ; & l t ; D i a g r a m O b j e c t K e y & g t ; & l t ; K e y & g t ; C o l u m n s \ R T D 1 0 C S   Q T Y   -   P r e & l t ; / K e y & g t ; & l t ; / D i a g r a m O b j e c t K e y & g t ; & l t ; D i a g r a m O b j e c t K e y & g t ; & l t ; K e y & g t ; C o l u m n s \ R T D 4 A L   Q T Y   - P r e & l t ; / K e y & g t ; & l t ; / D i a g r a m O b j e c t K e y & g t ; & l t ; D i a g r a m O b j e c t K e y & g t ; & l t ; K e y & g t ; C o l u m n s \ M I   C a b l e   C i r c u i t s & l t ; / K e y & g t ; & l t ; / D i a g r a m O b j e c t K e y & g t ; & l t ; D i a g r a m O b j e c t K e y & g t ; & l t ; K e y & g t ; C o l u m n s \ E n d   S e a l   K i t   Q T Y   -   P o s t & l t ; / K e y & g t ; & l t ; / D i a g r a m O b j e c t K e y & g t ; & l t ; D i a g r a m O b j e c t K e y & g t ; & l t ; K e y & g t ; C o l u m n s \ P o w e r   K i t   Q T Y   -   P o s t & l t ; / K e y & g t ; & l t ; / D i a g r a m O b j e c t K e y & g t ; & l t ; D i a g r a m O b j e c t K e y & g t ; & l t ; K e y & g t ; C o l u m n s \ C o n t r o l l e r   Q T Y   - P o s t & l t ; / K e y & g t ; & l t ; / D i a g r a m O b j e c t K e y & g t ; & l t ; D i a g r a m O b j e c t K e y & g t ; & l t ; K e y & g t ; C o l u m n s \ P T J B   Q T Y   -   P o s t & l t ; / K e y & g t ; & l t ; / D i a g r a m O b j e c t K e y & g t ; & l t ; D i a g r a m O b j e c t K e y & g t ; & l t ; K e y & g t ; C o l u m n s \ R T D 1 0 C S   Q T Y   -   P o s t & l t ; / K e y & g t ; & l t ; / D i a g r a m O b j e c t K e y & g t ; & l t ; D i a g r a m O b j e c t K e y & g t ; & l t ; K e y & g t ; C o l u m n s \ R T D 4 A L   Q T Y   -   P o s t & l t ; / K e y & g t ; & l t ; / D i a g r a m O b j e c t K e y & g t ; & l t ; D i a g r a m O b j e c t K e y & g t ; & l t ; K e y & g t ; C o l u m n s \ E - 1 0 0 - A & l t ; / K e y & g t ; & l t ; / D i a g r a m O b j e c t K e y & g t ; & l t ; D i a g r a m O b j e c t K e y & g t ; & l t ; K e y & g t ; C o l u m n s \ J B S - 1 0 0 - A & l t ; / K e y & g t ; & l t ; / D i a g r a m O b j e c t K e y & g t ; & l t ; D i a g r a m O b j e c t K e y & g t ; & l t ; K e y & g t ; C o l u m n s \ 9 1 0 * E 1 W L * S S R 2 & l t ; / K e y & g t ; & l t ; / D i a g r a m O b j e c t K e y & g t ; & l t ; D i a g r a m O b j e c t K e y & g t ; & l t ; K e y & g t ; C o l u m n s \ P T J B & l t ; / K e y & g t ; & l t ; / D i a g r a m O b j e c t K e y & g t ; & l t ; D i a g r a m O b j e c t K e y & g t ; & l t ; K e y & g t ; C o l u m n s \ R T D 1 0 C S & l t ; / K e y & g t ; & l t ; / D i a g r a m O b j e c t K e y & g t ; & l t ; D i a g r a m O b j e c t K e y & g t ; & l t ; K e y & g t ; C o l u m n s \ R T D 4 A L & l t ; / K e y & g t ; & l t ; / D i a g r a m O b j e c t K e y & g t ; & l t ; D i a g r a m O b j e c t K e y & g t ; & l t ; K e y & g t ; C o l u m n s \ I n s u l a t i o n   T h i c k n e s s   A d j u s t m e n t & l t ; / K e y & g t ; & l t ; / D i a g r a m O b j e c t K e y & g t ; & l t ; D i a g r a m O b j e c t K e y & g t ; & l t ; K e y & g t ; C o l u m n s \ I n s u l a t i o n   T y p e   A d j u s t m e n t & l t ; / K e y & g t ; & l t ; / D i a g r a m O b j e c t K e y & g t ; & l t ; D i a g r a m O b j e c t K e y & g t ; & l t ; K e y & g t ; C o l u m n s \ S R   C a b l e   T y p e & l t ; / K e y & g t ; & l t ; / D i a g r a m O b j e c t K e y & g t ; & l t ; D i a g r a m O b j e c t K e y & g t ; & l t ; K e y & g t ; C o l u m n s \ M I   C a b l e   T y p e 2 & l t ; / K e y & g t ; & l t ; / D i a g r a m O b j e c t K e y & g t ; & l t ; D i a g r a m O b j e c t K e y & g t ; & l t ; K e y & g t ; C o l u m n s \ R a t i o & l t ; / K e y & g t ; & l t ; / D i a g r a m O b j e c t K e y & g t ; & l t ; D i a g r a m O b j e c t K e y & g t ; & l t ; K e y & g t ; L i n k s \ & a m p ; l t ; C o l u m n s \ S u m   o f   S i z e   N P S & a m p ; g t ; - & a m p ; l t ; M e a s u r e s \ S i z e   N P S & a m p ; g t ; & l t ; / K e y & g t ; & l t ; / D i a g r a m O b j e c t K e y & g t ; & l t ; D i a g r a m O b j e c t K e y & g t ; & l t ; K e y & g t ; L i n k s \ & a m p ; l t ; C o l u m n s \ S u m   o f   S i z e   N P S & a m p ; g t ; - & a m p ; l t ; M e a s u r e s \ S i z e   N P S & a m p ; g t ; \ C O L U M N & l t ; / K e y & g t ; & l t ; / D i a g r a m O b j e c t K e y & g t ; & l t ; D i a g r a m O b j e c t K e y & g t ; & l t ; K e y & g t ; L i n k s \ & a m p ; l t ; C o l u m n s \ S u m   o f   S i z e   N P S & a m p ; g t ; - & a m p ; l t ; M e a s u r e s \ S i z e   N P S & a m p ; g t ; \ M E A S U R E & l t ; / K e y & g t ; & l t ; / D i a g r a m O b j e c t K e y & g t ; & l t ; D i a g r a m O b j e c t K e y & g t ; & l t ; K e y & g t ; L i n k s \ & a m p ; l t ; C o l u m n s \ S u m   o f   P i p e   L e n g t h   ( L F ) & a m p ; g t ; - & a m p ; l t ; M e a s u r e s \ P i p e   L e n g t h   ( L F ) & a m p ; g t ; & l t ; / K e y & g t ; & l t ; / D i a g r a m O b j e c t K e y & g t ; & l t ; D i a g r a m O b j e c t K e y & g t ; & l t ; K e y & g t ; L i n k s \ & a m p ; l t ; C o l u m n s \ S u m   o f   P i p e   L e n g t h   ( L F ) & a m p ; g t ; - & a m p ; l t ; M e a s u r e s \ P i p e   L e n g t h   ( L F ) & a m p ; g t ; \ C O L U M N & l t ; / K e y & g t ; & l t ; / D i a g r a m O b j e c t K e y & g t ; & l t ; D i a g r a m O b j e c t K e y & g t ; & l t ; K e y & g t ; L i n k s \ & a m p ; l t ; C o l u m n s \ S u m   o f   P i p e   L e n g t h   ( L F ) & a m p ; g t ; - & a m p ; l t ; M e a s u r e s \ P i p e   L e n g t h   ( L F ) & a m p ; g t ; \ M E A S U R E & l t ; / K e y & g t ; & l t ; / D i a g r a m O b j e c t K e y & g t ; & l t ; D i a g r a m O b j e c t K e y & g t ; & l t ; K e y & g t ; L i n k s \ & a m p ; l t ; C o l u m n s \ S u m   o f   D e s i g n   T e m p   ( � F ) & a m p ; g t ; - & a m p ; l t ; M e a s u r e s \ D e s i g n   T e m p   ( � F ) & a m p ; g t ; & l t ; / K e y & g t ; & l t ; / D i a g r a m O b j e c t K e y & g t ; & l t ; D i a g r a m O b j e c t K e y & g t ; & l t ; K e y & g t ; L i n k s \ & a m p ; l t ; C o l u m n s \ S u m   o f   D e s i g n   T e m p   ( � F ) & a m p ; g t ; - & a m p ; l t ; M e a s u r e s \ D e s i g n   T e m p   ( � F ) & a m p ; g t ; \ C O L U M N & l t ; / K e y & g t ; & l t ; / D i a g r a m O b j e c t K e y & g t ; & l t ; D i a g r a m O b j e c t K e y & g t ; & l t ; K e y & g t ; L i n k s \ & a m p ; l t ; C o l u m n s \ S u m   o f   D e s i g n   T e m p   ( � F ) & a m p ; g t ; - & a m p ; l t ; M e a s u r e s \ D e s i g n   T e m p   ( � F ) & a m p ; g t ; \ M E A S U R E & l t ; / K e y & g t ; & l t ; / D i a g r a m O b j e c t K e y & g t ; & l t ; D i a g r a m O b j e c t K e y & g t ; & l t ; K e y & g t ; L i n k s \ & a m p ; l t ; C o l u m n s \ C o u n t   o f   C a b l e   T y p e & a m p ; g t ; - & a m p ; l t ; M e a s u r e s \ C a b l e   T y p e & a m p ; g t ; & l t ; / K e y & g t ; & l t ; / D i a g r a m O b j e c t K e y & g t ; & l t ; D i a g r a m O b j e c t K e y & g t ; & l t ; K e y & g t ; L i n k s \ & a m p ; l t ; C o l u m n s \ C o u n t   o f   C a b l e   T y p e & a m p ; g t ; - & a m p ; l t ; M e a s u r e s \ C a b l e   T y p e & a m p ; g t ; \ C O L U M N & l t ; / K e y & g t ; & l t ; / D i a g r a m O b j e c t K e y & g t ; & l t ; D i a g r a m O b j e c t K e y & g t ; & l t ; K e y & g t ; L i n k s \ & a m p ; l t ; C o l u m n s \ C o u n t   o f   C a b l e   T y p e & a m p ; g t ; - & a m p ; l t ; M e a s u r e s \ C a b l e   T y p e & a m p ; g t ; \ M E A S U R E & l t ; / K e y & g t ; & l t ; / D i a g r a m O b j e c t K e y & g t ; & l t ; D i a g r a m O b j e c t K e y & g t ; & l t ; K e y & g t ; L i n k s \ & a m p ; l t ; C o l u m n s \ C o u n t   o f   C a b l e   U O M & a m p ; g t ; - & a m p ; l t ; M e a s u r e s \ C a b l e   U O M & a m p ; g t ; & l t ; / K e y & g t ; & l t ; / D i a g r a m O b j e c t K e y & g t ; & l t ; D i a g r a m O b j e c t K e y & g t ; & l t ; K e y & g t ; L i n k s \ & a m p ; l t ; C o l u m n s \ C o u n t   o f   C a b l e   U O M & a m p ; g t ; - & a m p ; l t ; M e a s u r e s \ C a b l e   U O M & a m p ; g t ; \ C O L U M N & l t ; / K e y & g t ; & l t ; / D i a g r a m O b j e c t K e y & g t ; & l t ; D i a g r a m O b j e c t K e y & g t ; & l t ; K e y & g t ; L i n k s \ & a m p ; l t ; C o l u m n s \ C o u n t   o f   C a b l e   U O M & a m p ; g t ; - & a m p ; l t ; M e a s u r e s \ C a b l e   U O M & a m p ; g t ; \ M E A S U R E & l t ; / K e y & g t ; & l t ; / D i a g r a m O b j e c t K e y & g t ; & l t ; D i a g r a m O b j e c t K e y & g t ; & l t ; K e y & g t ; L i n k s \ & a m p ; l t ; C o l u m n s \ S u m   o f   M I   C a b l e   S t r a p   Q T Y & a m p ; g t ; - & a m p ; l t ; M e a s u r e s \ M I   C a b l e   S t r a p   Q T Y & a m p ; g t ; & l t ; / K e y & g t ; & l t ; / D i a g r a m O b j e c t K e y & g t ; & l t ; D i a g r a m O b j e c t K e y & g t ; & l t ; K e y & g t ; L i n k s \ & a m p ; l t ; C o l u m n s \ S u m   o f   M I   C a b l e   S t r a p   Q T Y & a m p ; g t ; - & a m p ; l t ; M e a s u r e s \ M I   C a b l e   S t r a p   Q T Y & a m p ; g t ; \ C O L U M N & l t ; / K e y & g t ; & l t ; / D i a g r a m O b j e c t K e y & g t ; & l t ; D i a g r a m O b j e c t K e y & g t ; & l t ; K e y & g t ; L i n k s \ & a m p ; l t ; C o l u m n s \ S u m   o f   M I   C a b l e   S t r a p   Q T Y & a m p ; g t ; - & a m p ; l t ; M e a s u r e s \ M I   C a b l e   S t r a p   Q T Y & a m p ; g t ; \ M E A S U R E & l t ; / K e y & g t ; & l t ; / D i a g r a m O b j e c t K e y & g t ; & l t ; D i a g r a m O b j e c t K e y & g t ; & l t ; K e y & g t ; L i n k s \ & a m p ; l t ; C o l u m n s \ C o u n t   o f   M I   C a b l e   S t r a p   T y p e & a m p ; g t ; - & a m p ; l t ; M e a s u r e s \ M I   C a b l e   S t r a p   T y p e & a m p ; g t ; & l t ; / K e y & g t ; & l t ; / D i a g r a m O b j e c t K e y & g t ; & l t ; D i a g r a m O b j e c t K e y & g t ; & l t ; K e y & g t ; L i n k s \ & a m p ; l t ; C o l u m n s \ C o u n t   o f   M I   C a b l e   S t r a p   T y p e & a m p ; g t ; - & a m p ; l t ; M e a s u r e s \ M I   C a b l e   S t r a p   T y p e & a m p ; g t ; \ C O L U M N & l t ; / K e y & g t ; & l t ; / D i a g r a m O b j e c t K e y & g t ; & l t ; D i a g r a m O b j e c t K e y & g t ; & l t ; K e y & g t ; L i n k s \ & a m p ; l t ; C o l u m n s \ C o u n t   o f   M I   C a b l e   S t r a p   T y p e & a m p ; g t ; - & a m p ; l t ; M e a s u r e s \ M I   C a b l e   S t r a p   T y p e & a m p ; g t ; \ M E A S U R E & l t ; / K e y & g t ; & l t ; / D i a g r a m O b j e c t K e y & g t ; & l t ; D i a g r a m O b j e c t K e y & g t ; & l t ; K e y & g t ; L i n k s \ & a m p ; l t ; C o l u m n s \ S u m   o f   C a b l e   L e n g t h & a m p ; g t ; - & a m p ; l t ; M e a s u r e s \ C a b l e   L e n g t h & a m p ; g t ; & l t ; / K e y & g t ; & l t ; / D i a g r a m O b j e c t K e y & g t ; & l t ; D i a g r a m O b j e c t K e y & g t ; & l t ; K e y & g t ; L i n k s \ & a m p ; l t ; C o l u m n s \ S u m   o f   C a b l e   L e n g t h & a m p ; g t ; - & a m p ; l t ; M e a s u r e s \ C a b l e   L e n g t h & a m p ; g t ; \ C O L U M N & l t ; / K e y & g t ; & l t ; / D i a g r a m O b j e c t K e y & g t ; & l t ; D i a g r a m O b j e c t K e y & g t ; & l t ; K e y & g t ; L i n k s \ & a m p ; l t ; C o l u m n s \ S u m   o f   C a b l e   L e n g t h & a m p ; g t ; - & a m p ; l t ; M e a s u r e s \ C a b l e   L e n g t h & a m p ; g t ; \ M E A S U R E & l t ; / K e y & g t ; & l t ; / D i a g r a m O b j e c t K e y & g t ; & l t ; D i a g r a m O b j e c t K e y & g t ; & l t ; K e y & g t ; L i n k s \ & a m p ; l t ; C o l u m n s \ S u m   o f   T o t a l   C i r c u i t s & a m p ; g t ; - & a m p ; l t ; M e a s u r e s \ T o t a l   C i r c u i t s & a m p ; g t ; & l t ; / K e y & g t ; & l t ; / D i a g r a m O b j e c t K e y & g t ; & l t ; D i a g r a m O b j e c t K e y & g t ; & l t ; K e y & g t ; L i n k s \ & a m p ; l t ; C o l u m n s \ S u m   o f   T o t a l   C i r c u i t s & a m p ; g t ; - & a m p ; l t ; M e a s u r e s \ T o t a l   C i r c u i t s & a m p ; g t ; \ C O L U M N & l t ; / K e y & g t ; & l t ; / D i a g r a m O b j e c t K e y & g t ; & l t ; D i a g r a m O b j e c t K e y & g t ; & l t ; K e y & g t ; L i n k s \ & a m p ; l t ; C o l u m n s \ S u m   o f   T o t a l   C i r c u i t s & a m p ; g t ; - & a m p ; l t ; M e a s u r e s \ T o t a l   C i r c u i t s & a m p ; g t ; \ M E A S U R E & l t ; / K e y & g t ; & l t ; / D i a g r a m O b j e c t K e y & g t ; & l t ; D i a g r a m O b j e c t K e y & g t ; & l t ; K e y & g t ; L i n k s \ & a m p ; l t ; C o l u m n s \ S u m   o f   P i p e   S t r a p   Q T Y & a m p ; g t ; - & a m p ; l t ; M e a s u r e s \ P i p e   S t r a p   Q T Y & a m p ; g t ; & l t ; / K e y & g t ; & l t ; / D i a g r a m O b j e c t K e y & g t ; & l t ; D i a g r a m O b j e c t K e y & g t ; & l t ; K e y & g t ; L i n k s \ & a m p ; l t ; C o l u m n s \ S u m   o f   P i p e   S t r a p   Q T Y & a m p ; g t ; - & a m p ; l t ; M e a s u r e s \ P i p e   S t r a p   Q T Y & a m p ; g t ; \ C O L U M N & l t ; / K e y & g t ; & l t ; / D i a g r a m O b j e c t K e y & g t ; & l t ; D i a g r a m O b j e c t K e y & g t ; & l t ; K e y & g t ; L i n k s \ & a m p ; l t ; C o l u m n s \ S u m   o f   P i p e   S t r a p   Q T Y & a m p ; g t ; - & a m p ; l t ; M e a s u r e s \ P i p e   S t r a p   Q T Y & a m p ; g t ; \ M E A S U R E & l t ; / K e y & g t ; & l t ; / D i a g r a m O b j e c t K e y & g t ; & l t ; D i a g r a m O b j e c t K e y & g t ; & l t ; K e y & g t ; L i n k s \ & a m p ; l t ; C o l u m n s \ S u m   o f   E T L   Q T Y & a m p ; g t ; - & a m p ; l t ; M e a s u r e s \ E T L   Q T Y & a m p ; g t ; & l t ; / K e y & g t ; & l t ; / D i a g r a m O b j e c t K e y & g t ; & l t ; D i a g r a m O b j e c t K e y & g t ; & l t ; K e y & g t ; L i n k s \ & a m p ; l t ; C o l u m n s \ S u m   o f   E T L   Q T Y & a m p ; g t ; - & a m p ; l t ; M e a s u r e s \ E T L   Q T Y & a m p ; g t ; \ C O L U M N & l t ; / K e y & g t ; & l t ; / D i a g r a m O b j e c t K e y & g t ; & l t ; D i a g r a m O b j e c t K e y & g t ; & l t ; K e y & g t ; L i n k s \ & a m p ; l t ; C o l u m n s \ S u m   o f   E T L   Q T Y & a m p ; g t ; - & a m p ; l t ; M e a s u r e s \ E T L   Q T Y & a m p ; g t ; \ M E A S U R E & l t ; / K e y & g t ; & l t ; / D i a g r a m O b j e c t K e y & g t ; & l t ; D i a g r a m O b j e c t K e y & g t ; & l t ; K e y & g t ; L i n k s \ & a m p ; l t ; C o l u m n s \ S u m   o f   T a p e   Q T Y & a m p ; g t ; - & a m p ; l t ; M e a s u r e s \ T a p e   Q T Y & a m p ; g t ; & l t ; / K e y & g t ; & l t ; / D i a g r a m O b j e c t K e y & g t ; & l t ; D i a g r a m O b j e c t K e y & g t ; & l t ; K e y & g t ; L i n k s \ & a m p ; l t ; C o l u m n s \ S u m   o f   T a p e   Q T Y & a m p ; g t ; - & a m p ; l t ; M e a s u r e s \ T a p e   Q T Y & a m p ; g t ; \ C O L U M N & l t ; / K e y & g t ; & l t ; / D i a g r a m O b j e c t K e y & g t ; & l t ; D i a g r a m O b j e c t K e y & g t ; & l t ; K e y & g t ; L i n k s \ & a m p ; l t ; C o l u m n s \ S u m   o f   T a p e   Q T Y & a m p ; g t ; - & a m p ; l t ; M e a s u r e s \ T a p e   Q T Y & a m p ; g t ; \ M E A S U R E & l t ; / K e y & g t ; & l t ; / D i a g r a m O b j e c t K e y & g t ; & l t ; D i a g r a m O b j e c t K e y & g t ; & l t ; K e y & g t ; L i n k s \ & a m p ; l t ; C o l u m n s \ S u m   o f   E n d   S e a l   K i t   Q T Y   -   P o s t & a m p ; g t ; - & a m p ; l t ; M e a s u r e s \ E n d   S e a l   K i t   Q T Y   -   P o s t & a m p ; g t ; & l t ; / K e y & g t ; & l t ; / D i a g r a m O b j e c t K e y & g t ; & l t ; D i a g r a m O b j e c t K e y & g t ; & l t ; K e y & g t ; L i n k s \ & a m p ; l t ; C o l u m n s \ S u m   o f   E n d   S e a l   K i t   Q T Y   -   P o s t & a m p ; g t ; - & a m p ; l t ; M e a s u r e s \ E n d   S e a l   K i t   Q T Y   -   P o s t & a m p ; g t ; \ C O L U M N & l t ; / K e y & g t ; & l t ; / D i a g r a m O b j e c t K e y & g t ; & l t ; D i a g r a m O b j e c t K e y & g t ; & l t ; K e y & g t ; L i n k s \ & a m p ; l t ; C o l u m n s \ S u m   o f   E n d   S e a l   K i t   Q T Y   -   P o s t & a m p ; g t ; - & a m p ; l t ; M e a s u r e s \ E n d   S e a l   K i t   Q T Y   -   P o s t & a m p ; g t ; \ M E A S U R E & l t ; / K e y & g t ; & l t ; / D i a g r a m O b j e c t K e y & g t ; & l t ; D i a g r a m O b j e c t K e y & g t ; & l t ; K e y & g t ; L i n k s \ & a m p ; l t ; C o l u m n s \ S u m   o f   P o w e r   K i t   Q T Y   -   P o s t & a m p ; g t ; - & a m p ; l t ; M e a s u r e s \ P o w e r   K i t   Q T Y   -   P o s t & a m p ; g t ; & l t ; / K e y & g t ; & l t ; / D i a g r a m O b j e c t K e y & g t ; & l t ; D i a g r a m O b j e c t K e y & g t ; & l t ; K e y & g t ; L i n k s \ & a m p ; l t ; C o l u m n s \ S u m   o f   P o w e r   K i t   Q T Y   -   P o s t & a m p ; g t ; - & a m p ; l t ; M e a s u r e s \ P o w e r   K i t   Q T Y   -   P o s t & a m p ; g t ; \ C O L U M N & l t ; / K e y & g t ; & l t ; / D i a g r a m O b j e c t K e y & g t ; & l t ; D i a g r a m O b j e c t K e y & g t ; & l t ; K e y & g t ; L i n k s \ & a m p ; l t ; C o l u m n s \ S u m   o f   P o w e r   K i t   Q T Y   -   P o s t & a m p ; g t ; - & a m p ; l t ; M e a s u r e s \ P o w e r   K i t   Q T Y   -   P o s t & a m p ; g t ; \ M E A S U R E & l t ; / K e y & g t ; & l t ; / D i a g r a m O b j e c t K e y & g t ; & l t ; D i a g r a m O b j e c t K e y & g t ; & l t ; K e y & g t ; L i n k s \ & a m p ; l t ; C o l u m n s \ S u m   o f   C o n t r o l l e r   Q T Y   - P o s t & a m p ; g t ; - & a m p ; l t ; M e a s u r e s \ C o n t r o l l e r   Q T Y   - P o s t & a m p ; g t ; & l t ; / K e y & g t ; & l t ; / D i a g r a m O b j e c t K e y & g t ; & l t ; D i a g r a m O b j e c t K e y & g t ; & l t ; K e y & g t ; L i n k s \ & a m p ; l t ; C o l u m n s \ S u m   o f   C o n t r o l l e r   Q T Y   - P o s t & a m p ; g t ; - & a m p ; l t ; M e a s u r e s \ C o n t r o l l e r   Q T Y   - P o s t & a m p ; g t ; \ C O L U M N & l t ; / K e y & g t ; & l t ; / D i a g r a m O b j e c t K e y & g t ; & l t ; D i a g r a m O b j e c t K e y & g t ; & l t ; K e y & g t ; L i n k s \ & a m p ; l t ; C o l u m n s \ S u m   o f   C o n t r o l l e r   Q T Y   - P o s t & a m p ; g t ; - & a m p ; l t ; M e a s u r e s \ C o n t r o l l e r   Q T Y   - P o s t & a m p ; g t ; \ M E A S U R E & l t ; / K e y & g t ; & l t ; / D i a g r a m O b j e c t K e y & g t ; & l t ; D i a g r a m O b j e c t K e y & g t ; & l t ; K e y & g t ; L i n k s \ & a m p ; l t ; C o l u m n s \ S u m   o f   R T D 1 0 C S   Q T Y   -   P o s t & a m p ; g t ; - & a m p ; l t ; M e a s u r e s \ R T D 1 0 C S   Q T Y   -   P o s t & a m p ; g t ; & l t ; / K e y & g t ; & l t ; / D i a g r a m O b j e c t K e y & g t ; & l t ; D i a g r a m O b j e c t K e y & g t ; & l t ; K e y & g t ; L i n k s \ & a m p ; l t ; C o l u m n s \ S u m   o f   R T D 1 0 C S   Q T Y   -   P o s t & a m p ; g t ; - & a m p ; l t ; M e a s u r e s \ R T D 1 0 C S   Q T Y   -   P o s t & a m p ; g t ; \ C O L U M N & l t ; / K e y & g t ; & l t ; / D i a g r a m O b j e c t K e y & g t ; & l t ; D i a g r a m O b j e c t K e y & g t ; & l t ; K e y & g t ; L i n k s \ & a m p ; l t ; C o l u m n s \ S u m   o f   R T D 1 0 C S   Q T Y   -   P o s t & a m p ; g t ; - & a m p ; l t ; M e a s u r e s \ R T D 1 0 C S   Q T Y   -   P o s t & a m p ; g t ; \ M E A S U R E & l t ; / K e y & g t ; & l t ; / D i a g r a m O b j e c t K e y & g t ; & l t ; D i a g r a m O b j e c t K e y & g t ; & l t ; K e y & g t ; L i n k s \ & a m p ; l t ; C o l u m n s \ S u m   o f   P T J B   Q T Y   -   P r e & a m p ; g t ; - & a m p ; l t ; M e a s u r e s \ P T J B   Q T Y   -   P r e & a m p ; g t ; & l t ; / K e y & g t ; & l t ; / D i a g r a m O b j e c t K e y & g t ; & l t ; D i a g r a m O b j e c t K e y & g t ; & l t ; K e y & g t ; L i n k s \ & a m p ; l t ; C o l u m n s \ S u m   o f   P T J B   Q T Y   -   P r e & a m p ; g t ; - & a m p ; l t ; M e a s u r e s \ P T J B   Q T Y   -   P r e & a m p ; g t ; \ C O L U M N & l t ; / K e y & g t ; & l t ; / D i a g r a m O b j e c t K e y & g t ; & l t ; D i a g r a m O b j e c t K e y & g t ; & l t ; K e y & g t ; L i n k s \ & a m p ; l t ; C o l u m n s \ S u m   o f   P T J B   Q T Y   -   P r e & a m p ; g t ; - & a m p ; l t ; M e a s u r e s \ P T J B   Q T Y   -   P r e & a m p ; g t ; \ M E A S U R E & l t ; / K e y & g t ; & l t ; / D i a g r a m O b j e c t K e y & g t ; & l t ; D i a g r a m O b j e c t K e y & g t ; & l t ; K e y & g t ; L i n k s \ & a m p ; l t ; C o l u m n s \ S u m   o f   R T D 4 A L   Q T Y   -   P o s t & a m p ; g t ; - & a m p ; l t ; M e a s u r e s \ R T D 4 A L   Q T Y   -   P o s t & a m p ; g t ; & l t ; / K e y & g t ; & l t ; / D i a g r a m O b j e c t K e y & g t ; & l t ; D i a g r a m O b j e c t K e y & g t ; & l t ; K e y & g t ; L i n k s \ & a m p ; l t ; C o l u m n s \ S u m   o f   R T D 4 A L   Q T Y   -   P o s t & a m p ; g t ; - & a m p ; l t ; M e a s u r e s \ R T D 4 A L   Q T Y   -   P o s t & a m p ; g t ; \ C O L U M N & l t ; / K e y & g t ; & l t ; / D i a g r a m O b j e c t K e y & g t ; & l t ; D i a g r a m O b j e c t K e y & g t ; & l t ; K e y & g t ; L i n k s \ & a m p ; l t ; C o l u m n s \ S u m   o f   R T D 4 A L   Q T Y   -   P o s t & a m p ; g t ; - & a m p ; l t ; M e a s u r e s \ R T D 4 A L   Q T Y   -   P o s t & a m p ; g t ; \ M E A S U R E & l t ; / K e y & g t ; & l t ; / D i a g r a m O b j e c t K e y & g t ; & l t ; D i a g r a m O b j e c t K e y & g t ; & l t ; K e y & g t ; L i n k s \ & a m p ; l t ; C o l u m n s \ S u m   o f   P T J B   Q T Y   -   P o s t & a m p ; g t ; - & a m p ; l t ; M e a s u r e s \ P T J B   Q T Y   -   P o s t & a m p ; g t ; & l t ; / K e y & g t ; & l t ; / D i a g r a m O b j e c t K e y & g t ; & l t ; D i a g r a m O b j e c t K e y & g t ; & l t ; K e y & g t ; L i n k s \ & a m p ; l t ; C o l u m n s \ S u m   o f   P T J B   Q T Y   -   P o s t & a m p ; g t ; - & a m p ; l t ; M e a s u r e s \ P T J B   Q T Y   -   P o s t & a m p ; g t ; \ C O L U M N & l t ; / K e y & g t ; & l t ; / D i a g r a m O b j e c t K e y & g t ; & l t ; D i a g r a m O b j e c t K e y & g t ; & l t ; K e y & g t ; L i n k s \ & a m p ; l t ; C o l u m n s \ S u m   o f   P T J B   Q T Y   -   P o s t & a m p ; g t ; - & a m p ; l t ; M e a s u r e s \ P T J B   Q T Y   -   P o s t & a m p ; g t ; \ M E A S U R E & l t ; / K e y & g t ; & l t ; / D i a g r a m O b j e c t K e y & g t ; & l t ; D i a g r a m O b j e c t K e y & g t ; & l t ; K e y & g t ; L i n k s \ & a m p ; l t ; C o l u m n s \ S u m   o f   R a t i o & a m p ; g t ; - & a m p ; l t ; M e a s u r e s \ R a t i o & a m p ; g t ; & l t ; / K e y & g t ; & l t ; / D i a g r a m O b j e c t K e y & g t ; & l t ; D i a g r a m O b j e c t K e y & g t ; & l t ; K e y & g t ; L i n k s \ & a m p ; l t ; C o l u m n s \ S u m   o f   R a t i o & a m p ; g t ; - & a m p ; l t ; M e a s u r e s \ R a t i o & a m p ; g t ; \ C O L U M N & l t ; / K e y & g t ; & l t ; / D i a g r a m O b j e c t K e y & g t ; & l t ; D i a g r a m O b j e c t K e y & g t ; & l t ; K e y & g t ; L i n k s \ & a m p ; l t ; C o l u m n s \ S u m   o f   R a t i o & a m p ; g t ; - & a m p ; l t ; M e a s u r e s \ R a t i o & a m p ; g t ; \ M E A S U R E & l t ; / K e y & g t ; & l t ; / D i a g r a m O b j e c t K e y & g t ; & l t ; D i a g r a m O b j e c t K e y & g t ; & l t ; K e y & g t ; L i n k s \ & a m p ; l t ; C o l u m n s \ A v e r a g e   o f   R a t i o & a m p ; g t ; - & a m p ; l t ; M e a s u r e s \ R a t i o & a m p ; g t ; & l t ; / K e y & g t ; & l t ; / D i a g r a m O b j e c t K e y & g t ; & l t ; D i a g r a m O b j e c t K e y & g t ; & l t ; K e y & g t ; L i n k s \ & a m p ; l t ; C o l u m n s \ A v e r a g e   o f   R a t i o & a m p ; g t ; - & a m p ; l t ; M e a s u r e s \ R a t i o & a m p ; g t ; \ C O L U M N & l t ; / K e y & g t ; & l t ; / D i a g r a m O b j e c t K e y & g t ; & l t ; D i a g r a m O b j e c t K e y & g t ; & l t ; K e y & g t ; L i n k s \ & a m p ; l t ; C o l u m n s \ A v e r a g e   o f   R a t i o & a m p ; g t ; - & a m p ; l t ; M e a s u r e s \ R a t i o & 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C o l u m n & g t ; 4 0 & l t ; / C o l u m n & g t ; & l t ; L a y e d O u t & g t ; t r u e & l t ; / L a y e d O u t & g t ; & l t ; R o w & g t ; 5 & l t ; / R o w & 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 S i z e   N P S & l t ; / K e y & g t ; & l t ; / a : K e y & g t ; & l t ; a : V a l u e   i : t y p e = " M e a s u r e G r i d N o d e V i e w S t a t e " & g t ; & l t ; C o l u m n & g t ; 3 & l t ; / C o l u m n & g t ; & l t ; L a y e d O u t & g t ; t r u e & l t ; / L a y e d O u t & g t ; & l t ; W a s U I I n v i s i b l e & g t ; t r u e & l t ; / W a s U I I n v i s i b l e & g t ; & l t ; / a : V a l u e & g t ; & l t ; / a : K e y V a l u e O f D i a g r a m O b j e c t K e y a n y T y p e z b w N T n L X & g t ; & l t ; a : K e y V a l u e O f D i a g r a m O b j e c t K e y a n y T y p e z b w N T n L X & g t ; & l t ; a : K e y & g t ; & l t ; K e y & g t ; M e a s u r e s \ S u m   o f   S i z e   N P S \ T a g I n f o \ F o r m u l a & l t ; / K e y & g t ; & l t ; / a : K e y & g t ; & l t ; a : V a l u e   i : t y p e = " M e a s u r e G r i d V i e w S t a t e I D i a g r a m T a g A d d i t i o n a l I n f o " / & g t ; & l t ; / a : K e y V a l u e O f D i a g r a m O b j e c t K e y a n y T y p e z b w N T n L X & g t ; & l t ; a : K e y V a l u e O f D i a g r a m O b j e c t K e y a n y T y p e z b w N T n L X & g t ; & l t ; a : K e y & g t ; & l t ; K e y & g t ; M e a s u r e s \ S u m   o f   S i z e   N P S \ T a g I n f o \ V a l u e & l t ; / K e y & g t ; & l t ; / a : K e y & g t ; & l t ; a : V a l u e   i : t y p e = " M e a s u r e G r i d V i e w S t a t e I D i a g r a m T a g A d d i t i o n a l I n f o " / & g t ; & l t ; / a : K e y V a l u e O f D i a g r a m O b j e c t K e y a n y T y p e z b w N T n L X & g t ; & l t ; a : K e y V a l u e O f D i a g r a m O b j e c t K e y a n y T y p e z b w N T n L X & g t ; & l t ; a : K e y & g t ; & l t ; K e y & g t ; M e a s u r e s \ S u m   o f   P i p e   L e n g t h   ( L F ) & l t ; / K e y & g t ; & l t ; / a : K e y & g t ; & l t ; a : V a l u e   i : t y p e = " M e a s u r e G r i d N o d e V i e w S t a t e " & g t ; & l t ; C o l u m n & g t ; 1 5 & l t ; / C o l u m n & g t ; & l t ; L a y e d O u t & g t ; t r u e & l t ; / L a y e d O u t & g t ; & l t ; W a s U I I n v i s i b l e & g t ; t r u e & l t ; / W a s U I I n v i s i b l e & g t ; & l t ; / a : V a l u e & g t ; & l t ; / a : K e y V a l u e O f D i a g r a m O b j e c t K e y a n y T y p e z b w N T n L X & g t ; & l t ; a : K e y V a l u e O f D i a g r a m O b j e c t K e y a n y T y p e z b w N T n L X & g t ; & l t ; a : K e y & g t ; & l t ; K e y & g t ; M e a s u r e s \ S u m   o f   P i p e   L e n g t h   ( L F ) \ T a g I n f o \ F o r m u l a & l t ; / K e y & g t ; & l t ; / a : K e y & g t ; & l t ; a : V a l u e   i : t y p e = " M e a s u r e G r i d V i e w S t a t e I D i a g r a m T a g A d d i t i o n a l I n f o " / & g t ; & l t ; / a : K e y V a l u e O f D i a g r a m O b j e c t K e y a n y T y p e z b w N T n L X & g t ; & l t ; a : K e y V a l u e O f D i a g r a m O b j e c t K e y a n y T y p e z b w N T n L X & g t ; & l t ; a : K e y & g t ; & l t ; K e y & g t ; M e a s u r e s \ S u m   o f   P i p e   L e n g t h   ( L F ) \ T a g I n f o \ V a l u e & l t ; / K e y & g t ; & l t ; / a : K e y & g t ; & l t ; a : V a l u e   i : t y p e = " M e a s u r e G r i d V i e w S t a t e I D i a g r a m T a g A d d i t i o n a l I n f o " / & g t ; & l t ; / a : K e y V a l u e O f D i a g r a m O b j e c t K e y a n y T y p e z b w N T n L X & g t ; & l t ; a : K e y V a l u e O f D i a g r a m O b j e c t K e y a n y T y p e z b w N T n L X & g t ; & l t ; a : K e y & g t ; & l t ; K e y & g t ; M e a s u r e s \ S u m   o f   D e s i g n   T e m p   ( � F ) & l t ; / K e y & g t ; & l t ; / a : K e y & g t ; & l t ; a : V a l u e   i : t y p e = " M e a s u r e G r i d N o d e V i e w S t a t e " & g t ; & l t ; C o l u m n & g t ; 7 & l t ; / C o l u m n & g t ; & l t ; L a y e d O u t & g t ; t r u e & l t ; / L a y e d O u t & g t ; & l t ; W a s U I I n v i s i b l e & g t ; t r u e & l t ; / W a s U I I n v i s i b l e & g t ; & l t ; / a : V a l u e & g t ; & l t ; / a : K e y V a l u e O f D i a g r a m O b j e c t K e y a n y T y p e z b w N T n L X & g t ; & l t ; a : K e y V a l u e O f D i a g r a m O b j e c t K e y a n y T y p e z b w N T n L X & g t ; & l t ; a : K e y & g t ; & l t ; K e y & g t ; M e a s u r e s \ S u m   o f   D e s i g n   T e m p   ( � F ) \ T a g I n f o \ F o r m u l a & l t ; / K e y & g t ; & l t ; / a : K e y & g t ; & l t ; a : V a l u e   i : t y p e = " M e a s u r e G r i d V i e w S t a t e I D i a g r a m T a g A d d i t i o n a l I n f o " / & g t ; & l t ; / a : K e y V a l u e O f D i a g r a m O b j e c t K e y a n y T y p e z b w N T n L X & g t ; & l t ; a : K e y V a l u e O f D i a g r a m O b j e c t K e y a n y T y p e z b w N T n L X & g t ; & l t ; a : K e y & g t ; & l t ; K e y & g t ; M e a s u r e s \ S u m   o f   D e s i g n   T e m p   ( � F ) \ T a g I n f o \ V a l u e & l t ; / K e y & g t ; & l t ; / a : K e y & g t ; & l t ; a : V a l u e   i : t y p e = " M e a s u r e G r i d V i e w S t a t e I D i a g r a m T a g A d d i t i o n a l I n f o " / & g t ; & l t ; / a : K e y V a l u e O f D i a g r a m O b j e c t K e y a n y T y p e z b w N T n L X & g t ; & l t ; a : K e y V a l u e O f D i a g r a m O b j e c t K e y a n y T y p e z b w N T n L X & g t ; & l t ; a : K e y & g t ; & l t ; K e y & g t ; M e a s u r e s \ C o u n t   o f   C a b l e   T y p e & l t ; / K e y & g t ; & l t ; / a : K e y & g t ; & l t ; a : V a l u e   i : t y p e = " M e a s u r e G r i d N o d e V i e w S t a t e " & g t ; & l t ; C o l u m n & g t ; 3 4 & l t ; / C o l u m n & g t ; & l t ; L a y e d O u t & g t ; t r u e & l t ; / L a y e d O u t & g t ; & l t ; W a s U I I n v i s i b l e & g t ; t r u e & l t ; / W a s U I I n v i s i b l e & g t ; & l t ; / a : V a l u e & g t ; & l t ; / a : K e y V a l u e O f D i a g r a m O b j e c t K e y a n y T y p e z b w N T n L X & g t ; & l t ; a : K e y V a l u e O f D i a g r a m O b j e c t K e y a n y T y p e z b w N T n L X & g t ; & l t ; a : K e y & g t ; & l t ; K e y & g t ; M e a s u r e s \ C o u n t   o f   C a b l e   T y p e \ T a g I n f o \ F o r m u l a & l t ; / K e y & g t ; & l t ; / a : K e y & g t ; & l t ; a : V a l u e   i : t y p e = " M e a s u r e G r i d V i e w S t a t e I D i a g r a m T a g A d d i t i o n a l I n f o " / & g t ; & l t ; / a : K e y V a l u e O f D i a g r a m O b j e c t K e y a n y T y p e z b w N T n L X & g t ; & l t ; a : K e y V a l u e O f D i a g r a m O b j e c t K e y a n y T y p e z b w N T n L X & g t ; & l t ; a : K e y & g t ; & l t ; K e y & g t ; M e a s u r e s \ C o u n t   o f   C a b l e   T y p e \ T a g I n f o \ V a l u e & l t ; / K e y & g t ; & l t ; / a : K e y & g t ; & l t ; a : V a l u e   i : t y p e = " M e a s u r e G r i d V i e w S t a t e I D i a g r a m T a g A d d i t i o n a l I n f o " / & g t ; & l t ; / a : K e y V a l u e O f D i a g r a m O b j e c t K e y a n y T y p e z b w N T n L X & g t ; & l t ; a : K e y V a l u e O f D i a g r a m O b j e c t K e y a n y T y p e z b w N T n L X & g t ; & l t ; a : K e y & g t ; & l t ; K e y & g t ; M e a s u r e s \ C o u n t   o f   C a b l e   U O M & l t ; / K e y & g t ; & l t ; / a : K e y & g t ; & l t ; a : V a l u e   i : t y p e = " M e a s u r e G r i d N o d e V i e w S t a t e " & g t ; & l t ; C o l u m n & g t ; 3 8 & l t ; / C o l u m n & g t ; & l t ; L a y e d O u t & g t ; t r u e & l t ; / L a y e d O u t & g t ; & l t ; W a s U I I n v i s i b l e & g t ; t r u e & l t ; / W a s U I I n v i s i b l e & g t ; & l t ; / a : V a l u e & g t ; & l t ; / a : K e y V a l u e O f D i a g r a m O b j e c t K e y a n y T y p e z b w N T n L X & g t ; & l t ; a : K e y V a l u e O f D i a g r a m O b j e c t K e y a n y T y p e z b w N T n L X & g t ; & l t ; a : K e y & g t ; & l t ; K e y & g t ; M e a s u r e s \ C o u n t   o f   C a b l e   U O M \ T a g I n f o \ F o r m u l a & l t ; / K e y & g t ; & l t ; / a : K e y & g t ; & l t ; a : V a l u e   i : t y p e = " M e a s u r e G r i d V i e w S t a t e I D i a g r a m T a g A d d i t i o n a l I n f o " / & g t ; & l t ; / a : K e y V a l u e O f D i a g r a m O b j e c t K e y a n y T y p e z b w N T n L X & g t ; & l t ; a : K e y V a l u e O f D i a g r a m O b j e c t K e y a n y T y p e z b w N T n L X & g t ; & l t ; a : K e y & g t ; & l t ; K e y & g t ; M e a s u r e s \ C o u n t   o f   C a b l e   U O M \ T a g I n f o \ V a l u e & l t ; / K e y & g t ; & l t ; / a : K e y & g t ; & l t ; a : V a l u e   i : t y p e = " M e a s u r e G r i d V i e w S t a t e I D i a g r a m T a g A d d i t i o n a l I n f o " / & g t ; & l t ; / a : K e y V a l u e O f D i a g r a m O b j e c t K e y a n y T y p e z b w N T n L X & g t ; & l t ; a : K e y V a l u e O f D i a g r a m O b j e c t K e y a n y T y p e z b w N T n L X & g t ; & l t ; a : K e y & g t ; & l t ; K e y & g t ; M e a s u r e s \ S u m   o f   M I   C a b l e   S t r a p   Q T Y & l t ; / K e y & g t ; & l t ; / a : K e y & g t ; & l t ; a : V a l u e   i : t y p e = " M e a s u r e G r i d N o d e V i e w S t a t e " & g t ; & l t ; C o l u m n & g t ; 7 0 & l t ; / C o l u m n & g t ; & l t ; L a y e d O u t & g t ; t r u e & l t ; / L a y e d O u t & g t ; & l t ; W a s U I I n v i s i b l e & g t ; t r u e & l t ; / W a s U I I n v i s i b l e & g t ; & l t ; / a : V a l u e & g t ; & l t ; / a : K e y V a l u e O f D i a g r a m O b j e c t K e y a n y T y p e z b w N T n L X & g t ; & l t ; a : K e y V a l u e O f D i a g r a m O b j e c t K e y a n y T y p e z b w N T n L X & g t ; & l t ; a : K e y & g t ; & l t ; K e y & g t ; M e a s u r e s \ S u m   o f   M I   C a b l e   S t r a p   Q T Y \ T a g I n f o \ F o r m u l a & l t ; / K e y & g t ; & l t ; / a : K e y & g t ; & l t ; a : V a l u e   i : t y p e = " M e a s u r e G r i d V i e w S t a t e I D i a g r a m T a g A d d i t i o n a l I n f o " / & g t ; & l t ; / a : K e y V a l u e O f D i a g r a m O b j e c t K e y a n y T y p e z b w N T n L X & g t ; & l t ; a : K e y V a l u e O f D i a g r a m O b j e c t K e y a n y T y p e z b w N T n L X & g t ; & l t ; a : K e y & g t ; & l t ; K e y & g t ; M e a s u r e s \ S u m   o f   M I   C a b l e   S t r a p   Q T Y \ T a g I n f o \ V a l u e & l t ; / K e y & g t ; & l t ; / a : K e y & g t ; & l t ; a : V a l u e   i : t y p e = " M e a s u r e G r i d V i e w S t a t e I D i a g r a m T a g A d d i t i o n a l I n f o " / & g t ; & l t ; / a : K e y V a l u e O f D i a g r a m O b j e c t K e y a n y T y p e z b w N T n L X & g t ; & l t ; a : K e y V a l u e O f D i a g r a m O b j e c t K e y a n y T y p e z b w N T n L X & g t ; & l t ; a : K e y & g t ; & l t ; K e y & g t ; M e a s u r e s \ C o u n t   o f   M I   C a b l e   S t r a p   T y p e & l t ; / K e y & g t ; & l t ; / a : K e y & g t ; & l t ; a : V a l u e   i : t y p e = " M e a s u r e G r i d N o d e V i e w S t a t e " & g t ; & l t ; C o l u m n & g t ; 6 9 & l t ; / C o l u m n & g t ; & l t ; L a y e d O u t & g t ; t r u e & l t ; / L a y e d O u t & g t ; & l t ; W a s U I I n v i s i b l e & g t ; t r u e & l t ; / W a s U I I n v i s i b l e & g t ; & l t ; / a : V a l u e & g t ; & l t ; / a : K e y V a l u e O f D i a g r a m O b j e c t K e y a n y T y p e z b w N T n L X & g t ; & l t ; a : K e y V a l u e O f D i a g r a m O b j e c t K e y a n y T y p e z b w N T n L X & g t ; & l t ; a : K e y & g t ; & l t ; K e y & g t ; M e a s u r e s \ C o u n t   o f   M I   C a b l e   S t r a p   T y p e \ T a g I n f o \ F o r m u l a & l t ; / K e y & g t ; & l t ; / a : K e y & g t ; & l t ; a : V a l u e   i : t y p e = " M e a s u r e G r i d V i e w S t a t e I D i a g r a m T a g A d d i t i o n a l I n f o " / & g t ; & l t ; / a : K e y V a l u e O f D i a g r a m O b j e c t K e y a n y T y p e z b w N T n L X & g t ; & l t ; a : K e y V a l u e O f D i a g r a m O b j e c t K e y a n y T y p e z b w N T n L X & g t ; & l t ; a : K e y & g t ; & l t ; K e y & g t ; M e a s u r e s \ C o u n t   o f   M I   C a b l e   S t r a p   T y p e \ T a g I n f o \ V a l u e & l t ; / K e y & g t ; & l t ; / a : K e y & g t ; & l t ; a : V a l u e   i : t y p e = " M e a s u r e G r i d V i e w S t a t e I D i a g r a m T a g A d d i t i o n a l I n f o " / & g t ; & l t ; / a : K e y V a l u e O f D i a g r a m O b j e c t K e y a n y T y p e z b w N T n L X & g t ; & l t ; a : K e y V a l u e O f D i a g r a m O b j e c t K e y a n y T y p e z b w N T n L X & g t ; & l t ; a : K e y & g t ; & l t ; K e y & g t ; M e a s u r e s \ S u m   o f   C a b l e   L e n g t h & l t ; / K e y & g t ; & l t ; / a : K e y & g t ; & l t ; a : V a l u e   i : t y p e = " M e a s u r e G r i d N o d e V i e w S t a t e " & g t ; & l t ; C o l u m n & g t ; 6 3 & l t ; / C o l u m n & g t ; & l t ; L a y e d O u t & g t ; t r u e & l t ; / L a y e d O u t & g t ; & l t ; W a s U I I n v i s i b l e & g t ; t r u e & l t ; / W a s U I I n v i s i b l e & g t ; & l t ; / a : V a l u e & g t ; & l t ; / a : K e y V a l u e O f D i a g r a m O b j e c t K e y a n y T y p e z b w N T n L X & g t ; & l t ; a : K e y V a l u e O f D i a g r a m O b j e c t K e y a n y T y p e z b w N T n L X & g t ; & l t ; a : K e y & g t ; & l t ; K e y & g t ; M e a s u r e s \ S u m   o f   C a b l e   L e n g t h \ T a g I n f o \ F o r m u l a & l t ; / K e y & g t ; & l t ; / a : K e y & g t ; & l t ; a : V a l u e   i : t y p e = " M e a s u r e G r i d V i e w S t a t e I D i a g r a m T a g A d d i t i o n a l I n f o " / & g t ; & l t ; / a : K e y V a l u e O f D i a g r a m O b j e c t K e y a n y T y p e z b w N T n L X & g t ; & l t ; a : K e y V a l u e O f D i a g r a m O b j e c t K e y a n y T y p e z b w N T n L X & g t ; & l t ; a : K e y & g t ; & l t ; K e y & g t ; M e a s u r e s \ S u m   o f   C a b l e   L e n g t h \ T a g I n f o \ V a l u e & l t ; / K e y & g t ; & l t ; / a : K e y & g t ; & l t ; a : V a l u e   i : t y p e = " M e a s u r e G r i d V i e w S t a t e I D i a g r a m T a g A d d i t i o n a l I n f o " / & g t ; & l t ; / a : K e y V a l u e O f D i a g r a m O b j e c t K e y a n y T y p e z b w N T n L X & g t ; & l t ; a : K e y V a l u e O f D i a g r a m O b j e c t K e y a n y T y p e z b w N T n L X & g t ; & l t ; a : K e y & g t ; & l t ; K e y & g t ; M e a s u r e s \ S u m   o f   T o t a l   C i r c u i t s & l t ; / K e y & g t ; & l t ; / a : K e y & g t ; & l t ; a : V a l u e   i : t y p e = " M e a s u r e G r i d N o d e V i e w S t a t e " & g t ; & l t ; C o l u m n & g t ; 7 1 & l t ; / C o l u m n & g t ; & l t ; L a y e d O u t & g t ; t r u e & l t ; / L a y e d O u t & g t ; & l t ; W a s U I I n v i s i b l e & g t ; t r u e & l t ; / W a s U I I n v i s i b l e & g t ; & l t ; / a : V a l u e & g t ; & l t ; / a : K e y V a l u e O f D i a g r a m O b j e c t K e y a n y T y p e z b w N T n L X & g t ; & l t ; a : K e y V a l u e O f D i a g r a m O b j e c t K e y a n y T y p e z b w N T n L X & g t ; & l t ; a : K e y & g t ; & l t ; K e y & g t ; M e a s u r e s \ S u m   o f   T o t a l   C i r c u i t s \ T a g I n f o \ F o r m u l a & l t ; / K e y & g t ; & l t ; / a : K e y & g t ; & l t ; a : V a l u e   i : t y p e = " M e a s u r e G r i d V i e w S t a t e I D i a g r a m T a g A d d i t i o n a l I n f o " / & g t ; & l t ; / a : K e y V a l u e O f D i a g r a m O b j e c t K e y a n y T y p e z b w N T n L X & g t ; & l t ; a : K e y V a l u e O f D i a g r a m O b j e c t K e y a n y T y p e z b w N T n L X & g t ; & l t ; a : K e y & g t ; & l t ; K e y & g t ; M e a s u r e s \ S u m   o f   T o t a l   C i r c u i t s \ T a g I n f o \ V a l u e & l t ; / K e y & g t ; & l t ; / a : K e y & g t ; & l t ; a : V a l u e   i : t y p e = " M e a s u r e G r i d V i e w S t a t e I D i a g r a m T a g A d d i t i o n a l I n f o " / & g t ; & l t ; / a : K e y V a l u e O f D i a g r a m O b j e c t K e y a n y T y p e z b w N T n L X & g t ; & l t ; a : K e y V a l u e O f D i a g r a m O b j e c t K e y a n y T y p e z b w N T n L X & g t ; & l t ; a : K e y & g t ; & l t ; K e y & g t ; M e a s u r e s \ S u m   o f   P i p e   S t r a p   Q T Y & l t ; / K e y & g t ; & l t ; / a : K e y & g t ; & l t ; a : V a l u e   i : t y p e = " M e a s u r e G r i d N o d e V i e w S t a t e " & g t ; & l t ; C o l u m n & g t ; 7 3 & l t ; / C o l u m n & g t ; & l t ; L a y e d O u t & g t ; t r u e & l t ; / L a y e d O u t & g t ; & l t ; W a s U I I n v i s i b l e & g t ; t r u e & l t ; / W a s U I I n v i s i b l e & g t ; & l t ; / a : V a l u e & g t ; & l t ; / a : K e y V a l u e O f D i a g r a m O b j e c t K e y a n y T y p e z b w N T n L X & g t ; & l t ; a : K e y V a l u e O f D i a g r a m O b j e c t K e y a n y T y p e z b w N T n L X & g t ; & l t ; a : K e y & g t ; & l t ; K e y & g t ; M e a s u r e s \ S u m   o f   P i p e   S t r a p   Q T Y \ T a g I n f o \ F o r m u l a & l t ; / K e y & g t ; & l t ; / a : K e y & g t ; & l t ; a : V a l u e   i : t y p e = " M e a s u r e G r i d V i e w S t a t e I D i a g r a m T a g A d d i t i o n a l I n f o " / & g t ; & l t ; / a : K e y V a l u e O f D i a g r a m O b j e c t K e y a n y T y p e z b w N T n L X & g t ; & l t ; a : K e y V a l u e O f D i a g r a m O b j e c t K e y a n y T y p e z b w N T n L X & g t ; & l t ; a : K e y & g t ; & l t ; K e y & g t ; M e a s u r e s \ S u m   o f   P i p e   S t r a p   Q T Y \ T a g I n f o \ V a l u e & l t ; / K e y & g t ; & l t ; / a : K e y & g t ; & l t ; a : V a l u e   i : t y p e = " M e a s u r e G r i d V i e w S t a t e I D i a g r a m T a g A d d i t i o n a l I n f o " / & g t ; & l t ; / a : K e y V a l u e O f D i a g r a m O b j e c t K e y a n y T y p e z b w N T n L X & g t ; & l t ; a : K e y V a l u e O f D i a g r a m O b j e c t K e y a n y T y p e z b w N T n L X & g t ; & l t ; a : K e y & g t ; & l t ; K e y & g t ; M e a s u r e s \ S u m   o f   E T L   Q T Y & l t ; / K e y & g t ; & l t ; / a : K e y & g t ; & l t ; a : V a l u e   i : t y p e = " M e a s u r e G r i d N o d e V i e w S t a t e " & g t ; & l t ; C o l u m n & g t ; 7 4 & l t ; / C o l u m n & g t ; & l t ; L a y e d O u t & g t ; t r u e & l t ; / L a y e d O u t & g t ; & l t ; W a s U I I n v i s i b l e & g t ; t r u e & l t ; / W a s U I I n v i s i b l e & g t ; & l t ; / a : V a l u e & g t ; & l t ; / a : K e y V a l u e O f D i a g r a m O b j e c t K e y a n y T y p e z b w N T n L X & g t ; & l t ; a : K e y V a l u e O f D i a g r a m O b j e c t K e y a n y T y p e z b w N T n L X & g t ; & l t ; a : K e y & g t ; & l t ; K e y & g t ; M e a s u r e s \ S u m   o f   E T L   Q T Y \ T a g I n f o \ F o r m u l a & l t ; / K e y & g t ; & l t ; / a : K e y & g t ; & l t ; a : V a l u e   i : t y p e = " M e a s u r e G r i d V i e w S t a t e I D i a g r a m T a g A d d i t i o n a l I n f o " / & g t ; & l t ; / a : K e y V a l u e O f D i a g r a m O b j e c t K e y a n y T y p e z b w N T n L X & g t ; & l t ; a : K e y V a l u e O f D i a g r a m O b j e c t K e y a n y T y p e z b w N T n L X & g t ; & l t ; a : K e y & g t ; & l t ; K e y & g t ; M e a s u r e s \ S u m   o f   E T L   Q T Y \ T a g I n f o \ V a l u e & l t ; / K e y & g t ; & l t ; / a : K e y & g t ; & l t ; a : V a l u e   i : t y p e = " M e a s u r e G r i d V i e w S t a t e I D i a g r a m T a g A d d i t i o n a l I n f o " / & g t ; & l t ; / a : K e y V a l u e O f D i a g r a m O b j e c t K e y a n y T y p e z b w N T n L X & g t ; & l t ; a : K e y V a l u e O f D i a g r a m O b j e c t K e y a n y T y p e z b w N T n L X & g t ; & l t ; a : K e y & g t ; & l t ; K e y & g t ; M e a s u r e s \ S u m   o f   T a p e   Q T Y & l t ; / K e y & g t ; & l t ; / a : K e y & g t ; & l t ; a : V a l u e   i : t y p e = " M e a s u r e G r i d N o d e V i e w S t a t e " & g t ; & l t ; C o l u m n & g t ; 7 6 & l t ; / C o l u m n & g t ; & l t ; L a y e d O u t & g t ; t r u e & l t ; / L a y e d O u t & g t ; & l t ; W a s U I I n v i s i b l e & g t ; t r u e & l t ; / W a s U I I n v i s i b l e & g t ; & l t ; / a : V a l u e & g t ; & l t ; / a : K e y V a l u e O f D i a g r a m O b j e c t K e y a n y T y p e z b w N T n L X & g t ; & l t ; a : K e y V a l u e O f D i a g r a m O b j e c t K e y a n y T y p e z b w N T n L X & g t ; & l t ; a : K e y & g t ; & l t ; K e y & g t ; M e a s u r e s \ S u m   o f   T a p e   Q T Y \ T a g I n f o \ F o r m u l a & l t ; / K e y & g t ; & l t ; / a : K e y & g t ; & l t ; a : V a l u e   i : t y p e = " M e a s u r e G r i d V i e w S t a t e I D i a g r a m T a g A d d i t i o n a l I n f o " / & g t ; & l t ; / a : K e y V a l u e O f D i a g r a m O b j e c t K e y a n y T y p e z b w N T n L X & g t ; & l t ; a : K e y V a l u e O f D i a g r a m O b j e c t K e y a n y T y p e z b w N T n L X & g t ; & l t ; a : K e y & g t ; & l t ; K e y & g t ; M e a s u r e s \ S u m   o f   T a p e   Q T Y \ T a g I n f o \ V a l u e & l t ; / K e y & g t ; & l t ; / a : K e y & g t ; & l t ; a : V a l u e   i : t y p e = " M e a s u r e G r i d V i e w S t a t e I D i a g r a m T a g A d d i t i o n a l I n f o " / & g t ; & l t ; / a : K e y V a l u e O f D i a g r a m O b j e c t K e y a n y T y p e z b w N T n L X & g t ; & l t ; a : K e y V a l u e O f D i a g r a m O b j e c t K e y a n y T y p e z b w N T n L X & g t ; & l t ; a : K e y & g t ; & l t ; K e y & g t ; M e a s u r e s \ S u m   o f   E n d   S e a l   K i t   Q T Y   -   P o s t & l t ; / K e y & g t ; & l t ; / a : K e y & g t ; & l t ; a : V a l u e   i : t y p e = " M e a s u r e G r i d N o d e V i e w S t a t e " & g t ; & l t ; C o l u m n & g t ; 4 5 & l t ; / C o l u m n & g t ; & l t ; L a y e d O u t & g t ; t r u e & l t ; / L a y e d O u t & g t ; & l t ; W a s U I I n v i s i b l e & g t ; t r u e & l t ; / W a s U I I n v i s i b l e & g t ; & l t ; / a : V a l u e & g t ; & l t ; / a : K e y V a l u e O f D i a g r a m O b j e c t K e y a n y T y p e z b w N T n L X & g t ; & l t ; a : K e y V a l u e O f D i a g r a m O b j e c t K e y a n y T y p e z b w N T n L X & g t ; & l t ; a : K e y & g t ; & l t ; K e y & g t ; M e a s u r e s \ S u m   o f   E n d   S e a l   K i t   Q T Y   -   P o s t \ T a g I n f o \ F o r m u l a & l t ; / K e y & g t ; & l t ; / a : K e y & g t ; & l t ; a : V a l u e   i : t y p e = " M e a s u r e G r i d V i e w S t a t e I D i a g r a m T a g A d d i t i o n a l I n f o " / & g t ; & l t ; / a : K e y V a l u e O f D i a g r a m O b j e c t K e y a n y T y p e z b w N T n L X & g t ; & l t ; a : K e y V a l u e O f D i a g r a m O b j e c t K e y a n y T y p e z b w N T n L X & g t ; & l t ; a : K e y & g t ; & l t ; K e y & g t ; M e a s u r e s \ S u m   o f   E n d   S e a l   K i t   Q T Y   -   P o s t \ T a g I n f o \ V a l u e & l t ; / K e y & g t ; & l t ; / a : K e y & g t ; & l t ; a : V a l u e   i : t y p e = " M e a s u r e G r i d V i e w S t a t e I D i a g r a m T a g A d d i t i o n a l I n f o " / & g t ; & l t ; / a : K e y V a l u e O f D i a g r a m O b j e c t K e y a n y T y p e z b w N T n L X & g t ; & l t ; a : K e y V a l u e O f D i a g r a m O b j e c t K e y a n y T y p e z b w N T n L X & g t ; & l t ; a : K e y & g t ; & l t ; K e y & g t ; M e a s u r e s \ S u m   o f   P o w e r   K i t   Q T Y   -   P o s t & l t ; / K e y & g t ; & l t ; / a : K e y & g t ; & l t ; a : V a l u e   i : t y p e = " M e a s u r e G r i d N o d e V i e w S t a t e " & g t ; & l t ; C o l u m n & g t ; 4 8 & l t ; / C o l u m n & g t ; & l t ; L a y e d O u t & g t ; t r u e & l t ; / L a y e d O u t & g t ; & l t ; W a s U I I n v i s i b l e & g t ; t r u e & l t ; / W a s U I I n v i s i b l e & g t ; & l t ; / a : V a l u e & g t ; & l t ; / a : K e y V a l u e O f D i a g r a m O b j e c t K e y a n y T y p e z b w N T n L X & g t ; & l t ; a : K e y V a l u e O f D i a g r a m O b j e c t K e y a n y T y p e z b w N T n L X & g t ; & l t ; a : K e y & g t ; & l t ; K e y & g t ; M e a s u r e s \ S u m   o f   P o w e r   K i t   Q T Y   -   P o s t \ T a g I n f o \ F o r m u l a & l t ; / K e y & g t ; & l t ; / a : K e y & g t ; & l t ; a : V a l u e   i : t y p e = " M e a s u r e G r i d V i e w S t a t e I D i a g r a m T a g A d d i t i o n a l I n f o " / & g t ; & l t ; / a : K e y V a l u e O f D i a g r a m O b j e c t K e y a n y T y p e z b w N T n L X & g t ; & l t ; a : K e y V a l u e O f D i a g r a m O b j e c t K e y a n y T y p e z b w N T n L X & g t ; & l t ; a : K e y & g t ; & l t ; K e y & g t ; M e a s u r e s \ S u m   o f   P o w e r   K i t   Q T Y   -   P o s t \ T a g I n f o \ V a l u e & l t ; / K e y & g t ; & l t ; / a : K e y & g t ; & l t ; a : V a l u e   i : t y p e = " M e a s u r e G r i d V i e w S t a t e I D i a g r a m T a g A d d i t i o n a l I n f o " / & g t ; & l t ; / a : K e y V a l u e O f D i a g r a m O b j e c t K e y a n y T y p e z b w N T n L X & g t ; & l t ; a : K e y V a l u e O f D i a g r a m O b j e c t K e y a n y T y p e z b w N T n L X & g t ; & l t ; a : K e y & g t ; & l t ; K e y & g t ; M e a s u r e s \ S u m   o f   C o n t r o l l e r   Q T Y   - P o s t & l t ; / K e y & g t ; & l t ; / a : K e y & g t ; & l t ; a : V a l u e   i : t y p e = " M e a s u r e G r i d N o d e V i e w S t a t e " & g t ; & l t ; C o l u m n & g t ; 5 1 & l t ; / C o l u m n & g t ; & l t ; L a y e d O u t & g t ; t r u e & l t ; / L a y e d O u t & g t ; & l t ; W a s U I I n v i s i b l e & g t ; t r u e & l t ; / W a s U I I n v i s i b l e & g t ; & l t ; / a : V a l u e & g t ; & l t ; / a : K e y V a l u e O f D i a g r a m O b j e c t K e y a n y T y p e z b w N T n L X & g t ; & l t ; a : K e y V a l u e O f D i a g r a m O b j e c t K e y a n y T y p e z b w N T n L X & g t ; & l t ; a : K e y & g t ; & l t ; K e y & g t ; M e a s u r e s \ S u m   o f   C o n t r o l l e r   Q T Y   - P o s t \ T a g I n f o \ F o r m u l a & l t ; / K e y & g t ; & l t ; / a : K e y & g t ; & l t ; a : V a l u e   i : t y p e = " M e a s u r e G r i d V i e w S t a t e I D i a g r a m T a g A d d i t i o n a l I n f o " / & g t ; & l t ; / a : K e y V a l u e O f D i a g r a m O b j e c t K e y a n y T y p e z b w N T n L X & g t ; & l t ; a : K e y V a l u e O f D i a g r a m O b j e c t K e y a n y T y p e z b w N T n L X & g t ; & l t ; a : K e y & g t ; & l t ; K e y & g t ; M e a s u r e s \ S u m   o f   C o n t r o l l e r   Q T Y   - P o s t \ T a g I n f o \ V a l u e & l t ; / K e y & g t ; & l t ; / a : K e y & g t ; & l t ; a : V a l u e   i : t y p e = " M e a s u r e G r i d V i e w S t a t e I D i a g r a m T a g A d d i t i o n a l I n f o " / & g t ; & l t ; / a : K e y V a l u e O f D i a g r a m O b j e c t K e y a n y T y p e z b w N T n L X & g t ; & l t ; a : K e y V a l u e O f D i a g r a m O b j e c t K e y a n y T y p e z b w N T n L X & g t ; & l t ; a : K e y & g t ; & l t ; K e y & g t ; M e a s u r e s \ S u m   o f   R T D 1 0 C S   Q T Y   -   P o s t & l t ; / K e y & g t ; & l t ; / a : K e y & g t ; & l t ; a : V a l u e   i : t y p e = " M e a s u r e G r i d N o d e V i e w S t a t e " & g t ; & l t ; C o l u m n & g t ; 5 7 & l t ; / C o l u m n & g t ; & l t ; L a y e d O u t & g t ; t r u e & l t ; / L a y e d O u t & g t ; & l t ; W a s U I I n v i s i b l e & g t ; t r u e & l t ; / W a s U I I n v i s i b l e & g t ; & l t ; / a : V a l u e & g t ; & l t ; / a : K e y V a l u e O f D i a g r a m O b j e c t K e y a n y T y p e z b w N T n L X & g t ; & l t ; a : K e y V a l u e O f D i a g r a m O b j e c t K e y a n y T y p e z b w N T n L X & g t ; & l t ; a : K e y & g t ; & l t ; K e y & g t ; M e a s u r e s \ S u m   o f   R T D 1 0 C S   Q T Y   -   P o s t \ T a g I n f o \ F o r m u l a & l t ; / K e y & g t ; & l t ; / a : K e y & g t ; & l t ; a : V a l u e   i : t y p e = " M e a s u r e G r i d V i e w S t a t e I D i a g r a m T a g A d d i t i o n a l I n f o " / & g t ; & l t ; / a : K e y V a l u e O f D i a g r a m O b j e c t K e y a n y T y p e z b w N T n L X & g t ; & l t ; a : K e y V a l u e O f D i a g r a m O b j e c t K e y a n y T y p e z b w N T n L X & g t ; & l t ; a : K e y & g t ; & l t ; K e y & g t ; M e a s u r e s \ S u m   o f   R T D 1 0 C S   Q T Y   -   P o s t \ T a g I n f o \ V a l u e & l t ; / K e y & g t ; & l t ; / a : K e y & g t ; & l t ; a : V a l u e   i : t y p e = " M e a s u r e G r i d V i e w S t a t e I D i a g r a m T a g A d d i t i o n a l I n f o " / & g t ; & l t ; / a : K e y V a l u e O f D i a g r a m O b j e c t K e y a n y T y p e z b w N T n L X & g t ; & l t ; a : K e y V a l u e O f D i a g r a m O b j e c t K e y a n y T y p e z b w N T n L X & g t ; & l t ; a : K e y & g t ; & l t ; K e y & g t ; M e a s u r e s \ S u m   o f   P T J B   Q T Y   -   P r e & l t ; / K e y & g t ; & l t ; / a : K e y & g t ; & l t ; a : V a l u e   i : t y p e = " M e a s u r e G r i d N o d e V i e w S t a t e " & g t ; & l t ; C o l u m n & g t ; 5 3 & l t ; / C o l u m n & g t ; & l t ; L a y e d O u t & g t ; t r u e & l t ; / L a y e d O u t & g t ; & l t ; W a s U I I n v i s i b l e & g t ; t r u e & l t ; / W a s U I I n v i s i b l e & g t ; & l t ; / a : V a l u e & g t ; & l t ; / a : K e y V a l u e O f D i a g r a m O b j e c t K e y a n y T y p e z b w N T n L X & g t ; & l t ; a : K e y V a l u e O f D i a g r a m O b j e c t K e y a n y T y p e z b w N T n L X & g t ; & l t ; a : K e y & g t ; & l t ; K e y & g t ; M e a s u r e s \ S u m   o f   P T J B   Q T Y   -   P r e \ T a g I n f o \ F o r m u l a & l t ; / K e y & g t ; & l t ; / a : K e y & g t ; & l t ; a : V a l u e   i : t y p e = " M e a s u r e G r i d V i e w S t a t e I D i a g r a m T a g A d d i t i o n a l I n f o " / & g t ; & l t ; / a : K e y V a l u e O f D i a g r a m O b j e c t K e y a n y T y p e z b w N T n L X & g t ; & l t ; a : K e y V a l u e O f D i a g r a m O b j e c t K e y a n y T y p e z b w N T n L X & g t ; & l t ; a : K e y & g t ; & l t ; K e y & g t ; M e a s u r e s \ S u m   o f   P T J B   Q T Y   -   P r e \ T a g I n f o \ V a l u e & l t ; / K e y & g t ; & l t ; / a : K e y & g t ; & l t ; a : V a l u e   i : t y p e = " M e a s u r e G r i d V i e w S t a t e I D i a g r a m T a g A d d i t i o n a l I n f o " / & g t ; & l t ; / a : K e y V a l u e O f D i a g r a m O b j e c t K e y a n y T y p e z b w N T n L X & g t ; & l t ; a : K e y V a l u e O f D i a g r a m O b j e c t K e y a n y T y p e z b w N T n L X & g t ; & l t ; a : K e y & g t ; & l t ; K e y & g t ; M e a s u r e s \ S u m   o f   R T D 4 A L   Q T Y   -   P o s t & l t ; / K e y & g t ; & l t ; / a : K e y & g t ; & l t ; a : V a l u e   i : t y p e = " M e a s u r e G r i d N o d e V i e w S t a t e " & g t ; & l t ; C o l u m n & g t ; 6 0 & l t ; / C o l u m n & g t ; & l t ; L a y e d O u t & g t ; t r u e & l t ; / L a y e d O u t & g t ; & l t ; W a s U I I n v i s i b l e & g t ; t r u e & l t ; / W a s U I I n v i s i b l e & g t ; & l t ; / a : V a l u e & g t ; & l t ; / a : K e y V a l u e O f D i a g r a m O b j e c t K e y a n y T y p e z b w N T n L X & g t ; & l t ; a : K e y V a l u e O f D i a g r a m O b j e c t K e y a n y T y p e z b w N T n L X & g t ; & l t ; a : K e y & g t ; & l t ; K e y & g t ; M e a s u r e s \ S u m   o f   R T D 4 A L   Q T Y   -   P o s t \ T a g I n f o \ F o r m u l a & l t ; / K e y & g t ; & l t ; / a : K e y & g t ; & l t ; a : V a l u e   i : t y p e = " M e a s u r e G r i d V i e w S t a t e I D i a g r a m T a g A d d i t i o n a l I n f o " / & g t ; & l t ; / a : K e y V a l u e O f D i a g r a m O b j e c t K e y a n y T y p e z b w N T n L X & g t ; & l t ; a : K e y V a l u e O f D i a g r a m O b j e c t K e y a n y T y p e z b w N T n L X & g t ; & l t ; a : K e y & g t ; & l t ; K e y & g t ; M e a s u r e s \ S u m   o f   R T D 4 A L   Q T Y   -   P o s t \ T a g I n f o \ V a l u e & l t ; / K e y & g t ; & l t ; / a : K e y & g t ; & l t ; a : V a l u e   i : t y p e = " M e a s u r e G r i d V i e w S t a t e I D i a g r a m T a g A d d i t i o n a l I n f o " / & g t ; & l t ; / a : K e y V a l u e O f D i a g r a m O b j e c t K e y a n y T y p e z b w N T n L X & g t ; & l t ; a : K e y V a l u e O f D i a g r a m O b j e c t K e y a n y T y p e z b w N T n L X & g t ; & l t ; a : K e y & g t ; & l t ; K e y & g t ; M e a s u r e s \ S u m   o f   P T J B   Q T Y   -   P o s t & l t ; / K e y & g t ; & l t ; / a : K e y & g t ; & l t ; a : V a l u e   i : t y p e = " M e a s u r e G r i d N o d e V i e w S t a t e " & g t ; & l t ; C o l u m n & g t ; 5 4 & l t ; / C o l u m n & g t ; & l t ; L a y e d O u t & g t ; t r u e & l t ; / L a y e d O u t & g t ; & l t ; W a s U I I n v i s i b l e & g t ; t r u e & l t ; / W a s U I I n v i s i b l e & g t ; & l t ; / a : V a l u e & g t ; & l t ; / a : K e y V a l u e O f D i a g r a m O b j e c t K e y a n y T y p e z b w N T n L X & g t ; & l t ; a : K e y V a l u e O f D i a g r a m O b j e c t K e y a n y T y p e z b w N T n L X & g t ; & l t ; a : K e y & g t ; & l t ; K e y & g t ; M e a s u r e s \ S u m   o f   P T J B   Q T Y   -   P o s t \ T a g I n f o \ F o r m u l a & l t ; / K e y & g t ; & l t ; / a : K e y & g t ; & l t ; a : V a l u e   i : t y p e = " M e a s u r e G r i d V i e w S t a t e I D i a g r a m T a g A d d i t i o n a l I n f o " / & g t ; & l t ; / a : K e y V a l u e O f D i a g r a m O b j e c t K e y a n y T y p e z b w N T n L X & g t ; & l t ; a : K e y V a l u e O f D i a g r a m O b j e c t K e y a n y T y p e z b w N T n L X & g t ; & l t ; a : K e y & g t ; & l t ; K e y & g t ; M e a s u r e s \ S u m   o f   P T J B   Q T Y   -   P o s t \ T a g I n f o \ V a l u e & l t ; / K e y & g t ; & l t ; / a : K e y & g t ; & l t ; a : V a l u e   i : t y p e = " M e a s u r e G r i d V i e w S t a t e I D i a g r a m T a g A d d i t i o n a l I n f o " / & g t ; & l t ; / a : K e y V a l u e O f D i a g r a m O b j e c t K e y a n y T y p e z b w N T n L X & g t ; & l t ; a : K e y V a l u e O f D i a g r a m O b j e c t K e y a n y T y p e z b w N T n L X & g t ; & l t ; a : K e y & g t ; & l t ; K e y & g t ; M e a s u r e s \ S u m   o f   R a t i o & l t ; / K e y & g t ; & l t ; / a : K e y & g t ; & l t ; a : V a l u e   i : t y p e = " M e a s u r e G r i d N o d e V i e w S t a t e " & g t ; & l t ; C o l u m n & g t ; 7 8 & l t ; / C o l u m n & g t ; & l t ; L a y e d O u t & g t ; t r u e & l t ; / L a y e d O u t & g t ; & l t ; W a s U I I n v i s i b l e & g t ; t r u e & l t ; / W a s U I I n v i s i b l e & g t ; & l t ; / a : V a l u e & g t ; & l t ; / a : K e y V a l u e O f D i a g r a m O b j e c t K e y a n y T y p e z b w N T n L X & g t ; & l t ; a : K e y V a l u e O f D i a g r a m O b j e c t K e y a n y T y p e z b w N T n L X & g t ; & l t ; a : K e y & g t ; & l t ; K e y & g t ; M e a s u r e s \ S u m   o f   R a t i o \ T a g I n f o \ F o r m u l a & l t ; / K e y & g t ; & l t ; / a : K e y & g t ; & l t ; a : V a l u e   i : t y p e = " M e a s u r e G r i d V i e w S t a t e I D i a g r a m T a g A d d i t i o n a l I n f o " / & g t ; & l t ; / a : K e y V a l u e O f D i a g r a m O b j e c t K e y a n y T y p e z b w N T n L X & g t ; & l t ; a : K e y V a l u e O f D i a g r a m O b j e c t K e y a n y T y p e z b w N T n L X & g t ; & l t ; a : K e y & g t ; & l t ; K e y & g t ; M e a s u r e s \ S u m   o f   R a t i o \ T a g I n f o \ V a l u e & l t ; / K e y & g t ; & l t ; / a : K e y & g t ; & l t ; a : V a l u e   i : t y p e = " M e a s u r e G r i d V i e w S t a t e I D i a g r a m T a g A d d i t i o n a l I n f o " / & g t ; & l t ; / a : K e y V a l u e O f D i a g r a m O b j e c t K e y a n y T y p e z b w N T n L X & g t ; & l t ; a : K e y V a l u e O f D i a g r a m O b j e c t K e y a n y T y p e z b w N T n L X & g t ; & l t ; a : K e y & g t ; & l t ; K e y & g t ; M e a s u r e s \ A v e r a g e   o f   R a t i o & l t ; / K e y & g t ; & l t ; / a : K e y & g t ; & l t ; a : V a l u e   i : t y p e = " M e a s u r e G r i d N o d e V i e w S t a t e " & g t ; & l t ; C o l u m n & g t ; 7 8 & l t ; / C o l u m n & g t ; & l t ; L a y e d O u t & g t ; t r u e & l t ; / L a y e d O u t & g t ; & l t ; R o w & g t ; 1 & l t ; / R o w & g t ; & l t ; W a s U I I n v i s i b l e & g t ; t r u e & l t ; / W a s U I I n v i s i b l e & g t ; & l t ; / a : V a l u e & g t ; & l t ; / a : K e y V a l u e O f D i a g r a m O b j e c t K e y a n y T y p e z b w N T n L X & g t ; & l t ; a : K e y V a l u e O f D i a g r a m O b j e c t K e y a n y T y p e z b w N T n L X & g t ; & l t ; a : K e y & g t ; & l t ; K e y & g t ; M e a s u r e s \ A v e r a g e   o f   R a t i o \ T a g I n f o \ F o r m u l a & l t ; / K e y & g t ; & l t ; / a : K e y & g t ; & l t ; a : V a l u e   i : t y p e = " M e a s u r e G r i d V i e w S t a t e I D i a g r a m T a g A d d i t i o n a l I n f o " / & g t ; & l t ; / a : K e y V a l u e O f D i a g r a m O b j e c t K e y a n y T y p e z b w N T n L X & g t ; & l t ; a : K e y V a l u e O f D i a g r a m O b j e c t K e y a n y T y p e z b w N T n L X & g t ; & l t ; a : K e y & g t ; & l t ; K e y & g t ; M e a s u r e s \ A v e r a g e   o f   R a t i o \ T a g I n f o \ V a l u e & l t ; / K e y & g t ; & l t ; / a : K e y & g t ; & l t ; a : V a l u e   i : t y p e = " M e a s u r e G r i d V i e w S t a t e I D i a g r a m T a g A d d i t i o n a l I n f o " / & g t ; & l t ; / a : K e y V a l u e O f D i a g r a m O b j e c t K e y a n y T y p e z b w N T n L X & g t ; & l t ; a : K e y V a l u e O f D i a g r a m O b j e c t K e y a n y T y p e z b w N T n L X & g t ; & l t ; a : K e y & g t ; & l t ; K e y & g t ; C o l u m n s \ S h e e t   # & l t ; / K e y & g t ; & l t ; / a : K e y & g t ; & l t ; a : V a l u e   i : t y p e = " M e a s u r e G r i d N o d e V i e w S t a t e " & g t ; & l t ; L a y e d O u t & g t ; t r u e & l t ; / L a y e d O u t & g t ; & l t ; / a : V a l u e & g t ; & l t ; / a : K e y V a l u e O f D i a g r a m O b j e c t K e y a n y T y p e z b w N T n L X & g t ; & l t ; a : K e y V a l u e O f D i a g r a m O b j e c t K e y a n y T y p e z b w N T n L X & g t ; & l t ; a : K e y & g t ; & l t ; K e y & g t ; C o l u m n s \ L i n e   N u m b e r & l t ; / K e y & g t ; & l t ; / a : K e y & g t ; & l t ; a : V a l u e   i : t y p e = " M e a s u r e G r i d N o d e V i e w S t a t e " & g t ; & l t ; C o l u m n & g t ; 1 & l t ; / C o l u m n & g t ; & l t ; L a y e d O u t & g t ; t r u e & l t ; / L a y e d O u t & g t ; & l t ; / a : V a l u e & g t ; & l t ; / a : K e y V a l u e O f D i a g r a m O b j e c t K e y a n y T y p e z b w N T n L X & g t ; & l t ; a : K e y V a l u e O f D i a g r a m O b j e c t K e y a n y T y p e z b w N T n L X & g t ; & l t ; a : K e y & g t ; & l t ; K e y & g t ; C o l u m n s \ S e r v i c e & l t ; / K e y & g t ; & l t ; / a : K e y & g t ; & l t ; a : V a l u e   i : t y p e = " M e a s u r e G r i d N o d e V i e w S t a t e " & g t ; & l t ; C o l u m n & g t ; 2 & l t ; / C o l u m n & g t ; & l t ; L a y e d O u t & g t ; t r u e & l t ; / L a y e d O u t & g t ; & l t ; / a : V a l u e & g t ; & l t ; / a : K e y V a l u e O f D i a g r a m O b j e c t K e y a n y T y p e z b w N T n L X & g t ; & l t ; a : K e y V a l u e O f D i a g r a m O b j e c t K e y a n y T y p e z b w N T n L X & g t ; & l t ; a : K e y & g t ; & l t ; K e y & g t ; C o l u m n s \ S i z e   N P S & l t ; / K e y & g t ; & l t ; / a : K e y & g t ; & l t ; a : V a l u e   i : t y p e = " M e a s u r e G r i d N o d e V i e w S t a t e " & g t ; & l t ; C o l u m n & g t ; 3 & l t ; / C o l u m n & g t ; & l t ; L a y e d O u t & g t ; t r u e & l t ; / L a y e d O u t & g t ; & l t ; / a : V a l u e & g t ; & l t ; / a : K e y V a l u e O f D i a g r a m O b j e c t K e y a n y T y p e z b w N T n L X & g t ; & l t ; a : K e y V a l u e O f D i a g r a m O b j e c t K e y a n y T y p e z b w N T n L X & g t ; & l t ; a : K e y & g t ; & l t ; K e y & g t ; C o l u m n s \ F i n a l   S c h e d u l e & l t ; / K e y & g t ; & l t ; / a : K e y & g t ; & l t ; a : V a l u e   i : t y p e = " M e a s u r e G r i d N o d e V i e w S t a t e " & g t ; & l t ; C o l u m n & g t ; 5 & l t ; / C o l u m n & g t ; & l t ; L a y e d O u t & g t ; t r u e & l t ; / L a y e d O u t & g t ; & l t ; / a : V a l u e & g t ; & l t ; / a : K e y V a l u e O f D i a g r a m O b j e c t K e y a n y T y p e z b w N T n L X & g t ; & l t ; a : K e y V a l u e O f D i a g r a m O b j e c t K e y a n y T y p e z b w N T n L X & g t ; & l t ; a : K e y & g t ; & l t ; K e y & g t ; C o l u m n s \ M a t e r i a l & l t ; / K e y & g t ; & l t ; / a : K e y & g t ; & l t ; a : V a l u e   i : t y p e = " M e a s u r e G r i d N o d e V i e w S t a t e " & g t ; & l t ; C o l u m n & g t ; 6 & l t ; / C o l u m n & g t ; & l t ; L a y e d O u t & g t ; t r u e & l t ; / L a y e d O u t & g t ; & l t ; / a : V a l u e & g t ; & l t ; / a : K e y V a l u e O f D i a g r a m O b j e c t K e y a n y T y p e z b w N T n L X & g t ; & l t ; a : K e y V a l u e O f D i a g r a m O b j e c t K e y a n y T y p e z b w N T n L X & g t ; & l t ; a : K e y & g t ; & l t ; K e y & g t ; C o l u m n s \ D e s i g n   T e m p   ( � F ) & l t ; / K e y & g t ; & l t ; / a : K e y & g t ; & l t ; a : V a l u e   i : t y p e = " M e a s u r e G r i d N o d e V i e w S t a t e " & g t ; & l t ; C o l u m n & g t ; 7 & l t ; / C o l u m n & g t ; & l t ; L a y e d O u t & g t ; t r u e & l t ; / L a y e d O u t & g t ; & l t ; / a : V a l u e & g t ; & l t ; / a : K e y V a l u e O f D i a g r a m O b j e c t K e y a n y T y p e z b w N T n L X & g t ; & l t ; a : K e y V a l u e O f D i a g r a m O b j e c t K e y a n y T y p e z b w N T n L X & g t ; & l t ; a : K e y & g t ; & l t ; K e y & g t ; C o l u m n s \ O p e r a t i n g   T e m p   ( � F ) & l t ; / K e y & g t ; & l t ; / a : K e y & g t ; & l t ; a : V a l u e   i : t y p e = " M e a s u r e G r i d N o d e V i e w S t a t e " & g t ; & l t ; C o l u m n & g t ; 8 & l t ; / C o l u m n & g t ; & l t ; L a y e d O u t & g t ; t r u e & l t ; / L a y e d O u t & g t ; & l t ; / a : V a l u e & g t ; & l t ; / a : K e y V a l u e O f D i a g r a m O b j e c t K e y a n y T y p e z b w N T n L X & g t ; & l t ; a : K e y V a l u e O f D i a g r a m O b j e c t K e y a n y T y p e z b w N T n L X & g t ; & l t ; a : K e y & g t ; & l t ; K e y & g t ; C o l u m n s \ S y s t e m   C o d e & l t ; / K e y & g t ; & l t ; / a : K e y & g t ; & l t ; a : V a l u e   i : t y p e = " M e a s u r e G r i d N o d e V i e w S t a t e " & g t ; & l t ; C o l u m n & g t ; 1 4 & l t ; / C o l u m n & g t ; & l t ; L a y e d O u t & g t ; t r u e & l t ; / L a y e d O u t & g t ; & l t ; / a : V a l u e & g t ; & l t ; / a : K e y V a l u e O f D i a g r a m O b j e c t K e y a n y T y p e z b w N T n L X & g t ; & l t ; a : K e y V a l u e O f D i a g r a m O b j e c t K e y a n y T y p e z b w N T n L X & g t ; & l t ; a : K e y & g t ; & l t ; K e y & g t ; C o l u m n s \ P i p e   L e n g t h   ( L F ) & l t ; / K e y & g t ; & l t ; / a : K e y & g t ; & l t ; a : V a l u e   i : t y p e = " M e a s u r e G r i d N o d e V i e w S t a t e " & g t ; & l t ; C o l u m n & g t ; 1 5 & l t ; / C o l u m n & g t ; & l t ; L a y e d O u t & g t ; t r u e & l t ; / L a y e d O u t & g t ; & l t ; / a : V a l u e & g t ; & l t ; / a : K e y V a l u e O f D i a g r a m O b j e c t K e y a n y T y p e z b w N T n L X & g t ; & l t ; a : K e y V a l u e O f D i a g r a m O b j e c t K e y a n y T y p e z b w N T n L X & g t ; & l t ; a : K e y & g t ; & l t ; K e y & g t ; C o l u m n s \ A r e a & l t ; / K e y & g t ; & l t ; / a : K e y & g t ; & l t ; a : V a l u e   i : t y p e = " M e a s u r e G r i d N o d e V i e w S t a t e " & g t ; & l t ; C o l u m n & g t ; 1 6 & l t ; / C o l u m n & g t ; & l t ; L a y e d O u t & g t ; t r u e & l t ; / L a y e d O u t & g t ; & l t ; / a : V a l u e & g t ; & l t ; / a : K e y V a l u e O f D i a g r a m O b j e c t K e y a n y T y p e z b w N T n L X & g t ; & l t ; a : K e y V a l u e O f D i a g r a m O b j e c t K e y a n y T y p e z b w N T n L X & g t ; & l t ; a : K e y & g t ; & l t ; K e y & g t ; C o l u m n s \ I n s u l a t i o n   T h i c k n e s s   ( i n ) & l t ; / K e y & g t ; & l t ; / a : K e y & g t ; & l t ; a : V a l u e   i : t y p e = " M e a s u r e G r i d N o d e V i e w S t a t e " & g t ; & l t ; C o l u m n & g t ; 1 7 & l t ; / C o l u m n & g t ; & l t ; L a y e d O u t & g t ; t r u e & l t ; / L a y e d O u t & g t ; & l t ; / a : V a l u e & g t ; & l t ; / a : K e y V a l u e O f D i a g r a m O b j e c t K e y a n y T y p e z b w N T n L X & g t ; & l t ; a : K e y V a l u e O f D i a g r a m O b j e c t K e y a n y T y p e z b w N T n L X & g t ; & l t ; a : K e y & g t ; & l t ; K e y & g t ; C o l u m n s \ I n s u l a t i o n   T y p e & l t ; / K e y & g t ; & l t ; / a : K e y & g t ; & l t ; a : V a l u e   i : t y p e = " M e a s u r e G r i d N o d e V i e w S t a t e " & g t ; & l t ; C o l u m n & g t ; 1 9 & l t ; / C o l u m n & g t ; & l t ; L a y e d O u t & g t ; t r u e & l t ; / L a y e d O u t & g t ; & l t ; / a : V a l u e & g t ; & l t ; / a : K e y V a l u e O f D i a g r a m O b j e c t K e y a n y T y p e z b w N T n L X & g t ; & l t ; a : K e y V a l u e O f D i a g r a m O b j e c t K e y a n y T y p e z b w N T n L X & g t ; & l t ; a : K e y & g t ; & l t ; K e y & g t ; C o l u m n s \ F l a n g e s & l t ; / K e y & g t ; & l t ; / a : K e y & g t ; & l t ; a : V a l u e   i : t y p e = " M e a s u r e G r i d N o d e V i e w S t a t e " & g t ; & l t ; C o l u m n & g t ; 2 1 & l t ; / C o l u m n & g t ; & l t ; L a y e d O u t & g t ; t r u e & l t ; / L a y e d O u t & g t ; & l t ; / a : V a l u e & g t ; & l t ; / a : K e y V a l u e O f D i a g r a m O b j e c t K e y a n y T y p e z b w N T n L X & g t ; & l t ; a : K e y V a l u e O f D i a g r a m O b j e c t K e y a n y T y p e z b w N T n L X & g t ; & l t ; a : K e y & g t ; & l t ; K e y & g t ; C o l u m n s \ V a l v e s & l t ; / K e y & g t ; & l t ; / a : K e y & g t ; & l t ; a : V a l u e   i : t y p e = " M e a s u r e G r i d N o d e V i e w S t a t e " & g t ; & l t ; C o l u m n & g t ; 2 2 & l t ; / C o l u m n & g t ; & l t ; L a y e d O u t & g t ; t r u e & l t ; / L a y e d O u t & g t ; & l t ; / a : V a l u e & g t ; & l t ; / a : K e y V a l u e O f D i a g r a m O b j e c t K e y a n y T y p e z b w N T n L X & g t ; & l t ; a : K e y V a l u e O f D i a g r a m O b j e c t K e y a n y T y p e z b w N T n L X & g t ; & l t ; a : K e y & g t ; & l t ; K e y & g t ; C o l u m n s \ P i p e   S u p p o r t & l t ; / K e y & g t ; & l t ; / a : K e y & g t ; & l t ; a : V a l u e   i : t y p e = " M e a s u r e G r i d N o d e V i e w S t a t e " & g t ; & l t ; C o l u m n & g t ; 2 3 & l t ; / C o l u m n & g t ; & l t ; L a y e d O u t & g t ; t r u e & l t ; / L a y e d O u t & g t ; & l t ; / a : V a l u e & g t ; & l t ; / a : K e y V a l u e O f D i a g r a m O b j e c t K e y a n y T y p e z b w N T n L X & g t ; & l t ; a : K e y V a l u e O f D i a g r a m O b j e c t K e y a n y T y p e z b w N T n L X & g t ; & l t ; a : K e y & g t ; & l t ; K e y & g t ; C o l u m n s \ A m b i e n t   T e m p   ( � F ) & l t ; / K e y & g t ; & l t ; / a : K e y & g t ; & l t ; a : V a l u e   i : t y p e = " M e a s u r e G r i d N o d e V i e w S t a t e " & g t ; & l t ; C o l u m n & g t ; 9 & l t ; / C o l u m n & g t ; & l t ; L a y e d O u t & g t ; t r u e & l t ; / L a y e d O u t & g t ; & l t ; / a : V a l u e & g t ; & l t ; / a : K e y V a l u e O f D i a g r a m O b j e c t K e y a n y T y p e z b w N T n L X & g t ; & l t ; a : K e y V a l u e O f D i a g r a m O b j e c t K e y a n y T y p e z b w N T n L X & g t ; & l t ; a : K e y & g t ; & l t ; K e y & g t ; C o l u m n s \ D e l t a   T   ( � F ) & l t ; / K e y & g t ; & l t ; / a : K e y & g t ; & l t ; a : V a l u e   i : t y p e = " M e a s u r e G r i d N o d e V i e w S t a t e " & g t ; & l t ; C o l u m n & g t ; 1 3 & l t ; / C o l u m n & g t ; & l t ; L a y e d O u t & g t ; t r u e & l t ; / L a y e d O u t & g t ; & l t ; / a : V a l u e & g t ; & l t ; / a : K e y V a l u e O f D i a g r a m O b j e c t K e y a n y T y p e z b w N T n L X & g t ; & l t ; a : K e y V a l u e O f D i a g r a m O b j e c t K e y a n y T y p e z b w N T n L X & g t ; & l t ; a : K e y & g t ; & l t ; K e y & g t ; C o l u m n s \ H e a t   L o s s   ( P i p e ) & l t ; / K e y & g t ; & l t ; / a : K e y & g t ; & l t ; a : V a l u e   i : t y p e = " M e a s u r e G r i d N o d e V i e w S t a t e " & g t ; & l t ; C o l u m n & g t ; 2 5 & l t ; / C o l u m n & g t ; & l t ; L a y e d O u t & g t ; t r u e & l t ; / L a y e d O u t & g t ; & l t ; / a : V a l u e & g t ; & l t ; / a : K e y V a l u e O f D i a g r a m O b j e c t K e y a n y T y p e z b w N T n L X & g t ; & l t ; a : K e y V a l u e O f D i a g r a m O b j e c t K e y a n y T y p e z b w N T n L X & g t ; & l t ; a : K e y & g t ; & l t ; K e y & g t ; C o l u m n s \ C o n c a t e n a t e   C o d e & l t ; / K e y & g t ; & l t ; / a : K e y & g t ; & l t ; a : V a l u e   i : t y p e = " M e a s u r e G r i d N o d e V i e w S t a t e " & g t ; & l t ; C o l u m n & g t ; 2 4 & l t ; / C o l u m n & g t ; & l t ; L a y e d O u t & g t ; t r u e & l t ; / L a y e d O u t & g t ; & l t ; / a : V a l u e & g t ; & l t ; / a : K e y V a l u e O f D i a g r a m O b j e c t K e y a n y T y p e z b w N T n L X & g t ; & l t ; a : K e y V a l u e O f D i a g r a m O b j e c t K e y a n y T y p e z b w N T n L X & g t ; & l t ; a : K e y & g t ; & l t ; K e y & g t ; C o l u m n s \ H e a t   L o s s   ( w /   I n s u l a t i o n ) & l t ; / K e y & g t ; & l t ; / a : K e y & g t ; & l t ; a : V a l u e   i : t y p e = " M e a s u r e G r i d N o d e V i e w S t a t e " & g t ; & l t ; C o l u m n & g t ; 2 6 & l t ; / C o l u m n & g t ; & l t ; L a y e d O u t & g t ; t r u e & l t ; / L a y e d O u t & g t ; & l t ; / a : V a l u e & g t ; & l t ; / a : K e y V a l u e O f D i a g r a m O b j e c t K e y a n y T y p e z b w N T n L X & g t ; & l t ; a : K e y V a l u e O f D i a g r a m O b j e c t K e y a n y T y p e z b w N T n L X & g t ; & l t ; a : K e y & g t ; & l t ; K e y & g t ; C o l u m n s \ C a b l e   T y p e & l t ; / K e y & g t ; & l t ; / a : K e y & g t ; & l t ; a : V a l u e   i : t y p e = " M e a s u r e G r i d N o d e V i e w S t a t e " & g t ; & l t ; C o l u m n & g t ; 3 4 & l t ; / C o l u m n & g t ; & l t ; L a y e d O u t & g t ; t r u e & l t ; / L a y e d O u t & g t ; & l t ; / a : V a l u e & g t ; & l t ; / a : K e y V a l u e O f D i a g r a m O b j e c t K e y a n y T y p e z b w N T n L X & g t ; & l t ; a : K e y V a l u e O f D i a g r a m O b j e c t K e y a n y T y p e z b w N T n L X & g t ; & l t ; a : K e y & g t ; & l t ; K e y & g t ; C o l u m n s \ C a b l e   L e n g t h   f o r   F l a n g e s & l t ; / K e y & g t ; & l t ; / a : K e y & g t ; & l t ; a : V a l u e   i : t y p e = " M e a s u r e G r i d N o d e V i e w S t a t e " & g t ; & l t ; C o l u m n & g t ; 4 0 & l t ; / C o l u m n & g t ; & l t ; L a y e d O u t & g t ; t r u e & l t ; / L a y e d O u t & g t ; & l t ; / a : V a l u e & g t ; & l t ; / a : K e y V a l u e O f D i a g r a m O b j e c t K e y a n y T y p e z b w N T n L X & g t ; & l t ; a : K e y V a l u e O f D i a g r a m O b j e c t K e y a n y T y p e z b w N T n L X & g t ; & l t ; a : K e y & g t ; & l t ; K e y & g t ; C o l u m n s \ C a b l e   L e n g t h   f o r   V a l v e s & l t ; / K e y & g t ; & l t ; / a : K e y & g t ; & l t ; a : V a l u e   i : t y p e = " M e a s u r e G r i d N o d e V i e w S t a t e " & g t ; & l t ; C o l u m n & g t ; 4 1 & l t ; / C o l u m n & g t ; & l t ; L a y e d O u t & g t ; t r u e & l t ; / L a y e d O u t & g t ; & l t ; / a : V a l u e & g t ; & l t ; / a : K e y V a l u e O f D i a g r a m O b j e c t K e y a n y T y p e z b w N T n L X & g t ; & l t ; a : K e y V a l u e O f D i a g r a m O b j e c t K e y a n y T y p e z b w N T n L X & g t ; & l t ; a : K e y & g t ; & l t ; K e y & g t ; C o l u m n s \ C a b l e   L e n g t h   f o r   P i p e & l t ; / K e y & g t ; & l t ; / a : K e y & g t ; & l t ; a : V a l u e   i : t y p e = " M e a s u r e G r i d N o d e V i e w S t a t e " & g t ; & l t ; C o l u m n & g t ; 3 9 & l t ; / C o l u m n & g t ; & l t ; L a y e d O u t & g t ; t r u e & l t ; / L a y e d O u t & g t ; & l t ; / a : V a l u e & g t ; & l t ; / a : K e y V a l u e O f D i a g r a m O b j e c t K e y a n y T y p e z b w N T n L X & g t ; & l t ; a : K e y V a l u e O f D i a g r a m O b j e c t K e y a n y T y p e z b w N T n L X & g t ; & l t ; a : K e y & g t ; & l t ; K e y & g t ; C o l u m n s \ C a b l e   L e n g t h   f o r   S u p p o r t s & l t ; / K e y & g t ; & l t ; / a : K e y & g t ; & l t ; a : V a l u e   i : t y p e = " M e a s u r e G r i d N o d e V i e w S t a t e " & g t ; & l t ; C o l u m n & g t ; 4 2 & l t ; / C o l u m n & g t ; & l t ; L a y e d O u t & g t ; t r u e & l t ; / L a y e d O u t & g t ; & l t ; / a : V a l u e & g t ; & l t ; / a : K e y V a l u e O f D i a g r a m O b j e c t K e y a n y T y p e z b w N T n L X & g t ; & l t ; a : K e y V a l u e O f D i a g r a m O b j e c t K e y a n y T y p e z b w N T n L X & g t ; & l t ; a : K e y & g t ; & l t ; K e y & g t ; C o l u m n s \ C a b l e   L e n g t h   f o r   C o l d   L e a d & l t ; / K e y & g t ; & l t ; / a : K e y & g t ; & l t ; a : V a l u e   i : t y p e = " M e a s u r e G r i d N o d e V i e w S t a t e " & g t ; & l t ; C o l u m n & g t ; 4 3 & l t ; / C o l u m n & g t ; & l t ; L a y e d O u t & g t ; t r u e & l t ; / L a y e d O u t & g t ; & l t ; / a : V a l u e & g t ; & l t ; / a : K e y V a l u e O f D i a g r a m O b j e c t K e y a n y T y p e z b w N T n L X & g t ; & l t ; a : K e y V a l u e O f D i a g r a m O b j e c t K e y a n y T y p e z b w N T n L X & g t ; & l t ; a : K e y & g t ; & l t ; K e y & g t ; C o l u m n s \ P o w e r   O u t p u t & l t ; / K e y & g t ; & l t ; / a : K e y & g t ; & l t ; a : V a l u e   i : t y p e = " M e a s u r e G r i d N o d e V i e w S t a t e " & g t ; & l t ; C o l u m n & g t ; 3 2 & l t ; / C o l u m n & g t ; & l t ; L a y e d O u t & g t ; t r u e & l t ; / L a y e d O u t & g t ; & l t ; / a : V a l u e & g t ; & l t ; / a : K e y V a l u e O f D i a g r a m O b j e c t K e y a n y T y p e z b w N T n L X & g t ; & l t ; a : K e y V a l u e O f D i a g r a m O b j e c t K e y a n y T y p e z b w N T n L X & g t ; & l t ; a : K e y & g t ; & l t ; K e y & g t ; C o l u m n s \ M I   C a b l e   R e s i s t a n c e & l t ; / K e y & g t ; & l t ; / a : K e y & g t ; & l t ; a : V a l u e   i : t y p e = " M e a s u r e G r i d N o d e V i e w S t a t e " & g t ; & l t ; C o l u m n & g t ; 6 6 & l t ; / C o l u m n & g t ; & l t ; L a y e d O u t & g t ; t r u e & l t ; / L a y e d O u t & g t ; & l t ; / a : V a l u e & g t ; & l t ; / a : K e y V a l u e O f D i a g r a m O b j e c t K e y a n y T y p e z b w N T n L X & g t ; & l t ; a : K e y V a l u e O f D i a g r a m O b j e c t K e y a n y T y p e z b w N T n L X & g t ; & l t ; a : K e y & g t ; & l t ; K e y & g t ; C o l u m n s \ C a b l e   T y p e   N e e d e d & l t ; / K e y & g t ; & l t ; / a : K e y & g t ; & l t ; a : V a l u e   i : t y p e = " M e a s u r e G r i d N o d e V i e w S t a t e " & g t ; & l t ; C o l u m n & g t ; 1 0 & l t ; / C o l u m n & g t ; & l t ; L a y e d O u t & g t ; t r u e & l t ; / L a y e d O u t & g t ; & l t ; / a : V a l u e & g t ; & l t ; / a : K e y V a l u e O f D i a g r a m O b j e c t K e y a n y T y p e z b w N T n L X & g t ; & l t ; a : K e y V a l u e O f D i a g r a m O b j e c t K e y a n y T y p e z b w N T n L X & g t ; & l t ; a : K e y & g t ; & l t ; K e y & g t ; C o l u m n s \ C a b l e   F a m i l y & l t ; / K e y & g t ; & l t ; / a : K e y & g t ; & l t ; a : V a l u e   i : t y p e = " M e a s u r e G r i d N o d e V i e w S t a t e " & g t ; & l t ; C o l u m n & g t ; 2 7 & l t ; / C o l u m n & g t ; & l t ; L a y e d O u t & g t ; t r u e & l t ; / L a y e d O u t & g t ; & l t ; / a : V a l u e & g t ; & l t ; / a : K e y V a l u e O f D i a g r a m O b j e c t K e y a n y T y p e z b w N T n L X & g t ; & l t ; a : K e y V a l u e O f D i a g r a m O b j e c t K e y a n y T y p e z b w N T n L X & g t ; & l t ; a : K e y & g t ; & l t ; K e y & g t ; C o l u m n s \ C a b l e   C o d e & l t ; / K e y & g t ; & l t ; / a : K e y & g t ; & l t ; a : V a l u e   i : t y p e = " M e a s u r e G r i d N o d e V i e w S t a t e " & g t ; & l t ; C o l u m n & g t ; 3 3 & l t ; / C o l u m n & g t ; & l t ; L a y e d O u t & g t ; t r u e & l t ; / L a y e d O u t & g t ; & l t ; / a : V a l u e & g t ; & l t ; / a : K e y V a l u e O f D i a g r a m O b j e c t K e y a n y T y p e z b w N T n L X & g t ; & l t ; a : K e y V a l u e O f D i a g r a m O b j e c t K e y a n y T y p e z b w N T n L X & g t ; & l t ; a : K e y & g t ; & l t ; K e y & g t ; C o l u m n s \ T o t a l   C i r c u i t s & l t ; / K e y & g t ; & l t ; / a : K e y & g t ; & l t ; a : V a l u e   i : t y p e = " M e a s u r e G r i d N o d e V i e w S t a t e " & g t ; & l t ; C o l u m n & g t ; 7 1 & l t ; / C o l u m n & g t ; & l t ; L a y e d O u t & g t ; t r u e & l t ; / L a y e d O u t & g t ; & l t ; / a : V a l u e & g t ; & l t ; / a : K e y V a l u e O f D i a g r a m O b j e c t K e y a n y T y p e z b w N T n L X & g t ; & l t ; a : K e y V a l u e O f D i a g r a m O b j e c t K e y a n y T y p e z b w N T n L X & g t ; & l t ; a : K e y & g t ; & l t ; K e y & g t ; C o l u m n s \ C a b l e   U O M & l t ; / K e y & g t ; & l t ; / a : K e y & g t ; & l t ; a : V a l u e   i : t y p e = " M e a s u r e G r i d N o d e V i e w S t a t e " & g t ; & l t ; C o l u m n & g t ; 3 8 & l t ; / C o l u m n & g t ; & l t ; L a y e d O u t & g t ; t r u e & l t ; / L a y e d O u t & g t ; & l t ; / a : V a l u e & g t ; & l t ; / a : K e y V a l u e O f D i a g r a m O b j e c t K e y a n y T y p e z b w N T n L X & g t ; & l t ; a : K e y V a l u e O f D i a g r a m O b j e c t K e y a n y T y p e z b w N T n L X & g t ; & l t ; a : K e y & g t ; & l t ; K e y & g t ; C o l u m n s \ E n d   S e a l   K i t   Q T Y   -   P r e & l t ; / K e y & g t ; & l t ; / a : K e y & g t ; & l t ; a : V a l u e   i : t y p e = " M e a s u r e G r i d N o d e V i e w S t a t e " & g t ; & l t ; C o l u m n & g t ; 4 4 & l t ; / C o l u m n & g t ; & l t ; L a y e d O u t & g t ; t r u e & l t ; / L a y e d O u t & g t ; & l t ; / a : V a l u e & g t ; & l t ; / a : K e y V a l u e O f D i a g r a m O b j e c t K e y a n y T y p e z b w N T n L X & g t ; & l t ; a : K e y V a l u e O f D i a g r a m O b j e c t K e y a n y T y p e z b w N T n L X & g t ; & l t ; a : K e y & g t ; & l t ; K e y & g t ; C o l u m n s \ P o w e r   K i t   Q T Y   -   P r e & l t ; / K e y & g t ; & l t ; / a : K e y & g t ; & l t ; a : V a l u e   i : t y p e = " M e a s u r e G r i d N o d e V i e w S t a t e " & g t ; & l t ; C o l u m n & g t ; 4 7 & l t ; / C o l u m n & g t ; & l t ; L a y e d O u t & g t ; t r u e & l t ; / L a y e d O u t & g t ; & l t ; / a : V a l u e & g t ; & l t ; / a : K e y V a l u e O f D i a g r a m O b j e c t K e y a n y T y p e z b w N T n L X & g t ; & l t ; a : K e y V a l u e O f D i a g r a m O b j e c t K e y a n y T y p e z b w N T n L X & g t ; & l t ; a : K e y & g t ; & l t ; K e y & g t ; C o l u m n s \ C o n t r o l l e r   Q T Y   -   P r e & l t ; / K e y & g t ; & l t ; / a : K e y & g t ; & l t ; a : V a l u e   i : t y p e = " M e a s u r e G r i d N o d e V i e w S t a t e " & g t ; & l t ; C o l u m n & g t ; 5 0 & l t ; / C o l u m n & g t ; & l t ; L a y e d O u t & g t ; t r u e & l t ; / L a y e d O u t & g t ; & l t ; / a : V a l u e & g t ; & l t ; / a : K e y V a l u e O f D i a g r a m O b j e c t K e y a n y T y p e z b w N T n L X & g t ; & l t ; a : K e y V a l u e O f D i a g r a m O b j e c t K e y a n y T y p e z b w N T n L X & g t ; & l t ; a : K e y & g t ; & l t ; K e y & g t ; C o l u m n s \ C a b l e   L e n g t h   f o r   K i t s & l t ; / K e y & g t ; & l t ; / a : K e y & g t ; & l t ; a : V a l u e   i : t y p e = " M e a s u r e G r i d N o d e V i e w S t a t e " & g t ; & l t ; C o l u m n & g t ; 6 2 & l t ; / C o l u m n & g t ; & l t ; L a y e d O u t & g t ; t r u e & l t ; / L a y e d O u t & g t ; & l t ; / a : V a l u e & g t ; & l t ; / a : K e y V a l u e O f D i a g r a m O b j e c t K e y a n y T y p e z b w N T n L X & g t ; & l t ; a : K e y V a l u e O f D i a g r a m O b j e c t K e y a n y T y p e z b w N T n L X & g t ; & l t ; a : K e y & g t ; & l t ; K e y & g t ; C o l u m n s \ M I   C a b l e   T y p e & l t ; / K e y & g t ; & l t ; / a : K e y & g t ; & l t ; a : V a l u e   i : t y p e = " M e a s u r e G r i d N o d e V i e w S t a t e " & g t ; & l t ; C o l u m n & g t ; 6 7 & l t ; / C o l u m n & g t ; & l t ; L a y e d O u t & g t ; t r u e & l t ; / L a y e d O u t & g t ; & l t ; / a : V a l u e & g t ; & l t ; / a : K e y V a l u e O f D i a g r a m O b j e c t K e y a n y T y p e z b w N T n L X & g t ; & l t ; a : K e y V a l u e O f D i a g r a m O b j e c t K e y a n y T y p e z b w N T n L X & g t ; & l t ; a : K e y & g t ; & l t ; K e y & g t ; C o l u m n s \ M I   C a b l e   S t r a p   T y p e & l t ; / K e y & g t ; & l t ; / a : K e y & g t ; & l t ; a : V a l u e   i : t y p e = " M e a s u r e G r i d N o d e V i e w S t a t e " & g t ; & l t ; C o l u m n & g t ; 6 9 & l t ; / C o l u m n & g t ; & l t ; L a y e d O u t & g t ; t r u e & l t ; / L a y e d O u t & g t ; & l t ; / a : V a l u e & g t ; & l t ; / a : K e y V a l u e O f D i a g r a m O b j e c t K e y a n y T y p e z b w N T n L X & g t ; & l t ; a : K e y V a l u e O f D i a g r a m O b j e c t K e y a n y T y p e z b w N T n L X & g t ; & l t ; a : K e y & g t ; & l t ; K e y & g t ; C o l u m n s \ M I   C a b l e   S t r a p   Q T Y & l t ; / K e y & g t ; & l t ; / a : K e y & g t ; & l t ; a : V a l u e   i : t y p e = " M e a s u r e G r i d N o d e V i e w S t a t e " & g t ; & l t ; C o l u m n & g t ; 7 0 & l t ; / C o l u m n & g t ; & l t ; L a y e d O u t & g t ; t r u e & l t ; / L a y e d O u t & g t ; & l t ; / a : V a l u e & g t ; & l t ; / a : K e y V a l u e O f D i a g r a m O b j e c t K e y a n y T y p e z b w N T n L X & g t ; & l t ; a : K e y V a l u e O f D i a g r a m O b j e c t K e y a n y T y p e z b w N T n L X & g t ; & l t ; a : K e y & g t ; & l t ; K e y & g t ; C o l u m n s \ M I   C a b l e   D e s c r i p t i o n & l t ; / K e y & g t ; & l t ; / a : K e y & g t ; & l t ; a : V a l u e   i : t y p e = " M e a s u r e G r i d N o d e V i e w S t a t e " & g t ; & l t ; C o l u m n & g t ; 6 8 & l t ; / C o l u m n & g t ; & l t ; L a y e d O u t & g t ; t r u e & l t ; / L a y e d O u t & g t ; & l t ; / a : V a l u e & g t ; & l t ; / a : K e y V a l u e O f D i a g r a m O b j e c t K e y a n y T y p e z b w N T n L X & g t ; & l t ; a : K e y V a l u e O f D i a g r a m O b j e c t K e y a n y T y p e z b w N T n L X & g t ; & l t ; a : K e y & g t ; & l t ; K e y & g t ; C o l u m n s \ C a b l e   L e n g t h & l t ; / K e y & g t ; & l t ; / a : K e y & g t ; & l t ; a : V a l u e   i : t y p e = " M e a s u r e G r i d N o d e V i e w S t a t e " & g t ; & l t ; C o l u m n & g t ; 6 3 & l t ; / C o l u m n & g t ; & l t ; L a y e d O u t & g t ; t r u e & l t ; / L a y e d O u t & g t ; & l t ; / a : V a l u e & g t ; & l t ; / a : K e y V a l u e O f D i a g r a m O b j e c t K e y a n y T y p e z b w N T n L X & g t ; & l t ; a : K e y V a l u e O f D i a g r a m O b j e c t K e y a n y T y p e z b w N T n L X & g t ; & l t ; a : K e y & g t ; & l t ; K e y & g t ; C o l u m n s \ S R   C a b l e   C i r c u i t s & l t ; / K e y & g t ; & l t ; / a : K e y & g t ; & l t ; a : V a l u e   i : t y p e = " M e a s u r e G r i d N o d e V i e w S t a t e " & g t ; & l t ; C o l u m n & g t ; 6 4 & l t ; / C o l u m n & g t ; & l t ; L a y e d O u t & g t ; t r u e & l t ; / L a y e d O u t & g t ; & l t ; / a : V a l u e & g t ; & l t ; / a : K e y V a l u e O f D i a g r a m O b j e c t K e y a n y T y p e z b w N T n L X & g t ; & l t ; a : K e y V a l u e O f D i a g r a m O b j e c t K e y a n y T y p e z b w N T n L X & g t ; & l t ; a : K e y & g t ; & l t ; K e y & g t ; C o l u m n s \ M a i n t a i n   T e m p & l t ; / K e y & g t ; & l t ; / a : K e y & g t ; & l t ; a : V a l u e   i : t y p e = " M e a s u r e G r i d N o d e V i e w S t a t e " & g t ; & l t ; C o l u m n & g t ; 1 1 & l t ; / C o l u m n & g t ; & l t ; L a y e d O u t & g t ; t r u e & l t ; / L a y e d O u t & g t ; & l t ; / a : V a l u e & g t ; & l t ; / a : K e y V a l u e O f D i a g r a m O b j e c t K e y a n y T y p e z b w N T n L X & g t ; & l t ; a : K e y V a l u e O f D i a g r a m O b j e c t K e y a n y T y p e z b w N T n L X & g t ; & l t ; a : K e y & g t ; & l t ; K e y & g t ; C o l u m n s \ P i p e   S t r a p & l t ; / K e y & g t ; & l t ; / a : K e y & g t ; & l t ; a : V a l u e   i : t y p e = " M e a s u r e G r i d N o d e V i e w S t a t e " & g t ; & l t ; C o l u m n & g t ; 7 2 & l t ; / C o l u m n & g t ; & l t ; L a y e d O u t & g t ; t r u e & l t ; / L a y e d O u t & g t ; & l t ; / a : V a l u e & g t ; & l t ; / a : K e y V a l u e O f D i a g r a m O b j e c t K e y a n y T y p e z b w N T n L X & g t ; & l t ; a : K e y V a l u e O f D i a g r a m O b j e c t K e y a n y T y p e z b w N T n L X & g t ; & l t ; a : K e y & g t ; & l t ; K e y & g t ; C o l u m n s \ P i p e   S t r a p   Q T Y & l t ; / K e y & g t ; & l t ; / a : K e y & g t ; & l t ; a : V a l u e   i : t y p e = " M e a s u r e G r i d N o d e V i e w S t a t e " & g t ; & l t ; C o l u m n & g t ; 7 3 & l t ; / C o l u m n & g t ; & l t ; L a y e d O u t & g t ; t r u e & l t ; / L a y e d O u t & g t ; & l t ; / a : V a l u e & g t ; & l t ; / a : K e y V a l u e O f D i a g r a m O b j e c t K e y a n y T y p e z b w N T n L X & g t ; & l t ; a : K e y V a l u e O f D i a g r a m O b j e c t K e y a n y T y p e z b w N T n L X & g t ; & l t ; a : K e y & g t ; & l t ; K e y & g t ; C o l u m n s \ E T L   Q T Y & l t ; / K e y & g t ; & l t ; / a : K e y & g t ; & l t ; a : V a l u e   i : t y p e = " M e a s u r e G r i d N o d e V i e w S t a t e " & g t ; & l t ; C o l u m n & g t ; 7 4 & l t ; / C o l u m n & g t ; & l t ; L a y e d O u t & g t ; t r u e & l t ; / L a y e d O u t & g t ; & l t ; / a : V a l u e & g t ; & l t ; / a : K e y V a l u e O f D i a g r a m O b j e c t K e y a n y T y p e z b w N T n L X & g t ; & l t ; a : K e y V a l u e O f D i a g r a m O b j e c t K e y a n y T y p e z b w N T n L X & g t ; & l t ; a : K e y & g t ; & l t ; K e y & g t ; C o l u m n s \ E T L & l t ; / K e y & g t ; & l t ; / a : K e y & g t ; & l t ; a : V a l u e   i : t y p e = " M e a s u r e G r i d N o d e V i e w S t a t e " & g t ; & l t ; C o l u m n & g t ; 7 5 & l t ; / C o l u m n & g t ; & l t ; L a y e d O u t & g t ; t r u e & l t ; / L a y e d O u t & g t ; & l t ; / a : V a l u e & g t ; & l t ; / a : K e y V a l u e O f D i a g r a m O b j e c t K e y a n y T y p e z b w N T n L X & g t ; & l t ; a : K e y V a l u e O f D i a g r a m O b j e c t K e y a n y T y p e z b w N T n L X & g t ; & l t ; a : K e y & g t ; & l t ; K e y & g t ; C o l u m n s \ T a p e   Q T Y & l t ; / K e y & g t ; & l t ; / a : K e y & g t ; & l t ; a : V a l u e   i : t y p e = " M e a s u r e G r i d N o d e V i e w S t a t e " & g t ; & l t ; C o l u m n & g t ; 7 6 & l t ; / C o l u m n & g t ; & l t ; L a y e d O u t & g t ; t r u e & l t ; / L a y e d O u t & g t ; & l t ; / a : V a l u e & g t ; & l t ; / a : K e y V a l u e O f D i a g r a m O b j e c t K e y a n y T y p e z b w N T n L X & g t ; & l t ; a : K e y V a l u e O f D i a g r a m O b j e c t K e y a n y T y p e z b w N T n L X & g t ; & l t ; a : K e y & g t ; & l t ; K e y & g t ; C o l u m n s \ T a p e & l t ; / K e y & g t ; & l t ; / a : K e y & g t ; & l t ; a : V a l u e   i : t y p e = " M e a s u r e G r i d N o d e V i e w S t a t e " & g t ; & l t ; C o l u m n & g t ; 7 7 & l t ; / C o l u m n & g t ; & l t ; L a y e d O u t & g t ; t r u e & l t ; / L a y e d O u t & g t ; & l t ; / a : V a l u e & g t ; & l t ; / a : K e y V a l u e O f D i a g r a m O b j e c t K e y a n y T y p e z b w N T n L X & g t ; & l t ; a : K e y V a l u e O f D i a g r a m O b j e c t K e y a n y T y p e z b w N T n L X & g t ; & l t ; a : K e y & g t ; & l t ; K e y & g t ; C o l u m n s \ D e l t a   T & l t ; / K e y & g t ; & l t ; / a : K e y & g t ; & l t ; a : V a l u e   i : t y p e = " M e a s u r e G r i d N o d e V i e w S t a t e " & g t ; & l t ; C o l u m n & g t ; 1 2 & l t ; / C o l u m n & g t ; & l t ; L a y e d O u t & g t ; t r u e & l t ; / L a y e d O u t & g t ; & l t ; / a : V a l u e & g t ; & l t ; / a : K e y V a l u e O f D i a g r a m O b j e c t K e y a n y T y p e z b w N T n L X & g t ; & l t ; a : K e y V a l u e O f D i a g r a m O b j e c t K e y a n y T y p e z b w N T n L X & g t ; & l t ; a : K e y & g t ; & l t ; K e y & g t ; C o l u m n s \ A d j u s t e d   S i z e & l t ; / K e y & g t ; & l t ; / a : K e y & g t ; & l t ; a : V a l u e   i : t y p e = " M e a s u r e G r i d N o d e V i e w S t a t e " & g t ; & l t ; C o l u m n & g t ; 4 & l t ; / C o l u m n & g t ; & l t ; L a y e d O u t & g t ; t r u e & l t ; / L a y e d O u t & g t ; & l t ; / a : V a l u e & g t ; & l t ; / a : K e y V a l u e O f D i a g r a m O b j e c t K e y a n y T y p e z b w N T n L X & g t ; & l t ; a : K e y V a l u e O f D i a g r a m O b j e c t K e y a n y T y p e z b w N T n L X & g t ; & l t ; a : K e y & g t ; & l t ; K e y & g t ; C o l u m n s \ C a b l e   F a m i l y   M a x   P o w e r   O u t p u t & l t ; / K e y & g t ; & l t ; / a : K e y & g t ; & l t ; a : V a l u e   i : t y p e = " M e a s u r e G r i d N o d e V i e w S t a t e " & g t ; & l t ; C o l u m n & g t ; 2 8 & l t ; / C o l u m n & g t ; & l t ; L a y e d O u t & g t ; t r u e & l t ; / L a y e d O u t & g t ; & l t ; / a : V a l u e & g t ; & l t ; / a : K e y V a l u e O f D i a g r a m O b j e c t K e y a n y T y p e z b w N T n L X & g t ; & l t ; a : K e y V a l u e O f D i a g r a m O b j e c t K e y a n y T y p e z b w N T n L X & g t ; & l t ; a : K e y & g t ; & l t ; K e y & g t ; C o l u m n s \ I n c r e a s e   C a b l e & l t ; / K e y & g t ; & l t ; / a : K e y & g t ; & l t ; a : V a l u e   i : t y p e = " M e a s u r e G r i d N o d e V i e w S t a t e " & g t ; & l t ; C o l u m n & g t ; 2 9 & l t ; / C o l u m n & g t ; & l t ; L a y e d O u t & g t ; t r u e & l t ; / L a y e d O u t & g t ; & l t ; / a : V a l u e & g t ; & l t ; / a : K e y V a l u e O f D i a g r a m O b j e c t K e y a n y T y p e z b w N T n L X & g t ; & l t ; a : K e y V a l u e O f D i a g r a m O b j e c t K e y a n y T y p e z b w N T n L X & g t ; & l t ; a : K e y & g t ; & l t ; K e y & g t ; C o l u m n s \ A d j u s t e d   C a b l e   F a m i l y & l t ; / K e y & g t ; & l t ; / a : K e y & g t ; & l t ; a : V a l u e   i : t y p e = " M e a s u r e G r i d N o d e V i e w S t a t e " & g t ; & l t ; C o l u m n & g t ; 3 0 & l t ; / C o l u m n & g t ; & l t ; L a y e d O u t & g t ; t r u e & l t ; / L a y e d O u t & g t ; & l t ; / a : V a l u e & g t ; & l t ; / a : K e y V a l u e O f D i a g r a m O b j e c t K e y a n y T y p e z b w N T n L X & g t ; & l t ; a : K e y V a l u e O f D i a g r a m O b j e c t K e y a n y T y p e z b w N T n L X & g t ; & l t ; a : K e y & g t ; & l t ; K e y & g t ; C o l u m n s \ A d j u s t e d   C a b l e   F a m i l y   M i n   P o w e r   O u t p u t & l t ; / K e y & g t ; & l t ; / a : K e y & g t ; & l t ; a : V a l u e   i : t y p e = " M e a s u r e G r i d N o d e V i e w S t a t e " & g t ; & l t ; C o l u m n & g t ; 3 1 & l t ; / C o l u m n & g t ; & l t ; L a y e d O u t & g t ; t r u e & l t ; / L a y e d O u t & g t ; & l t ; / a : V a l u e & g t ; & l t ; / a : K e y V a l u e O f D i a g r a m O b j e c t K e y a n y T y p e z b w N T n L X & g t ; & l t ; a : K e y V a l u e O f D i a g r a m O b j e c t K e y a n y T y p e z b w N T n L X & g t ; & l t ; a : K e y & g t ; & l t ; K e y & g t ; C o l u m n s \ M a x   C i r c u i t   L e n g t h & l t ; / K e y & g t ; & l t ; / a : K e y & g t ; & l t ; a : V a l u e   i : t y p e = " M e a s u r e G r i d N o d e V i e w S t a t e " & g t ; & l t ; C o l u m n & g t ; 3 7 & l t ; / C o l u m n & g t ; & l t ; L a y e d O u t & g t ; t r u e & l t ; / L a y e d O u t & g t ; & l t ; / a : V a l u e & g t ; & l t ; / a : K e y V a l u e O f D i a g r a m O b j e c t K e y a n y T y p e z b w N T n L X & g t ; & l t ; a : K e y V a l u e O f D i a g r a m O b j e c t K e y a n y T y p e z b w N T n L X & g t ; & l t ; a : K e y & g t ; & l t ; K e y & g t ; C o l u m n s \ P T J B   Q T Y   -   P r e & l t ; / K e y & g t ; & l t ; / a : K e y & g t ; & l t ; a : V a l u e   i : t y p e = " M e a s u r e G r i d N o d e V i e w S t a t e " & g t ; & l t ; C o l u m n & g t ; 5 3 & l t ; / C o l u m n & g t ; & l t ; L a y e d O u t & g t ; t r u e & l t ; / L a y e d O u t & g t ; & l t ; / a : V a l u e & g t ; & l t ; / a : K e y V a l u e O f D i a g r a m O b j e c t K e y a n y T y p e z b w N T n L X & g t ; & l t ; a : K e y V a l u e O f D i a g r a m O b j e c t K e y a n y T y p e z b w N T n L X & g t ; & l t ; a : K e y & g t ; & l t ; K e y & g t ; C o l u m n s \ R T D 1 0 C S   Q T Y   -   P r e & l t ; / K e y & g t ; & l t ; / a : K e y & g t ; & l t ; a : V a l u e   i : t y p e = " M e a s u r e G r i d N o d e V i e w S t a t e " & g t ; & l t ; C o l u m n & g t ; 5 6 & l t ; / C o l u m n & g t ; & l t ; L a y e d O u t & g t ; t r u e & l t ; / L a y e d O u t & g t ; & l t ; / a : V a l u e & g t ; & l t ; / a : K e y V a l u e O f D i a g r a m O b j e c t K e y a n y T y p e z b w N T n L X & g t ; & l t ; a : K e y V a l u e O f D i a g r a m O b j e c t K e y a n y T y p e z b w N T n L X & g t ; & l t ; a : K e y & g t ; & l t ; K e y & g t ; C o l u m n s \ R T D 4 A L   Q T Y   - P r e & l t ; / K e y & g t ; & l t ; / a : K e y & g t ; & l t ; a : V a l u e   i : t y p e = " M e a s u r e G r i d N o d e V i e w S t a t e " & g t ; & l t ; C o l u m n & g t ; 5 9 & l t ; / C o l u m n & g t ; & l t ; L a y e d O u t & g t ; t r u e & l t ; / L a y e d O u t & g t ; & l t ; / a : V a l u e & g t ; & l t ; / a : K e y V a l u e O f D i a g r a m O b j e c t K e y a n y T y p e z b w N T n L X & g t ; & l t ; a : K e y V a l u e O f D i a g r a m O b j e c t K e y a n y T y p e z b w N T n L X & g t ; & l t ; a : K e y & g t ; & l t ; K e y & g t ; C o l u m n s \ M I   C a b l e   C i r c u i t s & l t ; / K e y & g t ; & l t ; / a : K e y & g t ; & l t ; a : V a l u e   i : t y p e = " M e a s u r e G r i d N o d e V i e w S t a t e " & g t ; & l t ; C o l u m n & g t ; 6 5 & l t ; / C o l u m n & g t ; & l t ; L a y e d O u t & g t ; t r u e & l t ; / L a y e d O u t & g t ; & l t ; / a : V a l u e & g t ; & l t ; / a : K e y V a l u e O f D i a g r a m O b j e c t K e y a n y T y p e z b w N T n L X & g t ; & l t ; a : K e y V a l u e O f D i a g r a m O b j e c t K e y a n y T y p e z b w N T n L X & g t ; & l t ; a : K e y & g t ; & l t ; K e y & g t ; C o l u m n s \ E n d   S e a l   K i t   Q T Y   -   P o s t & l t ; / K e y & g t ; & l t ; / a : K e y & g t ; & l t ; a : V a l u e   i : t y p e = " M e a s u r e G r i d N o d e V i e w S t a t e " & g t ; & l t ; C o l u m n & g t ; 4 5 & l t ; / C o l u m n & g t ; & l t ; L a y e d O u t & g t ; t r u e & l t ; / L a y e d O u t & g t ; & l t ; / a : V a l u e & g t ; & l t ; / a : K e y V a l u e O f D i a g r a m O b j e c t K e y a n y T y p e z b w N T n L X & g t ; & l t ; a : K e y V a l u e O f D i a g r a m O b j e c t K e y a n y T y p e z b w N T n L X & g t ; & l t ; a : K e y & g t ; & l t ; K e y & g t ; C o l u m n s \ P o w e r   K i t   Q T Y   -   P o s t & l t ; / K e y & g t ; & l t ; / a : K e y & g t ; & l t ; a : V a l u e   i : t y p e = " M e a s u r e G r i d N o d e V i e w S t a t e " & g t ; & l t ; C o l u m n & g t ; 4 8 & l t ; / C o l u m n & g t ; & l t ; L a y e d O u t & g t ; t r u e & l t ; / L a y e d O u t & g t ; & l t ; / a : V a l u e & g t ; & l t ; / a : K e y V a l u e O f D i a g r a m O b j e c t K e y a n y T y p e z b w N T n L X & g t ; & l t ; a : K e y V a l u e O f D i a g r a m O b j e c t K e y a n y T y p e z b w N T n L X & g t ; & l t ; a : K e y & g t ; & l t ; K e y & g t ; C o l u m n s \ C o n t r o l l e r   Q T Y   - P o s t & l t ; / K e y & g t ; & l t ; / a : K e y & g t ; & l t ; a : V a l u e   i : t y p e = " M e a s u r e G r i d N o d e V i e w S t a t e " & g t ; & l t ; C o l u m n & g t ; 5 1 & l t ; / C o l u m n & g t ; & l t ; L a y e d O u t & g t ; t r u e & l t ; / L a y e d O u t & g t ; & l t ; / a : V a l u e & g t ; & l t ; / a : K e y V a l u e O f D i a g r a m O b j e c t K e y a n y T y p e z b w N T n L X & g t ; & l t ; a : K e y V a l u e O f D i a g r a m O b j e c t K e y a n y T y p e z b w N T n L X & g t ; & l t ; a : K e y & g t ; & l t ; K e y & g t ; C o l u m n s \ P T J B   Q T Y   -   P o s t & l t ; / K e y & g t ; & l t ; / a : K e y & g t ; & l t ; a : V a l u e   i : t y p e = " M e a s u r e G r i d N o d e V i e w S t a t e " & g t ; & l t ; C o l u m n & g t ; 5 4 & l t ; / C o l u m n & g t ; & l t ; L a y e d O u t & g t ; t r u e & l t ; / L a y e d O u t & g t ; & l t ; / a : V a l u e & g t ; & l t ; / a : K e y V a l u e O f D i a g r a m O b j e c t K e y a n y T y p e z b w N T n L X & g t ; & l t ; a : K e y V a l u e O f D i a g r a m O b j e c t K e y a n y T y p e z b w N T n L X & g t ; & l t ; a : K e y & g t ; & l t ; K e y & g t ; C o l u m n s \ R T D 1 0 C S   Q T Y   -   P o s t & l t ; / K e y & g t ; & l t ; / a : K e y & g t ; & l t ; a : V a l u e   i : t y p e = " M e a s u r e G r i d N o d e V i e w S t a t e " & g t ; & l t ; C o l u m n & g t ; 5 7 & l t ; / C o l u m n & g t ; & l t ; L a y e d O u t & g t ; t r u e & l t ; / L a y e d O u t & g t ; & l t ; / a : V a l u e & g t ; & l t ; / a : K e y V a l u e O f D i a g r a m O b j e c t K e y a n y T y p e z b w N T n L X & g t ; & l t ; a : K e y V a l u e O f D i a g r a m O b j e c t K e y a n y T y p e z b w N T n L X & g t ; & l t ; a : K e y & g t ; & l t ; K e y & g t ; C o l u m n s \ R T D 4 A L   Q T Y   -   P o s t & l t ; / K e y & g t ; & l t ; / a : K e y & g t ; & l t ; a : V a l u e   i : t y p e = " M e a s u r e G r i d N o d e V i e w S t a t e " & g t ; & l t ; C o l u m n & g t ; 6 0 & l t ; / C o l u m n & g t ; & l t ; L a y e d O u t & g t ; t r u e & l t ; / L a y e d O u t & g t ; & l t ; / a : V a l u e & g t ; & l t ; / a : K e y V a l u e O f D i a g r a m O b j e c t K e y a n y T y p e z b w N T n L X & g t ; & l t ; a : K e y V a l u e O f D i a g r a m O b j e c t K e y a n y T y p e z b w N T n L X & g t ; & l t ; a : K e y & g t ; & l t ; K e y & g t ; C o l u m n s \ E - 1 0 0 - A & l t ; / K e y & g t ; & l t ; / a : K e y & g t ; & l t ; a : V a l u e   i : t y p e = " M e a s u r e G r i d N o d e V i e w S t a t e " & g t ; & l t ; C o l u m n & g t ; 4 6 & l t ; / C o l u m n & g t ; & l t ; L a y e d O u t & g t ; t r u e & l t ; / L a y e d O u t & g t ; & l t ; / a : V a l u e & g t ; & l t ; / a : K e y V a l u e O f D i a g r a m O b j e c t K e y a n y T y p e z b w N T n L X & g t ; & l t ; a : K e y V a l u e O f D i a g r a m O b j e c t K e y a n y T y p e z b w N T n L X & g t ; & l t ; a : K e y & g t ; & l t ; K e y & g t ; C o l u m n s \ J B S - 1 0 0 - A & l t ; / K e y & g t ; & l t ; / a : K e y & g t ; & l t ; a : V a l u e   i : t y p e = " M e a s u r e G r i d N o d e V i e w S t a t e " & g t ; & l t ; C o l u m n & g t ; 4 9 & l t ; / C o l u m n & g t ; & l t ; L a y e d O u t & g t ; t r u e & l t ; / L a y e d O u t & g t ; & l t ; / a : V a l u e & g t ; & l t ; / a : K e y V a l u e O f D i a g r a m O b j e c t K e y a n y T y p e z b w N T n L X & g t ; & l t ; a : K e y V a l u e O f D i a g r a m O b j e c t K e y a n y T y p e z b w N T n L X & g t ; & l t ; a : K e y & g t ; & l t ; K e y & g t ; C o l u m n s \ 9 1 0 * E 1 W L * S S R 2 & l t ; / K e y & g t ; & l t ; / a : K e y & g t ; & l t ; a : V a l u e   i : t y p e = " M e a s u r e G r i d N o d e V i e w S t a t e " & g t ; & l t ; C o l u m n & g t ; 5 2 & l t ; / C o l u m n & g t ; & l t ; L a y e d O u t & g t ; t r u e & l t ; / L a y e d O u t & g t ; & l t ; / a : V a l u e & g t ; & l t ; / a : K e y V a l u e O f D i a g r a m O b j e c t K e y a n y T y p e z b w N T n L X & g t ; & l t ; a : K e y V a l u e O f D i a g r a m O b j e c t K e y a n y T y p e z b w N T n L X & g t ; & l t ; a : K e y & g t ; & l t ; K e y & g t ; C o l u m n s \ P T J B & l t ; / K e y & g t ; & l t ; / a : K e y & g t ; & l t ; a : V a l u e   i : t y p e = " M e a s u r e G r i d N o d e V i e w S t a t e " & g t ; & l t ; C o l u m n & g t ; 5 5 & l t ; / C o l u m n & g t ; & l t ; L a y e d O u t & g t ; t r u e & l t ; / L a y e d O u t & g t ; & l t ; / a : V a l u e & g t ; & l t ; / a : K e y V a l u e O f D i a g r a m O b j e c t K e y a n y T y p e z b w N T n L X & g t ; & l t ; a : K e y V a l u e O f D i a g r a m O b j e c t K e y a n y T y p e z b w N T n L X & g t ; & l t ; a : K e y & g t ; & l t ; K e y & g t ; C o l u m n s \ R T D 1 0 C S & l t ; / K e y & g t ; & l t ; / a : K e y & g t ; & l t ; a : V a l u e   i : t y p e = " M e a s u r e G r i d N o d e V i e w S t a t e " & g t ; & l t ; C o l u m n & g t ; 5 8 & l t ; / C o l u m n & g t ; & l t ; L a y e d O u t & g t ; t r u e & l t ; / L a y e d O u t & g t ; & l t ; / a : V a l u e & g t ; & l t ; / a : K e y V a l u e O f D i a g r a m O b j e c t K e y a n y T y p e z b w N T n L X & g t ; & l t ; a : K e y V a l u e O f D i a g r a m O b j e c t K e y a n y T y p e z b w N T n L X & g t ; & l t ; a : K e y & g t ; & l t ; K e y & g t ; C o l u m n s \ R T D 4 A L & l t ; / K e y & g t ; & l t ; / a : K e y & g t ; & l t ; a : V a l u e   i : t y p e = " M e a s u r e G r i d N o d e V i e w S t a t e " & g t ; & l t ; C o l u m n & g t ; 6 1 & l t ; / C o l u m n & g t ; & l t ; L a y e d O u t & g t ; t r u e & l t ; / L a y e d O u t & g t ; & l t ; / a : V a l u e & g t ; & l t ; / a : K e y V a l u e O f D i a g r a m O b j e c t K e y a n y T y p e z b w N T n L X & g t ; & l t ; a : K e y V a l u e O f D i a g r a m O b j e c t K e y a n y T y p e z b w N T n L X & g t ; & l t ; a : K e y & g t ; & l t ; K e y & g t ; C o l u m n s \ I n s u l a t i o n   T h i c k n e s s   A d j u s t m e n t & l t ; / K e y & g t ; & l t ; / a : K e y & g t ; & l t ; a : V a l u e   i : t y p e = " M e a s u r e G r i d N o d e V i e w S t a t e " & g t ; & l t ; C o l u m n & g t ; 1 8 & l t ; / C o l u m n & g t ; & l t ; L a y e d O u t & g t ; t r u e & l t ; / L a y e d O u t & g t ; & l t ; / a : V a l u e & g t ; & l t ; / a : K e y V a l u e O f D i a g r a m O b j e c t K e y a n y T y p e z b w N T n L X & g t ; & l t ; a : K e y V a l u e O f D i a g r a m O b j e c t K e y a n y T y p e z b w N T n L X & g t ; & l t ; a : K e y & g t ; & l t ; K e y & g t ; C o l u m n s \ I n s u l a t i o n   T y p e   A d j u s t m e n t & l t ; / K e y & g t ; & l t ; / a : K e y & g t ; & l t ; a : V a l u e   i : t y p e = " M e a s u r e G r i d N o d e V i e w S t a t e " & g t ; & l t ; C o l u m n & g t ; 2 0 & l t ; / C o l u m n & g t ; & l t ; L a y e d O u t & g t ; t r u e & l t ; / L a y e d O u t & g t ; & l t ; / a : V a l u e & g t ; & l t ; / a : K e y V a l u e O f D i a g r a m O b j e c t K e y a n y T y p e z b w N T n L X & g t ; & l t ; a : K e y V a l u e O f D i a g r a m O b j e c t K e y a n y T y p e z b w N T n L X & g t ; & l t ; a : K e y & g t ; & l t ; K e y & g t ; C o l u m n s \ S R   C a b l e   T y p e & l t ; / K e y & g t ; & l t ; / a : K e y & g t ; & l t ; a : V a l u e   i : t y p e = " M e a s u r e G r i d N o d e V i e w S t a t e " & g t ; & l t ; C o l u m n & g t ; 3 5 & l t ; / C o l u m n & g t ; & l t ; L a y e d O u t & g t ; t r u e & l t ; / L a y e d O u t & g t ; & l t ; / a : V a l u e & g t ; & l t ; / a : K e y V a l u e O f D i a g r a m O b j e c t K e y a n y T y p e z b w N T n L X & g t ; & l t ; a : K e y V a l u e O f D i a g r a m O b j e c t K e y a n y T y p e z b w N T n L X & g t ; & l t ; a : K e y & g t ; & l t ; K e y & g t ; C o l u m n s \ M I   C a b l e   T y p e 2 & l t ; / K e y & g t ; & l t ; / a : K e y & g t ; & l t ; a : V a l u e   i : t y p e = " M e a s u r e G r i d N o d e V i e w S t a t e " & g t ; & l t ; C o l u m n & g t ; 3 6 & l t ; / C o l u m n & g t ; & l t ; L a y e d O u t & g t ; t r u e & l t ; / L a y e d O u t & g t ; & l t ; / a : V a l u e & g t ; & l t ; / a : K e y V a l u e O f D i a g r a m O b j e c t K e y a n y T y p e z b w N T n L X & g t ; & l t ; a : K e y V a l u e O f D i a g r a m O b j e c t K e y a n y T y p e z b w N T n L X & g t ; & l t ; a : K e y & g t ; & l t ; K e y & g t ; C o l u m n s \ R a t i o & l t ; / K e y & g t ; & l t ; / a : K e y & g t ; & l t ; a : V a l u e   i : t y p e = " M e a s u r e G r i d N o d e V i e w S t a t e " & g t ; & l t ; C o l u m n & g t ; 7 8 & l t ; / C o l u m n & g t ; & l t ; L a y e d O u t & g t ; t r u e & l t ; / L a y e d O u t & g t ; & l t ; / a : V a l u e & g t ; & l t ; / a : K e y V a l u e O f D i a g r a m O b j e c t K e y a n y T y p e z b w N T n L X & g t ; & l t ; a : K e y V a l u e O f D i a g r a m O b j e c t K e y a n y T y p e z b w N T n L X & g t ; & l t ; a : K e y & g t ; & l t ; K e y & g t ; L i n k s \ & a m p ; l t ; C o l u m n s \ S u m   o f   S i z e   N P S & a m p ; g t ; - & a m p ; l t ; M e a s u r e s \ S i z e   N P S & a m p ; g t ; & l t ; / K e y & g t ; & l t ; / a : K e y & g t ; & l t ; a : V a l u e   i : t y p e = " M e a s u r e G r i d V i e w S t a t e I D i a g r a m L i n k " / & g t ; & l t ; / a : K e y V a l u e O f D i a g r a m O b j e c t K e y a n y T y p e z b w N T n L X & g t ; & l t ; a : K e y V a l u e O f D i a g r a m O b j e c t K e y a n y T y p e z b w N T n L X & g t ; & l t ; a : K e y & g t ; & l t ; K e y & g t ; L i n k s \ & a m p ; l t ; C o l u m n s \ S u m   o f   S i z e   N P S & a m p ; g t ; - & a m p ; l t ; M e a s u r e s \ S i z e   N P S & a m p ; g t ; \ C O L U M N & l t ; / K e y & g t ; & l t ; / a : K e y & g t ; & l t ; a : V a l u e   i : t y p e = " M e a s u r e G r i d V i e w S t a t e I D i a g r a m L i n k E n d p o i n t " / & g t ; & l t ; / a : K e y V a l u e O f D i a g r a m O b j e c t K e y a n y T y p e z b w N T n L X & g t ; & l t ; a : K e y V a l u e O f D i a g r a m O b j e c t K e y a n y T y p e z b w N T n L X & g t ; & l t ; a : K e y & g t ; & l t ; K e y & g t ; L i n k s \ & a m p ; l t ; C o l u m n s \ S u m   o f   S i z e   N P S & a m p ; g t ; - & a m p ; l t ; M e a s u r e s \ S i z e   N P S & a m p ; g t ; \ M E A S U R E & l t ; / K e y & g t ; & l t ; / a : K e y & g t ; & l t ; a : V a l u e   i : t y p e = " M e a s u r e G r i d V i e w S t a t e I D i a g r a m L i n k E n d p o i n t " / & g t ; & l t ; / a : K e y V a l u e O f D i a g r a m O b j e c t K e y a n y T y p e z b w N T n L X & g t ; & l t ; a : K e y V a l u e O f D i a g r a m O b j e c t K e y a n y T y p e z b w N T n L X & g t ; & l t ; a : K e y & g t ; & l t ; K e y & g t ; L i n k s \ & a m p ; l t ; C o l u m n s \ S u m   o f   P i p e   L e n g t h   ( L F ) & a m p ; g t ; - & a m p ; l t ; M e a s u r e s \ P i p e   L e n g t h   ( L F ) & a m p ; g t ; & l t ; / K e y & g t ; & l t ; / a : K e y & g t ; & l t ; a : V a l u e   i : t y p e = " M e a s u r e G r i d V i e w S t a t e I D i a g r a m L i n k " / & g t ; & l t ; / a : K e y V a l u e O f D i a g r a m O b j e c t K e y a n y T y p e z b w N T n L X & g t ; & l t ; a : K e y V a l u e O f D i a g r a m O b j e c t K e y a n y T y p e z b w N T n L X & g t ; & l t ; a : K e y & g t ; & l t ; K e y & g t ; L i n k s \ & a m p ; l t ; C o l u m n s \ S u m   o f   P i p e   L e n g t h   ( L F ) & a m p ; g t ; - & a m p ; l t ; M e a s u r e s \ P i p e   L e n g t h   ( L F ) & a m p ; g t ; \ C O L U M N & l t ; / K e y & g t ; & l t ; / a : K e y & g t ; & l t ; a : V a l u e   i : t y p e = " M e a s u r e G r i d V i e w S t a t e I D i a g r a m L i n k E n d p o i n t " / & g t ; & l t ; / a : K e y V a l u e O f D i a g r a m O b j e c t K e y a n y T y p e z b w N T n L X & g t ; & l t ; a : K e y V a l u e O f D i a g r a m O b j e c t K e y a n y T y p e z b w N T n L X & g t ; & l t ; a : K e y & g t ; & l t ; K e y & g t ; L i n k s \ & a m p ; l t ; C o l u m n s \ S u m   o f   P i p e   L e n g t h   ( L F ) & a m p ; g t ; - & a m p ; l t ; M e a s u r e s \ P i p e   L e n g t h   ( L F ) & a m p ; g t ; \ M E A S U R E & l t ; / K e y & g t ; & l t ; / a : K e y & g t ; & l t ; a : V a l u e   i : t y p e = " M e a s u r e G r i d V i e w S t a t e I D i a g r a m L i n k E n d p o i n t " / & g t ; & l t ; / a : K e y V a l u e O f D i a g r a m O b j e c t K e y a n y T y p e z b w N T n L X & g t ; & l t ; a : K e y V a l u e O f D i a g r a m O b j e c t K e y a n y T y p e z b w N T n L X & g t ; & l t ; a : K e y & g t ; & l t ; K e y & g t ; L i n k s \ & a m p ; l t ; C o l u m n s \ S u m   o f   D e s i g n   T e m p   ( � F ) & a m p ; g t ; - & a m p ; l t ; M e a s u r e s \ D e s i g n   T e m p   ( � F ) & a m p ; g t ; & l t ; / K e y & g t ; & l t ; / a : K e y & g t ; & l t ; a : V a l u e   i : t y p e = " M e a s u r e G r i d V i e w S t a t e I D i a g r a m L i n k " / & g t ; & l t ; / a : K e y V a l u e O f D i a g r a m O b j e c t K e y a n y T y p e z b w N T n L X & g t ; & l t ; a : K e y V a l u e O f D i a g r a m O b j e c t K e y a n y T y p e z b w N T n L X & g t ; & l t ; a : K e y & g t ; & l t ; K e y & g t ; L i n k s \ & a m p ; l t ; C o l u m n s \ S u m   o f   D e s i g n   T e m p   ( � F ) & a m p ; g t ; - & a m p ; l t ; M e a s u r e s \ D e s i g n   T e m p   ( � F ) & a m p ; g t ; \ C O L U M N & l t ; / K e y & g t ; & l t ; / a : K e y & g t ; & l t ; a : V a l u e   i : t y p e = " M e a s u r e G r i d V i e w S t a t e I D i a g r a m L i n k E n d p o i n t " / & g t ; & l t ; / a : K e y V a l u e O f D i a g r a m O b j e c t K e y a n y T y p e z b w N T n L X & g t ; & l t ; a : K e y V a l u e O f D i a g r a m O b j e c t K e y a n y T y p e z b w N T n L X & g t ; & l t ; a : K e y & g t ; & l t ; K e y & g t ; L i n k s \ & a m p ; l t ; C o l u m n s \ S u m   o f   D e s i g n   T e m p   ( � F ) & a m p ; g t ; - & a m p ; l t ; M e a s u r e s \ D e s i g n   T e m p   ( � F ) & a m p ; g t ; \ M E A S U R E & l t ; / K e y & g t ; & l t ; / a : K e y & g t ; & l t ; a : V a l u e   i : t y p e = " M e a s u r e G r i d V i e w S t a t e I D i a g r a m L i n k E n d p o i n t " / & g t ; & l t ; / a : K e y V a l u e O f D i a g r a m O b j e c t K e y a n y T y p e z b w N T n L X & g t ; & l t ; a : K e y V a l u e O f D i a g r a m O b j e c t K e y a n y T y p e z b w N T n L X & g t ; & l t ; a : K e y & g t ; & l t ; K e y & g t ; L i n k s \ & a m p ; l t ; C o l u m n s \ C o u n t   o f   C a b l e   T y p e & a m p ; g t ; - & a m p ; l t ; M e a s u r e s \ C a b l e   T y p e & a m p ; g t ; & l t ; / K e y & g t ; & l t ; / a : K e y & g t ; & l t ; a : V a l u e   i : t y p e = " M e a s u r e G r i d V i e w S t a t e I D i a g r a m L i n k " / & g t ; & l t ; / a : K e y V a l u e O f D i a g r a m O b j e c t K e y a n y T y p e z b w N T n L X & g t ; & l t ; a : K e y V a l u e O f D i a g r a m O b j e c t K e y a n y T y p e z b w N T n L X & g t ; & l t ; a : K e y & g t ; & l t ; K e y & g t ; L i n k s \ & a m p ; l t ; C o l u m n s \ C o u n t   o f   C a b l e   T y p e & a m p ; g t ; - & a m p ; l t ; M e a s u r e s \ C a b l e   T y p e & a m p ; g t ; \ C O L U M N & l t ; / K e y & g t ; & l t ; / a : K e y & g t ; & l t ; a : V a l u e   i : t y p e = " M e a s u r e G r i d V i e w S t a t e I D i a g r a m L i n k E n d p o i n t " / & g t ; & l t ; / a : K e y V a l u e O f D i a g r a m O b j e c t K e y a n y T y p e z b w N T n L X & g t ; & l t ; a : K e y V a l u e O f D i a g r a m O b j e c t K e y a n y T y p e z b w N T n L X & g t ; & l t ; a : K e y & g t ; & l t ; K e y & g t ; L i n k s \ & a m p ; l t ; C o l u m n s \ C o u n t   o f   C a b l e   T y p e & a m p ; g t ; - & a m p ; l t ; M e a s u r e s \ C a b l e   T y p e & a m p ; g t ; \ M E A S U R E & l t ; / K e y & g t ; & l t ; / a : K e y & g t ; & l t ; a : V a l u e   i : t y p e = " M e a s u r e G r i d V i e w S t a t e I D i a g r a m L i n k E n d p o i n t " / & g t ; & l t ; / a : K e y V a l u e O f D i a g r a m O b j e c t K e y a n y T y p e z b w N T n L X & g t ; & l t ; a : K e y V a l u e O f D i a g r a m O b j e c t K e y a n y T y p e z b w N T n L X & g t ; & l t ; a : K e y & g t ; & l t ; K e y & g t ; L i n k s \ & a m p ; l t ; C o l u m n s \ C o u n t   o f   C a b l e   U O M & a m p ; g t ; - & a m p ; l t ; M e a s u r e s \ C a b l e   U O M & a m p ; g t ; & l t ; / K e y & g t ; & l t ; / a : K e y & g t ; & l t ; a : V a l u e   i : t y p e = " M e a s u r e G r i d V i e w S t a t e I D i a g r a m L i n k " / & g t ; & l t ; / a : K e y V a l u e O f D i a g r a m O b j e c t K e y a n y T y p e z b w N T n L X & g t ; & l t ; a : K e y V a l u e O f D i a g r a m O b j e c t K e y a n y T y p e z b w N T n L X & g t ; & l t ; a : K e y & g t ; & l t ; K e y & g t ; L i n k s \ & a m p ; l t ; C o l u m n s \ C o u n t   o f   C a b l e   U O M & a m p ; g t ; - & a m p ; l t ; M e a s u r e s \ C a b l e   U O M & a m p ; g t ; \ C O L U M N & l t ; / K e y & g t ; & l t ; / a : K e y & g t ; & l t ; a : V a l u e   i : t y p e = " M e a s u r e G r i d V i e w S t a t e I D i a g r a m L i n k E n d p o i n t " / & g t ; & l t ; / a : K e y V a l u e O f D i a g r a m O b j e c t K e y a n y T y p e z b w N T n L X & g t ; & l t ; a : K e y V a l u e O f D i a g r a m O b j e c t K e y a n y T y p e z b w N T n L X & g t ; & l t ; a : K e y & g t ; & l t ; K e y & g t ; L i n k s \ & a m p ; l t ; C o l u m n s \ C o u n t   o f   C a b l e   U O M & a m p ; g t ; - & a m p ; l t ; M e a s u r e s \ C a b l e   U O M & a m p ; g t ; \ M E A S U R E & l t ; / K e y & g t ; & l t ; / a : K e y & g t ; & l t ; a : V a l u e   i : t y p e = " M e a s u r e G r i d V i e w S t a t e I D i a g r a m L i n k E n d p o i n t " / & g t ; & l t ; / a : K e y V a l u e O f D i a g r a m O b j e c t K e y a n y T y p e z b w N T n L X & g t ; & l t ; a : K e y V a l u e O f D i a g r a m O b j e c t K e y a n y T y p e z b w N T n L X & g t ; & l t ; a : K e y & g t ; & l t ; K e y & g t ; L i n k s \ & a m p ; l t ; C o l u m n s \ S u m   o f   M I   C a b l e   S t r a p   Q T Y & a m p ; g t ; - & a m p ; l t ; M e a s u r e s \ M I   C a b l e   S t r a p   Q T Y & a m p ; g t ; & l t ; / K e y & g t ; & l t ; / a : K e y & g t ; & l t ; a : V a l u e   i : t y p e = " M e a s u r e G r i d V i e w S t a t e I D i a g r a m L i n k " / & g t ; & l t ; / a : K e y V a l u e O f D i a g r a m O b j e c t K e y a n y T y p e z b w N T n L X & g t ; & l t ; a : K e y V a l u e O f D i a g r a m O b j e c t K e y a n y T y p e z b w N T n L X & g t ; & l t ; a : K e y & g t ; & l t ; K e y & g t ; L i n k s \ & a m p ; l t ; C o l u m n s \ S u m   o f   M I   C a b l e   S t r a p   Q T Y & a m p ; g t ; - & a m p ; l t ; M e a s u r e s \ M I   C a b l e   S t r a p   Q T Y & a m p ; g t ; \ C O L U M N & l t ; / K e y & g t ; & l t ; / a : K e y & g t ; & l t ; a : V a l u e   i : t y p e = " M e a s u r e G r i d V i e w S t a t e I D i a g r a m L i n k E n d p o i n t " / & g t ; & l t ; / a : K e y V a l u e O f D i a g r a m O b j e c t K e y a n y T y p e z b w N T n L X & g t ; & l t ; a : K e y V a l u e O f D i a g r a m O b j e c t K e y a n y T y p e z b w N T n L X & g t ; & l t ; a : K e y & g t ; & l t ; K e y & g t ; L i n k s \ & a m p ; l t ; C o l u m n s \ S u m   o f   M I   C a b l e   S t r a p   Q T Y & a m p ; g t ; - & a m p ; l t ; M e a s u r e s \ M I   C a b l e   S t r a p   Q T Y & a m p ; g t ; \ M E A S U R E & l t ; / K e y & g t ; & l t ; / a : K e y & g t ; & l t ; a : V a l u e   i : t y p e = " M e a s u r e G r i d V i e w S t a t e I D i a g r a m L i n k E n d p o i n t " / & g t ; & l t ; / a : K e y V a l u e O f D i a g r a m O b j e c t K e y a n y T y p e z b w N T n L X & g t ; & l t ; a : K e y V a l u e O f D i a g r a m O b j e c t K e y a n y T y p e z b w N T n L X & g t ; & l t ; a : K e y & g t ; & l t ; K e y & g t ; L i n k s \ & a m p ; l t ; C o l u m n s \ C o u n t   o f   M I   C a b l e   S t r a p   T y p e & a m p ; g t ; - & a m p ; l t ; M e a s u r e s \ M I   C a b l e   S t r a p   T y p e & a m p ; g t ; & l t ; / K e y & g t ; & l t ; / a : K e y & g t ; & l t ; a : V a l u e   i : t y p e = " M e a s u r e G r i d V i e w S t a t e I D i a g r a m L i n k " / & g t ; & l t ; / a : K e y V a l u e O f D i a g r a m O b j e c t K e y a n y T y p e z b w N T n L X & g t ; & l t ; a : K e y V a l u e O f D i a g r a m O b j e c t K e y a n y T y p e z b w N T n L X & g t ; & l t ; a : K e y & g t ; & l t ; K e y & g t ; L i n k s \ & a m p ; l t ; C o l u m n s \ C o u n t   o f   M I   C a b l e   S t r a p   T y p e & a m p ; g t ; - & a m p ; l t ; M e a s u r e s \ M I   C a b l e   S t r a p   T y p e & a m p ; g t ; \ C O L U M N & l t ; / K e y & g t ; & l t ; / a : K e y & g t ; & l t ; a : V a l u e   i : t y p e = " M e a s u r e G r i d V i e w S t a t e I D i a g r a m L i n k E n d p o i n t " / & g t ; & l t ; / a : K e y V a l u e O f D i a g r a m O b j e c t K e y a n y T y p e z b w N T n L X & g t ; & l t ; a : K e y V a l u e O f D i a g r a m O b j e c t K e y a n y T y p e z b w N T n L X & g t ; & l t ; a : K e y & g t ; & l t ; K e y & g t ; L i n k s \ & a m p ; l t ; C o l u m n s \ C o u n t   o f   M I   C a b l e   S t r a p   T y p e & a m p ; g t ; - & a m p ; l t ; M e a s u r e s \ M I   C a b l e   S t r a p   T y p e & a m p ; g t ; \ M E A S U R E & l t ; / K e y & g t ; & l t ; / a : K e y & g t ; & l t ; a : V a l u e   i : t y p e = " M e a s u r e G r i d V i e w S t a t e I D i a g r a m L i n k E n d p o i n t " / & g t ; & l t ; / a : K e y V a l u e O f D i a g r a m O b j e c t K e y a n y T y p e z b w N T n L X & g t ; & l t ; a : K e y V a l u e O f D i a g r a m O b j e c t K e y a n y T y p e z b w N T n L X & g t ; & l t ; a : K e y & g t ; & l t ; K e y & g t ; L i n k s \ & a m p ; l t ; C o l u m n s \ S u m   o f   C a b l e   L e n g t h & a m p ; g t ; - & a m p ; l t ; M e a s u r e s \ C a b l e   L e n g t h & a m p ; g t ; & l t ; / K e y & g t ; & l t ; / a : K e y & g t ; & l t ; a : V a l u e   i : t y p e = " M e a s u r e G r i d V i e w S t a t e I D i a g r a m L i n k " / & g t ; & l t ; / a : K e y V a l u e O f D i a g r a m O b j e c t K e y a n y T y p e z b w N T n L X & g t ; & l t ; a : K e y V a l u e O f D i a g r a m O b j e c t K e y a n y T y p e z b w N T n L X & g t ; & l t ; a : K e y & g t ; & l t ; K e y & g t ; L i n k s \ & a m p ; l t ; C o l u m n s \ S u m   o f   C a b l e   L e n g t h & a m p ; g t ; - & a m p ; l t ; M e a s u r e s \ C a b l e   L e n g t h & a m p ; g t ; \ C O L U M N & l t ; / K e y & g t ; & l t ; / a : K e y & g t ; & l t ; a : V a l u e   i : t y p e = " M e a s u r e G r i d V i e w S t a t e I D i a g r a m L i n k E n d p o i n t " / & g t ; & l t ; / a : K e y V a l u e O f D i a g r a m O b j e c t K e y a n y T y p e z b w N T n L X & g t ; & l t ; a : K e y V a l u e O f D i a g r a m O b j e c t K e y a n y T y p e z b w N T n L X & g t ; & l t ; a : K e y & g t ; & l t ; K e y & g t ; L i n k s \ & a m p ; l t ; C o l u m n s \ S u m   o f   C a b l e   L e n g t h & a m p ; g t ; - & a m p ; l t ; M e a s u r e s \ C a b l e   L e n g t h & a m p ; g t ; \ M E A S U R E & l t ; / K e y & g t ; & l t ; / a : K e y & g t ; & l t ; a : V a l u e   i : t y p e = " M e a s u r e G r i d V i e w S t a t e I D i a g r a m L i n k E n d p o i n t " / & g t ; & l t ; / a : K e y V a l u e O f D i a g r a m O b j e c t K e y a n y T y p e z b w N T n L X & g t ; & l t ; a : K e y V a l u e O f D i a g r a m O b j e c t K e y a n y T y p e z b w N T n L X & g t ; & l t ; a : K e y & g t ; & l t ; K e y & g t ; L i n k s \ & a m p ; l t ; C o l u m n s \ S u m   o f   T o t a l   C i r c u i t s & a m p ; g t ; - & a m p ; l t ; M e a s u r e s \ T o t a l   C i r c u i t s & a m p ; g t ; & l t ; / K e y & g t ; & l t ; / a : K e y & g t ; & l t ; a : V a l u e   i : t y p e = " M e a s u r e G r i d V i e w S t a t e I D i a g r a m L i n k " / & g t ; & l t ; / a : K e y V a l u e O f D i a g r a m O b j e c t K e y a n y T y p e z b w N T n L X & g t ; & l t ; a : K e y V a l u e O f D i a g r a m O b j e c t K e y a n y T y p e z b w N T n L X & g t ; & l t ; a : K e y & g t ; & l t ; K e y & g t ; L i n k s \ & a m p ; l t ; C o l u m n s \ S u m   o f   T o t a l   C i r c u i t s & a m p ; g t ; - & a m p ; l t ; M e a s u r e s \ T o t a l   C i r c u i t s & a m p ; g t ; \ C O L U M N & l t ; / K e y & g t ; & l t ; / a : K e y & g t ; & l t ; a : V a l u e   i : t y p e = " M e a s u r e G r i d V i e w S t a t e I D i a g r a m L i n k E n d p o i n t " / & g t ; & l t ; / a : K e y V a l u e O f D i a g r a m O b j e c t K e y a n y T y p e z b w N T n L X & g t ; & l t ; a : K e y V a l u e O f D i a g r a m O b j e c t K e y a n y T y p e z b w N T n L X & g t ; & l t ; a : K e y & g t ; & l t ; K e y & g t ; L i n k s \ & a m p ; l t ; C o l u m n s \ S u m   o f   T o t a l   C i r c u i t s & a m p ; g t ; - & a m p ; l t ; M e a s u r e s \ T o t a l   C i r c u i t s & a m p ; g t ; \ M E A S U R E & l t ; / K e y & g t ; & l t ; / a : K e y & g t ; & l t ; a : V a l u e   i : t y p e = " M e a s u r e G r i d V i e w S t a t e I D i a g r a m L i n k E n d p o i n t " / & g t ; & l t ; / a : K e y V a l u e O f D i a g r a m O b j e c t K e y a n y T y p e z b w N T n L X & g t ; & l t ; a : K e y V a l u e O f D i a g r a m O b j e c t K e y a n y T y p e z b w N T n L X & g t ; & l t ; a : K e y & g t ; & l t ; K e y & g t ; L i n k s \ & a m p ; l t ; C o l u m n s \ S u m   o f   P i p e   S t r a p   Q T Y & a m p ; g t ; - & a m p ; l t ; M e a s u r e s \ P i p e   S t r a p   Q T Y & a m p ; g t ; & l t ; / K e y & g t ; & l t ; / a : K e y & g t ; & l t ; a : V a l u e   i : t y p e = " M e a s u r e G r i d V i e w S t a t e I D i a g r a m L i n k " / & g t ; & l t ; / a : K e y V a l u e O f D i a g r a m O b j e c t K e y a n y T y p e z b w N T n L X & g t ; & l t ; a : K e y V a l u e O f D i a g r a m O b j e c t K e y a n y T y p e z b w N T n L X & g t ; & l t ; a : K e y & g t ; & l t ; K e y & g t ; L i n k s \ & a m p ; l t ; C o l u m n s \ S u m   o f   P i p e   S t r a p   Q T Y & a m p ; g t ; - & a m p ; l t ; M e a s u r e s \ P i p e   S t r a p   Q T Y & a m p ; g t ; \ C O L U M N & l t ; / K e y & g t ; & l t ; / a : K e y & g t ; & l t ; a : V a l u e   i : t y p e = " M e a s u r e G r i d V i e w S t a t e I D i a g r a m L i n k E n d p o i n t " / & g t ; & l t ; / a : K e y V a l u e O f D i a g r a m O b j e c t K e y a n y T y p e z b w N T n L X & g t ; & l t ; a : K e y V a l u e O f D i a g r a m O b j e c t K e y a n y T y p e z b w N T n L X & g t ; & l t ; a : K e y & g t ; & l t ; K e y & g t ; L i n k s \ & a m p ; l t ; C o l u m n s \ S u m   o f   P i p e   S t r a p   Q T Y & a m p ; g t ; - & a m p ; l t ; M e a s u r e s \ P i p e   S t r a p   Q T Y & a m p ; g t ; \ M E A S U R E & l t ; / K e y & g t ; & l t ; / a : K e y & g t ; & l t ; a : V a l u e   i : t y p e = " M e a s u r e G r i d V i e w S t a t e I D i a g r a m L i n k E n d p o i n t " / & g t ; & l t ; / a : K e y V a l u e O f D i a g r a m O b j e c t K e y a n y T y p e z b w N T n L X & g t ; & l t ; a : K e y V a l u e O f D i a g r a m O b j e c t K e y a n y T y p e z b w N T n L X & g t ; & l t ; a : K e y & g t ; & l t ; K e y & g t ; L i n k s \ & a m p ; l t ; C o l u m n s \ S u m   o f   E T L   Q T Y & a m p ; g t ; - & a m p ; l t ; M e a s u r e s \ E T L   Q T Y & a m p ; g t ; & l t ; / K e y & g t ; & l t ; / a : K e y & g t ; & l t ; a : V a l u e   i : t y p e = " M e a s u r e G r i d V i e w S t a t e I D i a g r a m L i n k " / & g t ; & l t ; / a : K e y V a l u e O f D i a g r a m O b j e c t K e y a n y T y p e z b w N T n L X & g t ; & l t ; a : K e y V a l u e O f D i a g r a m O b j e c t K e y a n y T y p e z b w N T n L X & g t ; & l t ; a : K e y & g t ; & l t ; K e y & g t ; L i n k s \ & a m p ; l t ; C o l u m n s \ S u m   o f   E T L   Q T Y & a m p ; g t ; - & a m p ; l t ; M e a s u r e s \ E T L   Q T Y & a m p ; g t ; \ C O L U M N & l t ; / K e y & g t ; & l t ; / a : K e y & g t ; & l t ; a : V a l u e   i : t y p e = " M e a s u r e G r i d V i e w S t a t e I D i a g r a m L i n k E n d p o i n t " / & g t ; & l t ; / a : K e y V a l u e O f D i a g r a m O b j e c t K e y a n y T y p e z b w N T n L X & g t ; & l t ; a : K e y V a l u e O f D i a g r a m O b j e c t K e y a n y T y p e z b w N T n L X & g t ; & l t ; a : K e y & g t ; & l t ; K e y & g t ; L i n k s \ & a m p ; l t ; C o l u m n s \ S u m   o f   E T L   Q T Y & a m p ; g t ; - & a m p ; l t ; M e a s u r e s \ E T L   Q T Y & a m p ; g t ; \ M E A S U R E & l t ; / K e y & g t ; & l t ; / a : K e y & g t ; & l t ; a : V a l u e   i : t y p e = " M e a s u r e G r i d V i e w S t a t e I D i a g r a m L i n k E n d p o i n t " / & g t ; & l t ; / a : K e y V a l u e O f D i a g r a m O b j e c t K e y a n y T y p e z b w N T n L X & g t ; & l t ; a : K e y V a l u e O f D i a g r a m O b j e c t K e y a n y T y p e z b w N T n L X & g t ; & l t ; a : K e y & g t ; & l t ; K e y & g t ; L i n k s \ & a m p ; l t ; C o l u m n s \ S u m   o f   T a p e   Q T Y & a m p ; g t ; - & a m p ; l t ; M e a s u r e s \ T a p e   Q T Y & a m p ; g t ; & l t ; / K e y & g t ; & l t ; / a : K e y & g t ; & l t ; a : V a l u e   i : t y p e = " M e a s u r e G r i d V i e w S t a t e I D i a g r a m L i n k " / & g t ; & l t ; / a : K e y V a l u e O f D i a g r a m O b j e c t K e y a n y T y p e z b w N T n L X & g t ; & l t ; a : K e y V a l u e O f D i a g r a m O b j e c t K e y a n y T y p e z b w N T n L X & g t ; & l t ; a : K e y & g t ; & l t ; K e y & g t ; L i n k s \ & a m p ; l t ; C o l u m n s \ S u m   o f   T a p e   Q T Y & a m p ; g t ; - & a m p ; l t ; M e a s u r e s \ T a p e   Q T Y & a m p ; g t ; \ C O L U M N & l t ; / K e y & g t ; & l t ; / a : K e y & g t ; & l t ; a : V a l u e   i : t y p e = " M e a s u r e G r i d V i e w S t a t e I D i a g r a m L i n k E n d p o i n t " / & g t ; & l t ; / a : K e y V a l u e O f D i a g r a m O b j e c t K e y a n y T y p e z b w N T n L X & g t ; & l t ; a : K e y V a l u e O f D i a g r a m O b j e c t K e y a n y T y p e z b w N T n L X & g t ; & l t ; a : K e y & g t ; & l t ; K e y & g t ; L i n k s \ & a m p ; l t ; C o l u m n s \ S u m   o f   T a p e   Q T Y & a m p ; g t ; - & a m p ; l t ; M e a s u r e s \ T a p e   Q T Y & a m p ; g t ; \ M E A S U R E & l t ; / K e y & g t ; & l t ; / a : K e y & g t ; & l t ; a : V a l u e   i : t y p e = " M e a s u r e G r i d V i e w S t a t e I D i a g r a m L i n k E n d p o i n t " / & g t ; & l t ; / a : K e y V a l u e O f D i a g r a m O b j e c t K e y a n y T y p e z b w N T n L X & g t ; & l t ; a : K e y V a l u e O f D i a g r a m O b j e c t K e y a n y T y p e z b w N T n L X & g t ; & l t ; a : K e y & g t ; & l t ; K e y & g t ; L i n k s \ & a m p ; l t ; C o l u m n s \ S u m   o f   E n d   S e a l   K i t   Q T Y   -   P o s t & a m p ; g t ; - & a m p ; l t ; M e a s u r e s \ E n d   S e a l   K i t   Q T Y   -   P o s t & a m p ; g t ; & l t ; / K e y & g t ; & l t ; / a : K e y & g t ; & l t ; a : V a l u e   i : t y p e = " M e a s u r e G r i d V i e w S t a t e I D i a g r a m L i n k " / & g t ; & l t ; / a : K e y V a l u e O f D i a g r a m O b j e c t K e y a n y T y p e z b w N T n L X & g t ; & l t ; a : K e y V a l u e O f D i a g r a m O b j e c t K e y a n y T y p e z b w N T n L X & g t ; & l t ; a : K e y & g t ; & l t ; K e y & g t ; L i n k s \ & a m p ; l t ; C o l u m n s \ S u m   o f   E n d   S e a l   K i t   Q T Y   -   P o s t & a m p ; g t ; - & a m p ; l t ; M e a s u r e s \ E n d   S e a l   K i t   Q T Y   -   P o s t & a m p ; g t ; \ C O L U M N & l t ; / K e y & g t ; & l t ; / a : K e y & g t ; & l t ; a : V a l u e   i : t y p e = " M e a s u r e G r i d V i e w S t a t e I D i a g r a m L i n k E n d p o i n t " / & g t ; & l t ; / a : K e y V a l u e O f D i a g r a m O b j e c t K e y a n y T y p e z b w N T n L X & g t ; & l t ; a : K e y V a l u e O f D i a g r a m O b j e c t K e y a n y T y p e z b w N T n L X & g t ; & l t ; a : K e y & g t ; & l t ; K e y & g t ; L i n k s \ & a m p ; l t ; C o l u m n s \ S u m   o f   E n d   S e a l   K i t   Q T Y   -   P o s t & a m p ; g t ; - & a m p ; l t ; M e a s u r e s \ E n d   S e a l   K i t   Q T Y   -   P o s t & a m p ; g t ; \ M E A S U R E & l t ; / K e y & g t ; & l t ; / a : K e y & g t ; & l t ; a : V a l u e   i : t y p e = " M e a s u r e G r i d V i e w S t a t e I D i a g r a m L i n k E n d p o i n t " / & g t ; & l t ; / a : K e y V a l u e O f D i a g r a m O b j e c t K e y a n y T y p e z b w N T n L X & g t ; & l t ; a : K e y V a l u e O f D i a g r a m O b j e c t K e y a n y T y p e z b w N T n L X & g t ; & l t ; a : K e y & g t ; & l t ; K e y & g t ; L i n k s \ & a m p ; l t ; C o l u m n s \ S u m   o f   P o w e r   K i t   Q T Y   -   P o s t & a m p ; g t ; - & a m p ; l t ; M e a s u r e s \ P o w e r   K i t   Q T Y   -   P o s t & a m p ; g t ; & l t ; / K e y & g t ; & l t ; / a : K e y & g t ; & l t ; a : V a l u e   i : t y p e = " M e a s u r e G r i d V i e w S t a t e I D i a g r a m L i n k " / & g t ; & l t ; / a : K e y V a l u e O f D i a g r a m O b j e c t K e y a n y T y p e z b w N T n L X & g t ; & l t ; a : K e y V a l u e O f D i a g r a m O b j e c t K e y a n y T y p e z b w N T n L X & g t ; & l t ; a : K e y & g t ; & l t ; K e y & g t ; L i n k s \ & a m p ; l t ; C o l u m n s \ S u m   o f   P o w e r   K i t   Q T Y   -   P o s t & a m p ; g t ; - & a m p ; l t ; M e a s u r e s \ P o w e r   K i t   Q T Y   -   P o s t & a m p ; g t ; \ C O L U M N & l t ; / K e y & g t ; & l t ; / a : K e y & g t ; & l t ; a : V a l u e   i : t y p e = " M e a s u r e G r i d V i e w S t a t e I D i a g r a m L i n k E n d p o i n t " / & g t ; & l t ; / a : K e y V a l u e O f D i a g r a m O b j e c t K e y a n y T y p e z b w N T n L X & g t ; & l t ; a : K e y V a l u e O f D i a g r a m O b j e c t K e y a n y T y p e z b w N T n L X & g t ; & l t ; a : K e y & g t ; & l t ; K e y & g t ; L i n k s \ & a m p ; l t ; C o l u m n s \ S u m   o f   P o w e r   K i t   Q T Y   -   P o s t & a m p ; g t ; - & a m p ; l t ; M e a s u r e s \ P o w e r   K i t   Q T Y   -   P o s t & a m p ; g t ; \ M E A S U R E & l t ; / K e y & g t ; & l t ; / a : K e y & g t ; & l t ; a : V a l u e   i : t y p e = " M e a s u r e G r i d V i e w S t a t e I D i a g r a m L i n k E n d p o i n t " / & g t ; & l t ; / a : K e y V a l u e O f D i a g r a m O b j e c t K e y a n y T y p e z b w N T n L X & g t ; & l t ; a : K e y V a l u e O f D i a g r a m O b j e c t K e y a n y T y p e z b w N T n L X & g t ; & l t ; a : K e y & g t ; & l t ; K e y & g t ; L i n k s \ & a m p ; l t ; C o l u m n s \ S u m   o f   C o n t r o l l e r   Q T Y   - P o s t & a m p ; g t ; - & a m p ; l t ; M e a s u r e s \ C o n t r o l l e r   Q T Y   - P o s t & a m p ; g t ; & l t ; / K e y & g t ; & l t ; / a : K e y & g t ; & l t ; a : V a l u e   i : t y p e = " M e a s u r e G r i d V i e w S t a t e I D i a g r a m L i n k " / & g t ; & l t ; / a : K e y V a l u e O f D i a g r a m O b j e c t K e y a n y T y p e z b w N T n L X & g t ; & l t ; a : K e y V a l u e O f D i a g r a m O b j e c t K e y a n y T y p e z b w N T n L X & g t ; & l t ; a : K e y & g t ; & l t ; K e y & g t ; L i n k s \ & a m p ; l t ; C o l u m n s \ S u m   o f   C o n t r o l l e r   Q T Y   - P o s t & a m p ; g t ; - & a m p ; l t ; M e a s u r e s \ C o n t r o l l e r   Q T Y   - P o s t & a m p ; g t ; \ C O L U M N & l t ; / K e y & g t ; & l t ; / a : K e y & g t ; & l t ; a : V a l u e   i : t y p e = " M e a s u r e G r i d V i e w S t a t e I D i a g r a m L i n k E n d p o i n t " / & g t ; & l t ; / a : K e y V a l u e O f D i a g r a m O b j e c t K e y a n y T y p e z b w N T n L X & g t ; & l t ; a : K e y V a l u e O f D i a g r a m O b j e c t K e y a n y T y p e z b w N T n L X & g t ; & l t ; a : K e y & g t ; & l t ; K e y & g t ; L i n k s \ & a m p ; l t ; C o l u m n s \ S u m   o f   C o n t r o l l e r   Q T Y   - P o s t & a m p ; g t ; - & a m p ; l t ; M e a s u r e s \ C o n t r o l l e r   Q T Y   - P o s t & a m p ; g t ; \ M E A S U R E & l t ; / K e y & g t ; & l t ; / a : K e y & g t ; & l t ; a : V a l u e   i : t y p e = " M e a s u r e G r i d V i e w S t a t e I D i a g r a m L i n k E n d p o i n t " / & g t ; & l t ; / a : K e y V a l u e O f D i a g r a m O b j e c t K e y a n y T y p e z b w N T n L X & g t ; & l t ; a : K e y V a l u e O f D i a g r a m O b j e c t K e y a n y T y p e z b w N T n L X & g t ; & l t ; a : K e y & g t ; & l t ; K e y & g t ; L i n k s \ & a m p ; l t ; C o l u m n s \ S u m   o f   R T D 1 0 C S   Q T Y   -   P o s t & a m p ; g t ; - & a m p ; l t ; M e a s u r e s \ R T D 1 0 C S   Q T Y   -   P o s t & a m p ; g t ; & l t ; / K e y & g t ; & l t ; / a : K e y & g t ; & l t ; a : V a l u e   i : t y p e = " M e a s u r e G r i d V i e w S t a t e I D i a g r a m L i n k " / & g t ; & l t ; / a : K e y V a l u e O f D i a g r a m O b j e c t K e y a n y T y p e z b w N T n L X & g t ; & l t ; a : K e y V a l u e O f D i a g r a m O b j e c t K e y a n y T y p e z b w N T n L X & g t ; & l t ; a : K e y & g t ; & l t ; K e y & g t ; L i n k s \ & a m p ; l t ; C o l u m n s \ S u m   o f   R T D 1 0 C S   Q T Y   -   P o s t & a m p ; g t ; - & a m p ; l t ; M e a s u r e s \ R T D 1 0 C S   Q T Y   -   P o s t & a m p ; g t ; \ C O L U M N & l t ; / K e y & g t ; & l t ; / a : K e y & g t ; & l t ; a : V a l u e   i : t y p e = " M e a s u r e G r i d V i e w S t a t e I D i a g r a m L i n k E n d p o i n t " / & g t ; & l t ; / a : K e y V a l u e O f D i a g r a m O b j e c t K e y a n y T y p e z b w N T n L X & g t ; & l t ; a : K e y V a l u e O f D i a g r a m O b j e c t K e y a n y T y p e z b w N T n L X & g t ; & l t ; a : K e y & g t ; & l t ; K e y & g t ; L i n k s \ & a m p ; l t ; C o l u m n s \ S u m   o f   R T D 1 0 C S   Q T Y   -   P o s t & a m p ; g t ; - & a m p ; l t ; M e a s u r e s \ R T D 1 0 C S   Q T Y   -   P o s t & a m p ; g t ; \ M E A S U R E & l t ; / K e y & g t ; & l t ; / a : K e y & g t ; & l t ; a : V a l u e   i : t y p e = " M e a s u r e G r i d V i e w S t a t e I D i a g r a m L i n k E n d p o i n t " / & g t ; & l t ; / a : K e y V a l u e O f D i a g r a m O b j e c t K e y a n y T y p e z b w N T n L X & g t ; & l t ; a : K e y V a l u e O f D i a g r a m O b j e c t K e y a n y T y p e z b w N T n L X & g t ; & l t ; a : K e y & g t ; & l t ; K e y & g t ; L i n k s \ & a m p ; l t ; C o l u m n s \ S u m   o f   P T J B   Q T Y   -   P r e & a m p ; g t ; - & a m p ; l t ; M e a s u r e s \ P T J B   Q T Y   -   P r e & a m p ; g t ; & l t ; / K e y & g t ; & l t ; / a : K e y & g t ; & l t ; a : V a l u e   i : t y p e = " M e a s u r e G r i d V i e w S t a t e I D i a g r a m L i n k " / & g t ; & l t ; / a : K e y V a l u e O f D i a g r a m O b j e c t K e y a n y T y p e z b w N T n L X & g t ; & l t ; a : K e y V a l u e O f D i a g r a m O b j e c t K e y a n y T y p e z b w N T n L X & g t ; & l t ; a : K e y & g t ; & l t ; K e y & g t ; L i n k s \ & a m p ; l t ; C o l u m n s \ S u m   o f   P T J B   Q T Y   -   P r e & a m p ; g t ; - & a m p ; l t ; M e a s u r e s \ P T J B   Q T Y   -   P r e & a m p ; g t ; \ C O L U M N & l t ; / K e y & g t ; & l t ; / a : K e y & g t ; & l t ; a : V a l u e   i : t y p e = " M e a s u r e G r i d V i e w S t a t e I D i a g r a m L i n k E n d p o i n t " / & g t ; & l t ; / a : K e y V a l u e O f D i a g r a m O b j e c t K e y a n y T y p e z b w N T n L X & g t ; & l t ; a : K e y V a l u e O f D i a g r a m O b j e c t K e y a n y T y p e z b w N T n L X & g t ; & l t ; a : K e y & g t ; & l t ; K e y & g t ; L i n k s \ & a m p ; l t ; C o l u m n s \ S u m   o f   P T J B   Q T Y   -   P r e & a m p ; g t ; - & a m p ; l t ; M e a s u r e s \ P T J B   Q T Y   -   P r e & a m p ; g t ; \ M E A S U R E & l t ; / K e y & g t ; & l t ; / a : K e y & g t ; & l t ; a : V a l u e   i : t y p e = " M e a s u r e G r i d V i e w S t a t e I D i a g r a m L i n k E n d p o i n t " / & g t ; & l t ; / a : K e y V a l u e O f D i a g r a m O b j e c t K e y a n y T y p e z b w N T n L X & g t ; & l t ; a : K e y V a l u e O f D i a g r a m O b j e c t K e y a n y T y p e z b w N T n L X & g t ; & l t ; a : K e y & g t ; & l t ; K e y & g t ; L i n k s \ & a m p ; l t ; C o l u m n s \ S u m   o f   R T D 4 A L   Q T Y   -   P o s t & a m p ; g t ; - & a m p ; l t ; M e a s u r e s \ R T D 4 A L   Q T Y   -   P o s t & a m p ; g t ; & l t ; / K e y & g t ; & l t ; / a : K e y & g t ; & l t ; a : V a l u e   i : t y p e = " M e a s u r e G r i d V i e w S t a t e I D i a g r a m L i n k " / & g t ; & l t ; / a : K e y V a l u e O f D i a g r a m O b j e c t K e y a n y T y p e z b w N T n L X & g t ; & l t ; a : K e y V a l u e O f D i a g r a m O b j e c t K e y a n y T y p e z b w N T n L X & g t ; & l t ; a : K e y & g t ; & l t ; K e y & g t ; L i n k s \ & a m p ; l t ; C o l u m n s \ S u m   o f   R T D 4 A L   Q T Y   -   P o s t & a m p ; g t ; - & a m p ; l t ; M e a s u r e s \ R T D 4 A L   Q T Y   -   P o s t & a m p ; g t ; \ C O L U M N & l t ; / K e y & g t ; & l t ; / a : K e y & g t ; & l t ; a : V a l u e   i : t y p e = " M e a s u r e G r i d V i e w S t a t e I D i a g r a m L i n k E n d p o i n t " / & g t ; & l t ; / a : K e y V a l u e O f D i a g r a m O b j e c t K e y a n y T y p e z b w N T n L X & g t ; & l t ; a : K e y V a l u e O f D i a g r a m O b j e c t K e y a n y T y p e z b w N T n L X & g t ; & l t ; a : K e y & g t ; & l t ; K e y & g t ; L i n k s \ & a m p ; l t ; C o l u m n s \ S u m   o f   R T D 4 A L   Q T Y   -   P o s t & a m p ; g t ; - & a m p ; l t ; M e a s u r e s \ R T D 4 A L   Q T Y   -   P o s t & a m p ; g t ; \ M E A S U R E & l t ; / K e y & g t ; & l t ; / a : K e y & g t ; & l t ; a : V a l u e   i : t y p e = " M e a s u r e G r i d V i e w S t a t e I D i a g r a m L i n k E n d p o i n t " / & g t ; & l t ; / a : K e y V a l u e O f D i a g r a m O b j e c t K e y a n y T y p e z b w N T n L X & g t ; & l t ; a : K e y V a l u e O f D i a g r a m O b j e c t K e y a n y T y p e z b w N T n L X & g t ; & l t ; a : K e y & g t ; & l t ; K e y & g t ; L i n k s \ & a m p ; l t ; C o l u m n s \ S u m   o f   P T J B   Q T Y   -   P o s t & a m p ; g t ; - & a m p ; l t ; M e a s u r e s \ P T J B   Q T Y   -   P o s t & a m p ; g t ; & l t ; / K e y & g t ; & l t ; / a : K e y & g t ; & l t ; a : V a l u e   i : t y p e = " M e a s u r e G r i d V i e w S t a t e I D i a g r a m L i n k " / & g t ; & l t ; / a : K e y V a l u e O f D i a g r a m O b j e c t K e y a n y T y p e z b w N T n L X & g t ; & l t ; a : K e y V a l u e O f D i a g r a m O b j e c t K e y a n y T y p e z b w N T n L X & g t ; & l t ; a : K e y & g t ; & l t ; K e y & g t ; L i n k s \ & a m p ; l t ; C o l u m n s \ S u m   o f   P T J B   Q T Y   -   P o s t & a m p ; g t ; - & a m p ; l t ; M e a s u r e s \ P T J B   Q T Y   -   P o s t & a m p ; g t ; \ C O L U M N & l t ; / K e y & g t ; & l t ; / a : K e y & g t ; & l t ; a : V a l u e   i : t y p e = " M e a s u r e G r i d V i e w S t a t e I D i a g r a m L i n k E n d p o i n t " / & g t ; & l t ; / a : K e y V a l u e O f D i a g r a m O b j e c t K e y a n y T y p e z b w N T n L X & g t ; & l t ; a : K e y V a l u e O f D i a g r a m O b j e c t K e y a n y T y p e z b w N T n L X & g t ; & l t ; a : K e y & g t ; & l t ; K e y & g t ; L i n k s \ & a m p ; l t ; C o l u m n s \ S u m   o f   P T J B   Q T Y   -   P o s t & a m p ; g t ; - & a m p ; l t ; M e a s u r e s \ P T J B   Q T Y   -   P o s t & a m p ; g t ; \ M E A S U R E & l t ; / K e y & g t ; & l t ; / a : K e y & g t ; & l t ; a : V a l u e   i : t y p e = " M e a s u r e G r i d V i e w S t a t e I D i a g r a m L i n k E n d p o i n t " / & g t ; & l t ; / a : K e y V a l u e O f D i a g r a m O b j e c t K e y a n y T y p e z b w N T n L X & g t ; & l t ; a : K e y V a l u e O f D i a g r a m O b j e c t K e y a n y T y p e z b w N T n L X & g t ; & l t ; a : K e y & g t ; & l t ; K e y & g t ; L i n k s \ & a m p ; l t ; C o l u m n s \ S u m   o f   R a t i o & a m p ; g t ; - & a m p ; l t ; M e a s u r e s \ R a t i o & a m p ; g t ; & l t ; / K e y & g t ; & l t ; / a : K e y & g t ; & l t ; a : V a l u e   i : t y p e = " M e a s u r e G r i d V i e w S t a t e I D i a g r a m L i n k " / & g t ; & l t ; / a : K e y V a l u e O f D i a g r a m O b j e c t K e y a n y T y p e z b w N T n L X & g t ; & l t ; a : K e y V a l u e O f D i a g r a m O b j e c t K e y a n y T y p e z b w N T n L X & g t ; & l t ; a : K e y & g t ; & l t ; K e y & g t ; L i n k s \ & a m p ; l t ; C o l u m n s \ S u m   o f   R a t i o & a m p ; g t ; - & a m p ; l t ; M e a s u r e s \ R a t i o & a m p ; g t ; \ C O L U M N & l t ; / K e y & g t ; & l t ; / a : K e y & g t ; & l t ; a : V a l u e   i : t y p e = " M e a s u r e G r i d V i e w S t a t e I D i a g r a m L i n k E n d p o i n t " / & g t ; & l t ; / a : K e y V a l u e O f D i a g r a m O b j e c t K e y a n y T y p e z b w N T n L X & g t ; & l t ; a : K e y V a l u e O f D i a g r a m O b j e c t K e y a n y T y p e z b w N T n L X & g t ; & l t ; a : K e y & g t ; & l t ; K e y & g t ; L i n k s \ & a m p ; l t ; C o l u m n s \ S u m   o f   R a t i o & a m p ; g t ; - & a m p ; l t ; M e a s u r e s \ R a t i o & a m p ; g t ; \ M E A S U R E & l t ; / K e y & g t ; & l t ; / a : K e y & g t ; & l t ; a : V a l u e   i : t y p e = " M e a s u r e G r i d V i e w S t a t e I D i a g r a m L i n k E n d p o i n t " / & g t ; & l t ; / a : K e y V a l u e O f D i a g r a m O b j e c t K e y a n y T y p e z b w N T n L X & g t ; & l t ; a : K e y V a l u e O f D i a g r a m O b j e c t K e y a n y T y p e z b w N T n L X & g t ; & l t ; a : K e y & g t ; & l t ; K e y & g t ; L i n k s \ & a m p ; l t ; C o l u m n s \ A v e r a g e   o f   R a t i o & a m p ; g t ; - & a m p ; l t ; M e a s u r e s \ R a t i o & a m p ; g t ; & l t ; / K e y & g t ; & l t ; / a : K e y & g t ; & l t ; a : V a l u e   i : t y p e = " M e a s u r e G r i d V i e w S t a t e I D i a g r a m L i n k " / & g t ; & l t ; / a : K e y V a l u e O f D i a g r a m O b j e c t K e y a n y T y p e z b w N T n L X & g t ; & l t ; a : K e y V a l u e O f D i a g r a m O b j e c t K e y a n y T y p e z b w N T n L X & g t ; & l t ; a : K e y & g t ; & l t ; K e y & g t ; L i n k s \ & a m p ; l t ; C o l u m n s \ A v e r a g e   o f   R a t i o & a m p ; g t ; - & a m p ; l t ; M e a s u r e s \ R a t i o & a m p ; g t ; \ C O L U M N & l t ; / K e y & g t ; & l t ; / a : K e y & g t ; & l t ; a : V a l u e   i : t y p e = " M e a s u r e G r i d V i e w S t a t e I D i a g r a m L i n k E n d p o i n t " / & g t ; & l t ; / a : K e y V a l u e O f D i a g r a m O b j e c t K e y a n y T y p e z b w N T n L X & g t ; & l t ; a : K e y V a l u e O f D i a g r a m O b j e c t K e y a n y T y p e z b w N T n L X & g t ; & l t ; a : K e y & g t ; & l t ; K e y & g t ; L i n k s \ & a m p ; l t ; C o l u m n s \ A v e r a g e   o f   R a t i o & a m p ; g t ; - & a m p ; l t ; M e a s u r e s \ R a t i o & a m p ; g t ; \ M E A S U R E & l t ; / K e y & g t ; & l t ; / a : K e y & g t ; & l t ; a : V a l u e   i : t y p e = " M e a s u r e G r i d V i e w S t a t e I D i a g r a m L i n k E n d p o i n t " / & g t ; & l t ; / a : K e y V a l u e O f D i a g r a m O b j e c t K e y a n y T y p e z b w N T n L X & g t ; & l t ; / V i e w S t a t e s & g t ; & l t ; / D i a g r a m M a n a g e r . S e r i a l i z a b l e D i a g r a m & g t ; & l t ; D i a g r a m M a n a g e r . S e r i a l i z a b l e D i a g r a m & g t ; & l t ; A d a p t e r   i : t y p e = " M e a s u r e D i a g r a m S a n d b o x A d a p t e r " & g t ; & l t ; T a b l e N a m e & g t ; P i p e   S t r a p   S e l e c t i o n   -   M I & l t ; / T a b l e N a m e & g t ; & l t ; / A d a p t e r & g t ; & l t ; D i a g r a m T y p e & g t ; M e a s u r e D i a g r a m & l t ; / D i a g r a m T y p e & g t ; & l t ; D i s p l a y C o n t e x t 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 i : t y p e = " S a n d b o x E d i t o r M e a s u r e G r i d K e y " & g t ; & l t ; T a b l e N a m e & g t ; P i p e   S t r a p   S e l e c t i o n   -   M I & l t ; / T a b l e N a m e & g t ; & l t ; / K e y & g t ; & l t ; M a i n t a i n e r 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 r e a d o n l y & l t ; / K e y & g t ; & l t ; / D i a g r a m O b j e c t K e y & g t ; & l t ; D i a g r a m O b j e c t K e y & g t ; & l t ; K e y & g t ; C o l u m n s \ P i p e   S i z e & l t ; / K e y & g t ; & l t ; / D i a g r a m O b j e c t K e y & g t ; & l t ; D i a g r a m O b j e c t K e y & g t ; & l t ; K e y & g t ; C o l u m n s \ C a t a l o g   N u m b e r & l t ; / K e y & g t ; & l t ; / D i a g r a m O b j e c t K e y & g t ; & l t ; D i a g r a m O b j e c t K e y & g t ; & l t ; K e y & g t ; C o l u m n s \ P a c k a g e   Q 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i p e   S i z e & l t ; / K e y & g t ; & l t ; / a : K e y & g t ; & l t ; a : V a l u e   i : t y p e = " M e a s u r e G r i d N o d e V i e w S t a t e " & g t ; & l t ; L a y e d O u t & g t ; t r u e & l t ; / L a y e d O u t & g t ; & l t ; / a : V a l u e & g t ; & l t ; / a : K e y V a l u e O f D i a g r a m O b j e c t K e y a n y T y p e z b w N T n L X & g t ; & l t ; a : K e y V a l u e O f D i a g r a m O b j e c t K e y a n y T y p e z b w N T n L X & g t ; & l t ; a : K e y & g t ; & l t ; K e y & g t ; C o l u m n s \ C a t a l o g   N u m b e r & l t ; / K e y & g t ; & l t ; / a : K e y & g t ; & l t ; a : V a l u e   i : t y p e = " M e a s u r e G r i d N o d e V i e w S t a t e " & g t ; & l t ; C o l u m n & g t ; 1 & l t ; / C o l u m n & g t ; & l t ; L a y e d O u t & g t ; t r u e & l t ; / L a y e d O u t & g t ; & l t ; / a : V a l u e & g t ; & l t ; / a : K e y V a l u e O f D i a g r a m O b j e c t K e y a n y T y p e z b w N T n L X & g t ; & l t ; a : K e y V a l u e O f D i a g r a m O b j e c t K e y a n y T y p e z b w N T n L X & g t ; & l t ; a : K e y & g t ; & l t ; K e y & g t ; C o l u m n s \ P a c k a g e   Q T Y & l t ; / K e y & g t ; & l t ; / a : K e y & g t ; & l t ; a : V a l u e 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47.xml>��< ? x m l   v e r s i o n = " 1 . 0 "   e n c o d i n g = " U T F - 1 6 " ? > < G e m i n i   x m l n s = " h t t p : / / g e m i n i / p i v o t c u s t o m i z a t i o n / 0 6 0 5 c 2 f d - 2 c f c - 4 c 5 4 - 9 b 6 6 - f 1 a 0 7 9 f a f 2 1 2 " > < C u s t o m C o n t e n t > < ! [ C D A T A [ < ? x m l   v e r s i o n = " 1 . 0 "   e n c o d i n g = " u t f - 1 6 " ? > < S e t t i n g s > < H S l i c e r s S h a p e > 0 ; 0 ; 0 ; 0 < / H S l i c e r s S h a p e > < V S l i c e r s S h a p e > 0 ; 0 ; 0 ; 0 < / V S l i c e r s S h a p e > < S l i c e r S h e e t N a m e > D a t a   S u m m a r y < / S l i c e r S h e e t N a m e > < S A H o s t H a s h > 1 2 3 6 9 6 0 7 6 < / S A H o s t H a s h > < G e m i n i F i e l d L i s t V i s i b l e > T r u e < / G e m i n i F i e l d L i s t V i s i b l e > < / S e t t i n g s > ] ] > < / C u s t o m C o n t e n t > < / G e m i n i > 
</file>

<file path=customXml/item48.xml>��< ? x m l   v e r s i o n = " 1 . 0 "   e n c o d i n g = " U T F - 1 6 " ? > < G e m i n i   x m l n s = " h t t p : / / g e m i n i / p i v o t c u s t o m i z a t i o n / 4 e f 1 e 0 f d - 4 9 2 c - 4 f 9 d - a 0 d c - 8 a 2 6 1 e 1 c 2 a 6 b " > < C u s t o m C o n t e n t > < ! [ C D A T A [ < ? x m l   v e r s i o n = " 1 . 0 "   e n c o d i n g = " u t f - 1 6 " ? > < S e t t i n g s > < H S l i c e r s S h a p e > 0 ; 0 ; 0 ; 0 < / H S l i c e r s S h a p e > < V S l i c e r s S h a p e > 0 ; 0 ; 0 ; 0 < / V S l i c e r s S h a p e > < S l i c e r S h e e t N a m e > D a t a   S u m m a r y < / S l i c e r S h e e t N a m e > < S A H o s t H a s h > 6 1 7 9 9 2 3 6 < / S A H o s t H a s h > < G e m i n i F i e l d L i s t V i s i b l e > T r u e < / G e m i n i F i e l d L i s t V i s i b l e > < / S e t t i n g s > ] ] > < / C u s t o m C o n t e n t > < / G e m i n i > 
</file>

<file path=customXml/item49.xml>��< ? x m l   v e r s i o n = " 1 . 0 "   e n c o d i n g = " U T F - 1 6 " ? > < G e m i n i   x m l n s = " h t t p : / / g e m i n i / p i v o t c u s t o m i z a t i o n / 3 3 9 0 7 8 c 1 - f 6 6 3 - 4 b 0 f - b a 9 b - 4 4 6 2 2 2 c 7 7 7 7 7 " > < C u s t o m C o n t e n t > < ! [ C D A T A [ < ? x m l   v e r s i o n = " 1 . 0 "   e n c o d i n g = " u t f - 1 6 " ? > < S e t t i n g s > < H S l i c e r s S h a p e > 0 ; 0 ; 0 ; 0 < / H S l i c e r s S h a p e > < V S l i c e r s S h a p e > 0 ; 0 ; 0 ; 0 < / V S l i c e r s S h a p e > < S l i c e r S h e e t N a m e > S h e e t 4 < / S l i c e r S h e e t N a m e > < S A H o s t H a s h > 9 9 7 6 3 6 7 6 0 < / S A H o s t H a s h > < G e m i n i F i e l d L i s t V i s i b l e > T r u e < / G e m i n i F i e l d L i s t V i s i b l e > < / S e t t i n g s > ] ] > < / C u s t o m C o n t e n t > < / G e m i n i > 
</file>

<file path=customXml/item5.xml>��< ? x m l   v e r s i o n = " 1 . 0 "   e n c o d i n g = " U T F - 1 6 " ? > < G e m i n i   x m l n s = " h t t p : / / g e m i n i / p i v o t c u s t o m i z a t i o n / e b 2 7 a 8 d 5 - f 1 5 8 - 4 9 1 a - a 1 e 3 - 2 3 2 3 a f 8 8 8 b 4 e " > < C u s t o m C o n t e n t > < ! [ C D A T A [ < ? x m l   v e r s i o n = " 1 . 0 "   e n c o d i n g = " u t f - 1 6 " ? > < S e t t i n g s > < H S l i c e r s S h a p e > 0 ; 0 ; 0 ; 0 < / H S l i c e r s S h a p e > < V S l i c e r s S h a p e > 0 ; 0 ; 0 ; 0 < / V S l i c e r s S h a p e > < S l i c e r S h e e t N a m e > D a t a   S u m m a r y < / S l i c e r S h e e t N a m e > < S A H o s t H a s h > 1 2 8 7 5 7 3 8 1 7 < / S A H o s t H a s h > < G e m i n i F i e l d L i s t V i s i b l e > T r u e < / G e m i n i F i e l d L i s t V i s i b l e > < / S e t t i n g s > ] ] > < / C u s t o m C o n t e n t > < / G e m i n i > 
</file>

<file path=customXml/item50.xml>��< ? x m l   v e r s i o n = " 1 . 0 "   e n c o d i n g = " U T F - 1 6 " ? > < G e m i n i   x m l n s = " h t t p : / / g e m i n i / p i v o t c u s t o m i z a t i o n / T a b l e X M L _ T a b l e 8 - f 1 7 e f 8 6 5 - b e 4 7 - 4 f 8 5 - b 6 f 1 - 4 4 9 4 0 3 4 2 4 c f 2 " > < C u s t o m C o n t e n t > < ! [ C D A T A [ < T a b l e W i d g e t G r i d S e r i a l i z a t i o n   x m l n s : x s d = " h t t p : / / w w w . w 3 . o r g / 2 0 0 1 / X M L S c h e m a "   x m l n s : x s i = " h t t p : / / w w w . w 3 . o r g / 2 0 0 1 / X M L S c h e m a - i n s t a n c e " > < C o l u m n S u g g e s t e d T y p e   / > < C o l u m n F o r m a t   / > < C o l u m n A c c u r a c y   / > < C o l u m n C u r r e n c y S y m b o l   / > < C o l u m n P o s i t i v e P a t t e r n   / > < C o l u m n N e g a t i v e P a t t e r n   / > < C o l u m n W i d t h s > < i t e m > < k e y > < s t r i n g > C a b l e   F a m i l y < / s t r i n g > < / k e y > < v a l u e > < i n t > 1 1 5 < / i n t > < / v a l u e > < / i t e m > < i t e m > < k e y > < s t r i n g > M a x   P o w e r   O u t p u t < / s t r i n g > < / k e y > < v a l u e > < i n t > 1 5 2 < / i n t > < / v a l u e > < / i t e m > < i t e m > < k e y > < s t r i n g > D e s i g n   T e m p < / s t r i n g > < / k e y > < v a l u e > < i n t > 1 1 5 < / i n t > < / v a l u e > < / i t e m > < / C o l u m n W i d t h s > < C o l u m n D i s p l a y I n d e x > < i t e m > < k e y > < s t r i n g > C a b l e   F a m i l y < / s t r i n g > < / k e y > < v a l u e > < i n t > 0 < / i n t > < / v a l u e > < / i t e m > < i t e m > < k e y > < s t r i n g > M a x   P o w e r   O u t p u t < / s t r i n g > < / k e y > < v a l u e > < i n t > 1 < / i n t > < / v a l u e > < / i t e m > < i t e m > < k e y > < s t r i n g > D e s i g n   T e m p < / s t r i n g > < / k e y > < v a l u e > < i n t > 2 < / 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T a b l e 1 7 - f 6 d 8 b c 7 3 - 1 e a 7 - 4 8 2 9 - b d 3 0 - a c 5 3 8 8 7 7 7 a a e " > < C u s t o m C o n t e n t > < ! [ C D A T A [ < T a b l e W i d g e t G r i d S e r i a l i z a t i o n   x m l n s : x s d = " h t t p : / / w w w . w 3 . o r g / 2 0 0 1 / X M L S c h e m a "   x m l n s : x s i = " h t t p : / / w w w . w 3 . o r g / 2 0 0 1 / X M L S c h e m a - i n s t a n c e " > < C o l u m n S u g g e s t e d T y p e   / > < C o l u m n F o r m a t   / > < C o l u m n A c c u r a c y   / > < C o l u m n C u r r e n c y S y m b o l   / > < C o l u m n P o s i t i v e P a t t e r n   / > < C o l u m n N e g a t i v e P a t t e r n   / > < C o l u m n W i d t h s > < i t e m > < k e y > < s t r i n g > P i p e   D i a m e t e r < / s t r i n g > < / k e y > < v a l u e > < i n t > 1 2 5 < / i n t > < / v a l u e > < / i t e m > < i t e m > < k e y > < s t r i n g > R o l l s / 1 0 0 f t   o f   C a b l e < / s t r i n g > < / k e y > < v a l u e > < i n t > 1 5 6 < / i n t > < / v a l u e > < / i t e m > < / C o l u m n W i d t h s > < C o l u m n D i s p l a y I n d e x > < i t e m > < k e y > < s t r i n g > P i p e   D i a m e t e r < / s t r i n g > < / k e y > < v a l u e > < i n t > 0 < / i n t > < / v a l u e > < / i t e m > < i t e m > < k e y > < s t r i n g > R o l l s / 1 0 0 f t   o f   C a b l e < / s t r i n g > < / k e y > < v a l u e > < i n t > 1 < / i n t > < / v a l u e > < / i t e m > < / C o l u m n D i s p l a y I n d e x > < C o l u m n F r o z e n   / > < C o l u m n C h e c k e d   / > < C o l u m n F i l t e r   / > < S e l e c t i o n F i l t e r   / > < F i l t e r P a r a m e t e r s   / > < I s S o r t D e s c e n d i n g > f a l s e < / I s S o r t D e s c e n d i n g > < / T a b l e W i d g e t G r i d S e r i a l i z a t i o n > ] ] > < / C u s t o m C o n t e n t > < / G e m i n i > 
</file>

<file path=customXml/item52.xml><?xml version="1.0" encoding="utf-8"?>
<p:properties xmlns:p="http://schemas.microsoft.com/office/2006/metadata/properties" xmlns:xsi="http://www.w3.org/2001/XMLSchema-instance" xmlns:pc="http://schemas.microsoft.com/office/infopath/2007/PartnerControls">
  <documentManagement>
    <OpportunityID xmlns="3b3663a6-f29f-4d3a-8b65-d75a6b5d9c03">20017373</OpportunityID>
    <ProfitCenter xmlns="3b3663a6-f29f-4d3a-8b65-d75a6b5d9c03">Elect/Inst (EI)</ProfitCenter>
    <District xmlns="3b3663a6-f29f-4d3a-8b65-d75a6b5d9c03">Kiewit Power Constructors</District>
    <_dlc_DocId xmlns="25a88295-8a17-448b-a839-b699cbfad62b">KPCLENEXA-15-3051</_dlc_DocId>
    <_dlc_DocIdUrl xmlns="25a88295-8a17-448b-a839-b699cbfad62b">
      <Url>https://portal.kiewit.com/sites/KPCEIHome/_layouts/15/DocIdRedir.aspx?ID=KPCLENEXA-15-3051</Url>
      <Description>KPCLENEXA-15-3051</Description>
    </_dlc_DocIdUrl>
    <ProjectCompletionDate xmlns="3b3663a6-f29f-4d3a-8b65-d75a6b5d9c03" xsi:nil="true"/>
  </documentManagement>
</p:properties>
</file>

<file path=customXml/item53.xml>��< ? x m l   v e r s i o n = " 1 . 0 "   e n c o d i n g = " U T F - 1 6 " ? > < G e m i n i   x m l n s = " h t t p : / / g e m i n i / p i v o t c u s t o m i z a t i o n / T a b l e X M L _ T a b l e 2 1 - 6 6 6 8 2 c 5 1 - e 8 8 4 - 4 e 1 1 - 9 4 2 6 - d d 4 5 a f 1 a d 4 c 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 / & g t ; & l t ; C o l u m n W i d t h s & g t ; & l t ; i t e m & g t ; & l t ; k e y & g t ; & l t ; s t r i n g & g t ; A c c e s s o r y   D e s c r i p t i o n & l t ; / s t r i n g & g t ; & l t ; / k e y & g t ; & l t ; v a l u e & g t ; & l t ; i n t & g t ; 1 7 0 & l t ; / i n t & g t ; & l t ; / v a l u e & g t ; & l t ; / i t e m & g t ; & l t ; i t e m & g t ; & l t ; k e y & g t ; & l t ; s t r i n g & g t ; C a t a l o g   N u m b e r & l t ; / s t r i n g & g t ; & l t ; / k e y & g t ; & l t ; v a l u e & g t ; & l t ; i n t & g t ; 1 3 6 & l t ; / i n t & g t ; & l t ; / v a l u e & g t ; & l t ; / i t e m & g t ; & l t ; / C o l u m n W i d t h s & g t ; & l t ; C o l u m n D i s p l a y I n d e x & g t ; & l t ; i t e m & g t ; & l t ; k e y & g t ; & l t ; s t r i n g & g t ; A c c e s s o r y   D e s c r i p t i o n & l t ; / s t r i n g & g t ; & l t ; / k e y & g t ; & l t ; v a l u e & g t ; & l t ; i n t & g t ; 0 & l t ; / i n t & g t ; & l t ; / v a l u e & g t ; & l t ; / i t e m & g t ; & l t ; i t e m & g t ; & l t ; k e y & g t ; & l t ; s t r i n g & g t ; C a t a l o g   N u m b e r & 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5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 2 0 1 6 - 0 3 - 3 1 T 1 4 : 3 7 : 0 8 . 3 3 5 7 0 5 4 - 0 5 : 0 0 < / L a s t P r o c e s s e d T i m e > < / D a t a M o d e l i n g S a n d b o x . S e r i a l i z e d S a n d b o x E r r o r C a c h e > ] ] > < / C u s t o m C o n t e n t > < / G e m i n i > 
</file>

<file path=customXml/item55.xml>��< ? x m l   v e r s i o n = " 1 . 0 "   e n c o d i n g = " U T F - 1 6 " ? > < G e m i n i   x m l n s = " h t t p : / / g e m i n i / p i v o t c u s t o m i z a t i o n / e e 3 e a a 8 e - 1 f 3 a - 4 e 4 e - 9 c 4 e - a 0 d 8 f 9 6 e 6 2 5 4 " > < C u s t o m C o n t e n t > < ! [ C D A T A [ < ? x m l   v e r s i o n = " 1 . 0 "   e n c o d i n g = " u t f - 1 6 " ? > < S e t t i n g s > < H S l i c e r s S h a p e > 0 ; 0 ; 0 ; 0 < / H S l i c e r s S h a p e > < V S l i c e r s S h a p e > 0 ; 0 ; 0 ; 0 < / V S l i c e r s S h a p e > < S l i c e r S h e e t N a m e > D a t a   S u m m a r y < / S l i c e r S h e e t N a m e > < S A H o s t H a s h > 6 6 0 2 2 3 2 1 5 < / S A H o s t H a s h > < G e m i n i F i e l d L i s t V i s i b l e > T r u e < / G e m i n i F i e l d L i s t V i s i b l e > < / S e t t i n g s > ] ] > < / C u s t o m C o n t e n t > < / G e m i n i > 
</file>

<file path=customXml/item56.xml>��< ? x m l   v e r s i o n = " 1 . 0 "   e n c o d i n g = " U T F - 1 6 " ? > < G e m i n i   x m l n s = " h t t p : / / g e m i n i / p i v o t c u s t o m i z a t i o n / 2 8 4 0 e 7 a d - a 6 a 9 - 4 5 3 e - a 5 d 7 - a 0 f a 9 1 d b 1 e 5 7 " > < C u s t o m C o n t e n t > < ! [ C D A T A [ < ? x m l   v e r s i o n = " 1 . 0 "   e n c o d i n g = " u t f - 1 6 " ? > < S e t t i n g s > < H S l i c e r s S h a p e > 0 ; 0 ; 0 ; 0 < / H S l i c e r s S h a p e > < V S l i c e r s S h a p e > 0 ; 0 ; 0 ; 0 < / V S l i c e r s S h a p e > < S l i c e r S h e e t N a m e > D a t a   S u m m a r y < / S l i c e r S h e e t N a m e > < S A H o s t H a s h > 4 6 9 8 6 9 6 2 2 < / S A H o s t H a s h > < G e m i n i F i e l d L i s t V i s i b l e > T r u e < / G e m i n i F i e l d L i s t V i s i b l e > < / S e t t i n g s > ] ] > < / C u s t o m C o n t e n t > < / G e m i n i > 
</file>

<file path=customXml/item57.xml>��< ? x m l   v e r s i o n = " 1 . 0 "   e n c o d i n g = " U T F - 1 6 " ? > < G e m i n i   x m l n s = " h t t p : / / g e m i n i / p i v o t c u s t o m i z a t i o n / e 8 3 d 5 b d c - 8 e e 9 - 4 1 f c - 9 b 5 1 - 6 c 9 0 3 e 7 5 a 8 7 6 " > < C u s t o m C o n t e n t > < ! [ C D A T A [ < ? x m l   v e r s i o n = " 1 . 0 "   e n c o d i n g = " u t f - 1 6 " ? > < S e t t i n g s > < H S l i c e r s S h a p e > 0 ; 0 ; 0 ; 0 < / H S l i c e r s S h a p e > < V S l i c e r s S h a p e > 0 ; 0 ; 0 ; 0 < / V S l i c e r s S h a p e > < S l i c e r S h e e t N a m e > S h e e t 9 < / S l i c e r S h e e t N a m e > < S A H o s t H a s h > 7 3 8 2 8 9 7 7 2 < / S A H o s t H a s h > < G e m i n i F i e l d L i s t V i s i b l e > T r u e < / G e m i n i F i e l d L i s t V i s i b l e > < / S e t t i n g s > ] ] > < / C u s t o m C o n t e n t > < / G e m i n i > 
</file>

<file path=customXml/item58.xml>��< ? x m l   v e r s i o n = " 1 . 0 "   e n c o d i n g = " U T F - 1 6 " ? > < G e m i n i   x m l n s = " h t t p : / / g e m i n i / p i v o t c u s t o m i z a t i o n / f d e 9 6 1 d 1 - 7 f c b - 4 4 0 0 - b d 8 8 - 3 6 b e 3 c a 5 d 2 9 4 " > < C u s t o m C o n t e n t > < ! [ C D A T A [ < ? x m l   v e r s i o n = " 1 . 0 "   e n c o d i n g = " u t f - 1 6 " ? > < S e t t i n g s > < H S l i c e r s S h a p e > 0 ; 0 ; 0 ; 0 < / H S l i c e r s S h a p e > < V S l i c e r s S h a p e > 0 ; 0 ; 0 ; 0 < / V S l i c e r s S h a p e > < S l i c e r S h e e t N a m e > D a t a   S u m m a r y < / S l i c e r S h e e t N a m e > < S A H o s t H a s h > 4 5 1 7 3 6 0 0 8 < / S A H o s t H a s h > < G e m i n i F i e l d L i s t V i s i b l e > T r u e < / G e m i n i F i e l d L i s t V i s i b l e > < / S e t t i n g s > ] ] > < / C u s t o m C o n t e n t > < / G e m i n i > 
</file>

<file path=customXml/item59.xml>��< ? x m l   v e r s i o n = " 1 . 0 "   e n c o d i n g = " U T F - 1 6 " ? > < G e m i n i   x m l n s = " h t t p : / / g e m i n i / p i v o t c u s t o m i z a t i o n / T a b l e X M L _ T a b l e 1 - c 8 f 2 b b d 9 - c 0 c 8 - 4 1 c 6 - a 3 8 e - 7 9 b 7 6 f 1 a a c 3 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 / & g t ; & l t ; C o l u m n W i d t h s & g t ; & l t ; i t e m & g t ; & l t ; k e y & g t ; & l t ; s t r i n g & g t ; S h e e t   # & l t ; / s t r i n g & g t ; & l t ; / k e y & g t ; & l t ; v a l u e & g t ; & l t ; i n t & g t ; 8 2 & l t ; / i n t & g t ; & l t ; / v a l u e & g t ; & l t ; / i t e m & g t ; & l t ; i t e m & g t ; & l t ; k e y & g t ; & l t ; s t r i n g & g t ; L i n e   N u m b e r & l t ; / s t r i n g & g t ; & l t ; / k e y & g t ; & l t ; v a l u e & g t ; & l t ; i n t & g t ; 1 1 6 & l t ; / i n t & g t ; & l t ; / v a l u e & g t ; & l t ; / i t e m & g t ; & l t ; i t e m & g t ; & l t ; k e y & g t ; & l t ; s t r i n g & g t ; S e r v i c e & l t ; / s t r i n g & g t ; & l t ; / k e y & g t ; & l t ; v a l u e & g t ; & l t ; i n t & g t ; 8 1 & l t ; / i n t & g t ; & l t ; / v a l u e & g t ; & l t ; / i t e m & g t ; & l t ; i t e m & g t ; & l t ; k e y & g t ; & l t ; s t r i n g & g t ; S i z e   N P S & l t ; / s t r i n g & g t ; & l t ; / k e y & g t ; & l t ; v a l u e & g t ; & l t ; i n t & g t ; 1 6 8 & l t ; / i n t & g t ; & l t ; / v a l u e & g t ; & l t ; / i t e m & g t ; & l t ; i t e m & g t ; & l t ; k e y & g t ; & l t ; s t r i n g & g t ; F i n a l   S c h e d u l e & l t ; / s t r i n g & g t ; & l t ; / k e y & g t ; & l t ; v a l u e & g t ; & l t ; i n t & g t ; 1 2 6 & l t ; / i n t & g t ; & l t ; / v a l u e & g t ; & l t ; / i t e m & g t ; & l t ; i t e m & g t ; & l t ; k e y & g t ; & l t ; s t r i n g & g t ; M a t e r i a l & l t ; / s t r i n g & g t ; & l t ; / k e y & g t ; & l t ; v a l u e & g t ; & l t ; i n t & g t ; 8 8 & l t ; / i n t & g t ; & l t ; / v a l u e & g t ; & l t ; / i t e m & g t ; & l t ; i t e m & g t ; & l t ; k e y & g t ; & l t ; s t r i n g & g t ; D e s i g n   T e m p   ( � F ) & l t ; / s t r i n g & g t ; & l t ; / k e y & g t ; & l t ; v a l u e & g t ; & l t ; i n t & g t ; 1 4 0 & l t ; / i n t & g t ; & l t ; / v a l u e & g t ; & l t ; / i t e m & g t ; & l t ; i t e m & g t ; & l t ; k e y & g t ; & l t ; s t r i n g & g t ; R T D 1 0 C S   Q T Y   -   P o s t & l t ; / s t r i n g & g t ; & l t ; / k e y & g t ; & l t ; v a l u e & g t ; & l t ; i n t & g t ; 1 5 6 & l t ; / i n t & g t ; & l t ; / v a l u e & g t ; & l t ; / i t e m & g t ; & l t ; i t e m & g t ; & l t ; k e y & g t ; & l t ; s t r i n g & g t ; S y s t e m   C o d e & l t ; / s t r i n g & g t ; & l t ; / k e y & g t ; & l t ; v a l u e & g t ; & l t ; i n t & g t ; 1 1 6 & l t ; / i n t & g t ; & l t ; / v a l u e & g t ; & l t ; / i t e m & g t ; & l t ; i t e m & g t ; & l t ; k e y & g t ; & l t ; s t r i n g & g t ; P i p e   L e n g t h   ( L F ) & l t ; / s t r i n g & g t ; & l t ; / k e y & g t ; & l t ; v a l u e & g t ; & l t ; i n t & g t ; 1 3 5 & l t ; / i n t & g t ; & l t ; / v a l u e & g t ; & l t ; / i t e m & g t ; & l t ; i t e m & g t ; & l t ; k e y & g t ; & l t ; s t r i n g & g t ; A r e a & l t ; / s t r i n g & g t ; & l t ; / k e y & g t ; & l t ; v a l u e & g t ; & l t ; i n t & g t ; 6 5 & l t ; / i n t & g t ; & l t ; / v a l u e & g t ; & l t ; / i t e m & g t ; & l t ; i t e m & g t ; & l t ; k e y & g t ; & l t ; s t r i n g & g t ; I n s u l a t i o n   T h i c k n e s s   ( i n ) & l t ; / s t r i n g & g t ; & l t ; / k e y & g t ; & l t ; v a l u e & g t ; & l t ; i n t & g t ; 1 8 5 & l t ; / i n t & g t ; & l t ; / v a l u e & g t ; & l t ; / i t e m & g t ; & l t ; i t e m & g t ; & l t ; k e y & g t ; & l t ; s t r i n g & g t ; I n s u l a t i o n   T y p e & l t ; / s t r i n g & g t ; & l t ; / k e y & g t ; & l t ; v a l u e & g t ; & l t ; i n t & g t ; 2 9 0 & l t ; / i n t & g t ; & l t ; / v a l u e & g t ; & l t ; / i t e m & g t ; & l t ; i t e m & g t ; & l t ; k e y & g t ; & l t ; s t r i n g & g t ; F l a n g e s & l t ; / s t r i n g & g t ; & l t ; / k e y & g t ; & l t ; v a l u e & g t ; & l t ; i n t & g t ; 8 3 & l t ; / i n t & g t ; & l t ; / v a l u e & g t ; & l t ; / i t e m & g t ; & l t ; i t e m & g t ; & l t ; k e y & g t ; & l t ; s t r i n g & g t ; V a l v e s & l t ; / s t r i n g & g t ; & l t ; / k e y & g t ; & l t ; v a l u e & g t ; & l t ; i n t & g t ; 7 6 & l t ; / i n t & g t ; & l t ; / v a l u e & g t ; & l t ; / i t e m & g t ; & l t ; i t e m & g t ; & l t ; k e y & g t ; & l t ; s t r i n g & g t ; P i p e   S u p p o r t & l t ; / s t r i n g & g t ; & l t ; / k e y & g t ; & l t ; v a l u e & g t ; & l t ; i n t & g t ; 1 1 6 & l t ; / i n t & g t ; & l t ; / v a l u e & g t ; & l t ; / i t e m & g t ; & l t ; i t e m & g t ; & l t ; k e y & g t ; & l t ; s t r i n g & g t ; H e a t   L o s s   ( w /   I n s u l a t i o n ) & l t ; / s t r i n g & g t ; & l t ; / k e y & g t ; & l t ; v a l u e & g t ; & l t ; i n t & g t ; 1 6 7 & l t ; / i n t & g t ; & l t ; / v a l u e & g t ; & l t ; / i t e m & g t ; & l t ; i t e m & g t ; & l t ; k e y & g t ; & l t ; s t r i n g & g t ; A m b i e n t   T e m p   ( � F ) & l t ; / s t r i n g & g t ; & l t ; / k e y & g t ; & l t ; v a l u e & g t ; & l t ; i n t & g t ; 1 5 9 & l t ; / i n t & g t ; & l t ; / v a l u e & g t ; & l t ; / i t e m & g t ; & l t ; i t e m & g t ; & l t ; k e y & g t ; & l t ; s t r i n g & g t ; D e l t a   T   ( � F ) & l t ; / s t r i n g & g t ; & l t ; / k e y & g t ; & l t ; v a l u e & g t ; & l t ; i n t & g t ; 1 5 6 & l t ; / i n t & g t ; & l t ; / v a l u e & g t ; & l t ; / i t e m & g t ; & l t ; i t e m & g t ; & l t ; k e y & g t ; & l t ; s t r i n g & g t ; C a b l e   T y p e & l t ; / s t r i n g & g t ; & l t ; / k e y & g t ; & l t ; v a l u e & g t ; & l t ; i n t & g t ; 1 6 4 & l t ; / i n t & g t ; & l t ; / v a l u e & g t ; & l t ; / i t e m & g t ; & l t ; i t e m & g t ; & l t ; k e y & g t ; & l t ; s t r i n g & g t ; C o n c a t e n a t e   C o d e & l t ; / s t r i n g & g t ; & l t ; / k e y & g t ; & l t ; v a l u e & g t ; & l t ; i n t & g t ; 1 4 4 & l t ; / i n t & g t ; & l t ; / v a l u e & g t ; & l t ; / i t e m & g t ; & l t ; i t e m & g t ; & l t ; k e y & g t ; & l t ; s t r i n g & g t ; H e a t   L o s s   ( P i p e ) & l t ; / s t r i n g & g t ; & l t ; / k e y & g t ; & l t ; v a l u e & g t ; & l t ; i n t & g t ; 1 5 6 & l t ; / i n t & g t ; & l t ; / v a l u e & g t ; & l t ; / i t e m & g t ; & l t ; i t e m & g t ; & l t ; k e y & g t ; & l t ; s t r i n g & g t ; C a b l e   L e n g t h   f o r   V a l v e s & l t ; / s t r i n g & g t ; & l t ; / k e y & g t ; & l t ; v a l u e & g t ; & l t ; i n t & g t ; 2 1 7 & l t ; / i n t & g t ; & l t ; / v a l u e & g t ; & l t ; / i t e m & g t ; & l t ; i t e m & g t ; & l t ; k e y & g t ; & l t ; s t r i n g & g t ; C a b l e   L e n g t h   f o r   F l a n g e s & l t ; / s t r i n g & g t ; & l t ; / k e y & g t ; & l t ; v a l u e & g t ; & l t ; i n t & g t ; 2 0 7 & l t ; / i n t & g t ; & l t ; / v a l u e & g t ; & l t ; / i t e m & g t ; & l t ; i t e m & g t ; & l t ; k e y & g t ; & l t ; s t r i n g & g t ; C a b l e   L e n g t h   f o r   S u p p o r t s & l t ; / s t r i n g & g t ; & l t ; / k e y & g t ; & l t ; v a l u e & g t ; & l t ; i n t & g t ; 2 4 6 & l t ; / i n t & g t ; & l t ; / v a l u e & g t ; & l t ; / i t e m & g t ; & l t ; i t e m & g t ; & l t ; k e y & g t ; & l t ; s t r i n g & g t ; C a b l e   L e n g t h   f o r   P i p e & l t ; / s t r i n g & g t ; & l t ; / k e y & g t ; & l t ; v a l u e & g t ; & l t ; i n t & g t ; 1 7 9 & l t ; / i n t & g t ; & l t ; / v a l u e & g t ; & l t ; / i t e m & g t ; & l t ; i t e m & g t ; & l t ; k e y & g t ; & l t ; s t r i n g & g t ; C a b l e   L e n g t h   f o r   C o l d   L e a d & l t ; / s t r i n g & g t ; & l t ; / k e y & g t ; & l t ; v a l u e & g t ; & l t ; i n t & g t ; 2 3 0 & l t ; / i n t & g t ; & l t ; / v a l u e & g t ; & l t ; / i t e m & g t ; & l t ; i t e m & g t ; & l t ; k e y & g t ; & l t ; s t r i n g & g t ; M I   C a b l e   R e s i s t a n c e & l t ; / s t r i n g & g t ; & l t ; / k e y & g t ; & l t ; v a l u e & g t ; & l t ; i n t & g t ; 1 5 9 & l t ; / i n t & g t ; & l t ; / v a l u e & g t ; & l t ; / i t e m & g t ; & l t ; i t e m & g t ; & l t ; k e y & g t ; & l t ; s t r i n g & g t ; J B S - 1 0 0 - A & l t ; / s t r i n g & g t ; & l t ; / k e y & g t ; & l t ; v a l u e & g t ; & l t ; i n t & g t ; 1 5 6 & l t ; / i n t & g t ; & l t ; / v a l u e & g t ; & l t ; / i t e m & g t ; & l t ; i t e m & g t ; & l t ; k e y & g t ; & l t ; s t r i n g & g t ; P o w e r   O u t p u t & l t ; / s t r i n g & g t ; & l t ; / k e y & g t ; & l t ; v a l u e & g t ; & l t ; i n t & g t ; 1 7 9 & l t ; / i n t & g t ; & l t ; / v a l u e & g t ; & l t ; / i t e m & g t ; & l t ; i t e m & g t ; & l t ; k e y & g t ; & l t ; s t r i n g & g t ; C a b l e   T y p e   N e e d e d & l t ; / s t r i n g & g t ; & l t ; / k e y & g t ; & l t ; v a l u e & g t ; & l t ; i n t & g t ; 2 3 2 & l t ; / i n t & g t ; & l t ; / v a l u e & g t ; & l t ; / i t e m & g t ; & l t ; i t e m & g t ; & l t ; k e y & g t ; & l t ; s t r i n g & g t ; C a b l e   F a m i l y & l t ; / s t r i n g & g t ; & l t ; / k e y & g t ; & l t ; v a l u e & g t ; & l t ; i n t & g t ; 1 5 6 & l t ; / i n t & g t ; & l t ; / v a l u e & g t ; & l t ; / i t e m & g t ; & l t ; i t e m & g t ; & l t ; k e y & g t ; & l t ; s t r i n g & g t ; C a b l e   C o d e & l t ; / s t r i n g & g t ; & l t ; / k e y & g t ; & l t ; v a l u e & g t ; & l t ; i n t & g t ; 1 5 6 & l t ; / i n t & g t ; & l t ; / v a l u e & g t ; & l t ; / i t e m & g t ; & l t ; i t e m & g t ; & l t ; k e y & g t ; & l t ; s t r i n g & g t ; C a b l e   U O M & l t ; / s t r i n g & g t ; & l t ; / k e y & g t ; & l t ; v a l u e & g t ; & l t ; i n t & g t ; 1 5 6 & l t ; / i n t & g t ; & l t ; / v a l u e & g t ; & l t ; / i t e m & g t ; & l t ; i t e m & g t ; & l t ; k e y & g t ; & l t ; s t r i n g & g t ; P o w e r   K i t   Q T Y   -   P o s t & l t ; / s t r i n g & g t ; & l t ; / k e y & g t ; & l t ; v a l u e & g t ; & l t ; i n t & g t ; 1 5 6 & l t ; / i n t & g t ; & l t ; / v a l u e & g t ; & l t ; / i t e m & g t ; & l t ; i t e m & g t ; & l t ; k e y & g t ; & l t ; s t r i n g & g t ; P T J B   Q T Y   -   P o s t & l t ; / s t r i n g & g t ; & l t ; / k e y & g t ; & l t ; v a l u e & g t ; & l t ; i n t & g t ; 1 5 6 & l t ; / i n t & g t ; & l t ; / v a l u e & g t ; & l t ; / i t e m & g t ; & l t ; i t e m & g t ; & l t ; k e y & g t ; & l t ; s t r i n g & g t ; M a x   C i r c u i t   L e n g t h & l t ; / s t r i n g & g t ; & l t ; / k e y & g t ; & l t ; v a l u e & g t ; & l t ; i n t & g t ; 1 5 6 & l t ; / i n t & g t ; & l t ; / v a l u e & g t ; & l t ; / i t e m & g t ; & l t ; i t e m & g t ; & l t ; k e y & g t ; & l t ; s t r i n g & g t ; C o n t r o l l e r   Q T Y   - P o s t & l t ; / s t r i n g & g t ; & l t ; / k e y & g t ; & l t ; v a l u e & g t ; & l t ; i n t & g t ; 1 5 6 & l t ; / i n t & g t ; & l t ; / v a l u e & g t ; & l t ; / i t e m & g t ; & l t ; i t e m & g t ; & l t ; k e y & g t ; & l t ; s t r i n g & g t ; R T D 4 A L   Q T Y   - P r e & l t ; / s t r i n g & g t ; & l t ; / k e y & g t ; & l t ; v a l u e & g t ; & l t ; i n t & g t ; 1 5 6 & l t ; / i n t & g t ; & l t ; / v a l u e & g t ; & l t ; / i t e m & g t ; & l t ; i t e m & g t ; & l t ; k e y & g t ; & l t ; s t r i n g & g t ; C a b l e   L e n g t h   f o r   K i t s & l t ; / s t r i n g & g t ; & l t ; / k e y & g t ; & l t ; v a l u e & g t ; & l t ; i n t & g t ; 2 7 6 & l t ; / i n t & g t ; & l t ; / v a l u e & g t ; & l t ; / i t e m & g t ; & l t ; i t e m & g t ; & l t ; k e y & g t ; & l t ; s t r i n g & g t ; M I   C a b l e   T y p e & l t ; / s t r i n g & g t ; & l t ; / k e y & g t ; & l t ; v a l u e & g t ; & l t ; i n t & g t ; 1 5 6 & l t ; / i n t & g t ; & l t ; / v a l u e & g t ; & l t ; / i t e m & g t ; & l t ; i t e m & g t ; & l t ; k e y & g t ; & l t ; s t r i n g & g t ; M I   C a b l e   S t r a p   T y p e & l t ; / s t r i n g & g t ; & l t ; / k e y & g t ; & l t ; v a l u e & g t ; & l t ; i n t & g t ; 2 3 4 & l t ; / i n t & g t ; & l t ; / v a l u e & g t ; & l t ; / i t e m & g t ; & l t ; i t e m & g t ; & l t ; k e y & g t ; & l t ; s t r i n g & g t ; M I   C a b l e   S t r a p   Q T Y & l t ; / s t r i n g & g t ; & l t ; / k e y & g t ; & l t ; v a l u e & g t ; & l t ; i n t & g t ; 2 0 2 & l t ; / i n t & g t ; & l t ; / v a l u e & g t ; & l t ; / i t e m & g t ; & l t ; i t e m & g t ; & l t ; k e y & g t ; & l t ; s t r i n g & g t ; T o t a l   C i r c u i t s & l t ; / s t r i n g & g t ; & l t ; / k e y & g t ; & l t ; v a l u e & g t ; & l t ; i n t & g t ; 1 5 6 & l t ; / i n t & g t ; & l t ; / v a l u e & g t ; & l t ; / i t e m & g t ; & l t ; i t e m & g t ; & l t ; k e y & g t ; & l t ; s t r i n g & g t ; M I   C a b l e   D e s c r i p t i o n & l t ; / s t r i n g & g t ; & l t ; / k e y & g t ; & l t ; v a l u e & g t ; & l t ; i n t & g t ; 1 5 6 & l t ; / i n t & g t ; & l t ; / v a l u e & g t ; & l t ; / i t e m & g t ; & l t ; i t e m & g t ; & l t ; k e y & g t ; & l t ; s t r i n g & g t ; E n d   S e a l   K i t   Q T Y   -   P o s t & l t ; / s t r i n g & g t ; & l t ; / k e y & g t ; & l t ; v a l u e & g t ; & l t ; i n t & g t ; 1 7 8 & l t ; / i n t & g t ; & l t ; / v a l u e & g t ; & l t ; / i t e m & g t ; & l t ; i t e m & g t ; & l t ; k e y & g t ; & l t ; s t r i n g & g t ; P i p e   S t r a p   Q T Y & l t ; / s t r i n g & g t ; & l t ; / k e y & g t ; & l t ; v a l u e & g t ; & l t ; i n t & g t ; 2 0 8 & l t ; / i n t & g t ; & l t ; / v a l u e & g t ; & l t ; / i t e m & g t ; & l t ; i t e m & g t ; & l t ; k e y & g t ; & l t ; s t r i n g & g t ; P T J B & l t ; / s t r i n g & g t ; & l t ; / k e y & g t ; & l t ; v a l u e & g t ; & l t ; i n t & g t ; 1 5 6 & l t ; / i n t & g t ; & l t ; / v a l u e & g t ; & l t ; / i t e m & g t ; & l t ; i t e m & g t ; & l t ; k e y & g t ; & l t ; s t r i n g & g t ; R T D 4 A L & l t ; / s t r i n g & g t ; & l t ; / k e y & g t ; & l t ; v a l u e & g t ; & l t ; i n t & g t ; 1 5 6 & l t ; / i n t & g t ; & l t ; / v a l u e & g t ; & l t ; / i t e m & g t ; & l t ; i t e m & g t ; & l t ; k e y & g t ; & l t ; s t r i n g & g t ; C a b l e   L e n g t h & l t ; / s t r i n g & g t ; & l t ; / k e y & g t ; & l t ; v a l u e & g t ; & l t ; i n t & g t ; 1 5 6 & l t ; / i n t & g t ; & l t ; / v a l u e & g t ; & l t ; / i t e m & g t ; & l t ; i t e m & g t ; & l t ; k e y & g t ; & l t ; s t r i n g & g t ; P T J B   Q T Y   -   P r e & l t ; / s t r i n g & g t ; & l t ; / k e y & g t ; & l t ; v a l u e & g t ; & l t ; i n t & g t ; 1 5 6 & l t ; / i n t & g t ; & l t ; / v a l u e & g t ; & l t ; / i t e m & g t ; & l t ; i t e m & g t ; & l t ; k e y & g t ; & l t ; s t r i n g & g t ; M I   C a b l e   C i r c u i t s & l t ; / s t r i n g & g t ; & l t ; / k e y & g t ; & l t ; v a l u e & g t ; & l t ; i n t & g t ; 1 5 6 & l t ; / i n t & g t ; & l t ; / v a l u e & g t ; & l t ; / i t e m & g t ; & l t ; i t e m & g t ; & l t ; k e y & g t ; & l t ; s t r i n g & g t ; M a i n t a i n   T e m p & l t ; / s t r i n g & g t ; & l t ; / k e y & g t ; & l t ; v a l u e & g t ; & l t ; i n t & g t ; 1 5 6 & l t ; / i n t & g t ; & l t ; / v a l u e & g t ; & l t ; / i t e m & g t ; & l t ; i t e m & g t ; & l t ; k e y & g t ; & l t ; s t r i n g & g t ; E - 1 0 0 - A & l t ; / s t r i n g & g t ; & l t ; / k e y & g t ; & l t ; v a l u e & g t ; & l t ; i n t & g t ; 1 5 6 & l t ; / i n t & g t ; & l t ; / v a l u e & g t ; & l t ; / i t e m & g t ; & l t ; i t e m & g t ; & l t ; k e y & g t ; & l t ; s t r i n g & g t ; E T L   Q T Y & l t ; / s t r i n g & g t ; & l t ; / k e y & g t ; & l t ; v a l u e & g t ; & l t ; i n t & g t ; 8 3 & l t ; / i n t & g t ; & l t ; / v a l u e & g t ; & l t ; / i t e m & g t ; & l t ; i t e m & g t ; & l t ; k e y & g t ; & l t ; s t r i n g & g t ; E T L & l t ; / s t r i n g & g t ; & l t ; / k e y & g t ; & l t ; v a l u e & g t ; & l t ; i n t & g t ; 8 6 & l t ; / i n t & g t ; & l t ; / v a l u e & g t ; & l t ; / i t e m & g t ; & l t ; i t e m & g t ; & l t ; k e y & g t ; & l t ; s t r i n g & g t ; T a p e   Q T Y & l t ; / s t r i n g & g t ; & l t ; / k e y & g t ; & l t ; v a l u e & g t ; & l t ; i n t & g t ; 1 4 2 & l t ; / i n t & g t ; & l t ; / v a l u e & g t ; & l t ; / i t e m & g t ; & l t ; i t e m & g t ; & l t ; k e y & g t ; & l t ; s t r i n g & g t ; T a p e & l t ; / s t r i n g & g t ; & l t ; / k e y & g t ; & l t ; v a l u e & g t ; & l t ; i n t & g t ; 1 2 0 & l t ; / i n t & g t ; & l t ; / v a l u e & g t ; & l t ; / i t e m & g t ; & l t ; i t e m & g t ; & l t ; k e y & g t ; & l t ; s t r i n g & g t ; O p e r a t i n g   T e m p   ( � F ) & l t ; / s t r i n g & g t ; & l t ; / k e y & g t ; & l t ; v a l u e & g t ; & l t ; i n t & g t ; 1 5 9 & l t ; / i n t & g t ; & l t ; / v a l u e & g t ; & l t ; / i t e m & g t ; & l t ; i t e m & g t ; & l t ; k e y & g t ; & l t ; s t r i n g & g t ; P i p e   S t r a p & l t ; / s t r i n g & g t ; & l t ; / k e y & g t ; & l t ; v a l u e & g t ; & l t ; i n t & g t ; 1 8 3 & l t ; / i n t & g t ; & l t ; / v a l u e & g t ; & l t ; / i t e m & g t ; & l t ; i t e m & g t ; & l t ; k e y & g t ; & l t ; s t r i n g & g t ; P o w e r   K i t   Q T Y   -   P r e & l t ; / s t r i n g & g t ; & l t ; / k e y & g t ; & l t ; v a l u e & g t ; & l t ; i n t & g t ; 1 5 6 & l t ; / i n t & g t ; & l t ; / v a l u e & g t ; & l t ; / i t e m & g t ; & l t ; i t e m & g t ; & l t ; k e y & g t ; & l t ; s t r i n g & g t ; C o n t r o l l e r   Q T Y   -   P r e & l t ; / s t r i n g & g t ; & l t ; / k e y & g t ; & l t ; v a l u e & g t ; & l t ; i n t & g t ; 1 5 6 & l t ; / i n t & g t ; & l t ; / v a l u e & g t ; & l t ; / i t e m & g t ; & l t ; i t e m & g t ; & l t ; k e y & g t ; & l t ; s t r i n g & g t ; S R   C a b l e   C i r c u i t s & l t ; / s t r i n g & g t ; & l t ; / k e y & g t ; & l t ; v a l u e & g t ; & l t ; i n t & g t ; 1 5 6 & l t ; / i n t & g t ; & l t ; / v a l u e & g t ; & l t ; / i t e m & g t ; & l t ; i t e m & g t ; & l t ; k e y & g t ; & l t ; s t r i n g & g t ; R T D 1 0 C S & l t ; / s t r i n g & g t ; & l t ; / k e y & g t ; & l t ; v a l u e & g t ; & l t ; i n t & g t ; 1 5 6 & l t ; / i n t & g t ; & l t ; / v a l u e & g t ; & l t ; / i t e m & g t ; & l t ; i t e m & g t ; & l t ; k e y & g t ; & l t ; s t r i n g & g t ; R T D 1 0 C S   Q T Y   -   P r e & l t ; / s t r i n g & g t ; & l t ; / k e y & g t ; & l t ; v a l u e & g t ; & l t ; i n t & g t ; 1 5 6 & l t ; / i n t & g t ; & l t ; / v a l u e & g t ; & l t ; / i t e m & g t ; & l t ; i t e m & g t ; & l t ; k e y & g t ; & l t ; s t r i n g & g t ; E n d   S e a l   K i t   Q T Y   -   P r e & l t ; / s t r i n g & g t ; & l t ; / k e y & g t ; & l t ; v a l u e & g t ; & l t ; i n t & g t ; 2 3 9 & l t ; / i n t & g t ; & l t ; / v a l u e & g t ; & l t ; / i t e m & g t ; & l t ; i t e m & g t ; & l t ; k e y & g t ; & l t ; s t r i n g & g t ; D e l t a   T & l t ; / s t r i n g & g t ; & l t ; / k e y & g t ; & l t ; v a l u e & g t ; & l t ; i n t & g t ; 1 5 6 & l t ; / i n t & g t ; & l t ; / v a l u e & g t ; & l t ; / i t e m & g t ; & l t ; i t e m & g t ; & l t ; k e y & g t ; & l t ; s t r i n g & g t ; A d j u s t e d   C a b l e   F a m i l y   M i n   P o w e r   O u t p u t & l t ; / s t r i n g & g t ; & l t ; / k e y & g t ; & l t ; v a l u e & g t ; & l t ; i n t & g t ; 2 4 9 & l t ; / i n t & g t ; & l t ; / v a l u e & g t ; & l t ; / i t e m & g t ; & l t ; i t e m & g t ; & l t ; k e y & g t ; & l t ; s t r i n g & g t ; A d j u s t e d   S i z e & l t ; / s t r i n g & g t ; & l t ; / k e y & g t ; & l t ; v a l u e & g t ; & l t ; i n t & g t ; 1 5 6 & l t ; / i n t & g t ; & l t ; / v a l u e & g t ; & l t ; / i t e m & g t ; & l t ; i t e m & g t ; & l t ; k e y & g t ; & l t ; s t r i n g & g t ; R T D 4 A L   Q T Y   -   P o s t & l t ; / s t r i n g & g t ; & l t ; / k e y & g t ; & l t ; v a l u e & g t ; & l t ; i n t & g t ; 1 5 6 & l t ; / i n t & g t ; & l t ; / v a l u e & g t ; & l t ; / i t e m & g t ; & l t ; i t e m & g t ; & l t ; k e y & g t ; & l t ; s t r i n g & g t ; C a b l e   F a m i l y   M a x   P o w e r   O u t p u t & l t ; / s t r i n g & g t ; & l t ; / k e y & g t ; & l t ; v a l u e & g t ; & l t ; i n t & g t ; 2 5 7 & l t ; / i n t & g t ; & l t ; / v a l u e & g t ; & l t ; / i t e m & g t ; & l t ; i t e m & g t ; & l t ; k e y & g t ; & l t ; s t r i n g & g t ; I n c r e a s e   C a b l e & l t ; / s t r i n g & g t ; & l t ; / k e y & g t ; & l t ; v a l u e & g t ; & l t ; i n t & g t ; 1 5 6 & l t ; / i n t & g t ; & l t ; / v a l u e & g t ; & l t ; / i t e m & g t ; & l t ; i t e m & g t ; & l t ; k e y & g t ; & l t ; s t r i n g & g t ; A d j u s t e d   C a b l e   F a m i l y & l t ; / s t r i n g & g t ; & l t ; / k e y & g t ; & l t ; v a l u e & g t ; & l t ; i n t & g t ; 1 9 8 & l t ; / i n t & g t ; & l t ; / v a l u e & g t ; & l t ; / i t e m & g t ; & l t ; i t e m & g t ; & l t ; k e y & g t ; & l t ; s t r i n g & g t ; 9 1 0 * E 1 W L * S S R 2 & l t ; / s t r i n g & g t ; & l t ; / k e y & g t ; & l t ; v a l u e & g t ; & l t ; i n t & g t ; 1 5 6 & l t ; / i n t & g t ; & l t ; / v a l u e & g t ; & l t ; / i t e m & g t ; & l t ; i t e m & g t ; & l t ; k e y & g t ; & l t ; s t r i n g & g t ; M I   C a b l e   T y p e 2 & l t ; / s t r i n g & g t ; & l t ; / k e y & g t ; & l t ; v a l u e & g t ; & l t ; i n t & g t ; 1 5 6 & l t ; / i n t & g t ; & l t ; / v a l u e & g t ; & l t ; / i t e m & g t ; & l t ; i t e m & g t ; & l t ; k e y & g t ; & l t ; s t r i n g & g t ; I n s u l a t i o n   T h i c k n e s s   A d j u s t m e n t & l t ; / s t r i n g & g t ; & l t ; / k e y & g t ; & l t ; v a l u e & g t ; & l t ; i n t & g t ; 1 5 6 & l t ; / i n t & g t ; & l t ; / v a l u e & g t ; & l t ; / i t e m & g t ; & l t ; i t e m & g t ; & l t ; k e y & g t ; & l t ; s t r i n g & g t ; I n s u l a t i o n   T y p e   A d j u s t m e n t & l t ; / s t r i n g & g t ; & l t ; / k e y & g t ; & l t ; v a l u e & g t ; & l t ; i n t & g t ; 1 5 6 & l t ; / i n t & g t ; & l t ; / v a l u e & g t ; & l t ; / i t e m & g t ; & l t ; i t e m & g t ; & l t ; k e y & g t ; & l t ; s t r i n g & g t ; S R   C a b l e   T y p e & l t ; / s t r i n g & g t ; & l t ; / k e y & g t ; & l t ; v a l u e & g t ; & l t ; i n t & g t ; 1 5 6 & l t ; / i n t & g t ; & l t ; / v a l u e & g t ; & l t ; / i t e m & g t ; & l t ; i t e m & g t ; & l t ; k e y & g t ; & l t ; s t r i n g & g t ; R a t i o & l t ; / s t r i n g & g t ; & l t ; / k e y & g t ; & l t ; v a l u e & g t ; & l t ; i n t & g t ; 6 7 & l t ; / i n t & g t ; & l t ; / v a l u e & g t ; & l t ; / i t e m & g t ; & l t ; / C o l u m n W i d t h s & g t ; & l t ; C o l u m n D i s p l a y I n d e x & g t ; & l t ; i t e m & g t ; & l t ; k e y & g t ; & l t ; s t r i n g & g t ; S h e e t   # & l t ; / s t r i n g & g t ; & l t ; / k e y & g t ; & l t ; v a l u e & g t ; & l t ; i n t & g t ; 0 & l t ; / i n t & g t ; & l t ; / v a l u e & g t ; & l t ; / i t e m & g t ; & l t ; i t e m & g t ; & l t ; k e y & g t ; & l t ; s t r i n g & g t ; L i n e   N u m b e r & l t ; / s t r i n g & g t ; & l t ; / k e y & g t ; & l t ; v a l u e & g t ; & l t ; i n t & g t ; 1 & l t ; / i n t & g t ; & l t ; / v a l u e & g t ; & l t ; / i t e m & g t ; & l t ; i t e m & g t ; & l t ; k e y & g t ; & l t ; s t r i n g & g t ; S e r v i c e & l t ; / s t r i n g & g t ; & l t ; / k e y & g t ; & l t ; v a l u e & g t ; & l t ; i n t & g t ; 2 & l t ; / i n t & g t ; & l t ; / v a l u e & g t ; & l t ; / i t e m & g t ; & l t ; i t e m & g t ; & l t ; k e y & g t ; & l t ; s t r i n g & g t ; S i z e   N P S & l t ; / s t r i n g & g t ; & l t ; / k e y & g t ; & l t ; v a l u e & g t ; & l t ; i n t & g t ; 3 & l t ; / i n t & g t ; & l t ; / v a l u e & g t ; & l t ; / i t e m & g t ; & l t ; i t e m & g t ; & l t ; k e y & g t ; & l t ; s t r i n g & g t ; F i n a l   S c h e d u l e & l t ; / s t r i n g & g t ; & l t ; / k e y & g t ; & l t ; v a l u e & g t ; & l t ; i n t & g t ; 5 & l t ; / i n t & g t ; & l t ; / v a l u e & g t ; & l t ; / i t e m & g t ; & l t ; i t e m & g t ; & l t ; k e y & g t ; & l t ; s t r i n g & g t ; M a t e r i a l & l t ; / s t r i n g & g t ; & l t ; / k e y & g t ; & l t ; v a l u e & g t ; & l t ; i n t & g t ; 6 & l t ; / i n t & g t ; & l t ; / v a l u e & g t ; & l t ; / i t e m & g t ; & l t ; i t e m & g t ; & l t ; k e y & g t ; & l t ; s t r i n g & g t ; D e s i g n   T e m p   ( � F ) & l t ; / s t r i n g & g t ; & l t ; / k e y & g t ; & l t ; v a l u e & g t ; & l t ; i n t & g t ; 7 & l t ; / i n t & g t ; & l t ; / v a l u e & g t ; & l t ; / i t e m & g t ; & l t ; i t e m & g t ; & l t ; k e y & g t ; & l t ; s t r i n g & g t ; R T D 1 0 C S   Q T Y   -   P o s t & l t ; / s t r i n g & g t ; & l t ; / k e y & g t ; & l t ; v a l u e & g t ; & l t ; i n t & g t ; 5 7 & l t ; / i n t & g t ; & l t ; / v a l u e & g t ; & l t ; / i t e m & g t ; & l t ; i t e m & g t ; & l t ; k e y & g t ; & l t ; s t r i n g & g t ; S y s t e m   C o d e & l t ; / s t r i n g & g t ; & l t ; / k e y & g t ; & l t ; v a l u e & g t ; & l t ; i n t & g t ; 1 4 & l t ; / i n t & g t ; & l t ; / v a l u e & g t ; & l t ; / i t e m & g t ; & l t ; i t e m & g t ; & l t ; k e y & g t ; & l t ; s t r i n g & g t ; P i p e   L e n g t h   ( L F ) & l t ; / s t r i n g & g t ; & l t ; / k e y & g t ; & l t ; v a l u e & g t ; & l t ; i n t & g t ; 1 5 & l t ; / i n t & g t ; & l t ; / v a l u e & g t ; & l t ; / i t e m & g t ; & l t ; i t e m & g t ; & l t ; k e y & g t ; & l t ; s t r i n g & g t ; A r e a & l t ; / s t r i n g & g t ; & l t ; / k e y & g t ; & l t ; v a l u e & g t ; & l t ; i n t & g t ; 1 6 & l t ; / i n t & g t ; & l t ; / v a l u e & g t ; & l t ; / i t e m & g t ; & l t ; i t e m & g t ; & l t ; k e y & g t ; & l t ; s t r i n g & g t ; I n s u l a t i o n   T h i c k n e s s   ( i n ) & l t ; / s t r i n g & g t ; & l t ; / k e y & g t ; & l t ; v a l u e & g t ; & l t ; i n t & g t ; 1 7 & l t ; / i n t & g t ; & l t ; / v a l u e & g t ; & l t ; / i t e m & g t ; & l t ; i t e m & g t ; & l t ; k e y & g t ; & l t ; s t r i n g & g t ; I n s u l a t i o n   T y p e & l t ; / s t r i n g & g t ; & l t ; / k e y & g t ; & l t ; v a l u e & g t ; & l t ; i n t & g t ; 1 9 & l t ; / i n t & g t ; & l t ; / v a l u e & g t ; & l t ; / i t e m & g t ; & l t ; i t e m & g t ; & l t ; k e y & g t ; & l t ; s t r i n g & g t ; F l a n g e s & l t ; / s t r i n g & g t ; & l t ; / k e y & g t ; & l t ; v a l u e & g t ; & l t ; i n t & g t ; 2 1 & l t ; / i n t & g t ; & l t ; / v a l u e & g t ; & l t ; / i t e m & g t ; & l t ; i t e m & g t ; & l t ; k e y & g t ; & l t ; s t r i n g & g t ; V a l v e s & l t ; / s t r i n g & g t ; & l t ; / k e y & g t ; & l t ; v a l u e & g t ; & l t ; i n t & g t ; 2 2 & l t ; / i n t & g t ; & l t ; / v a l u e & g t ; & l t ; / i t e m & g t ; & l t ; i t e m & g t ; & l t ; k e y & g t ; & l t ; s t r i n g & g t ; P i p e   S u p p o r t & l t ; / s t r i n g & g t ; & l t ; / k e y & g t ; & l t ; v a l u e & g t ; & l t ; i n t & g t ; 2 3 & l t ; / i n t & g t ; & l t ; / v a l u e & g t ; & l t ; / i t e m & g t ; & l t ; i t e m & g t ; & l t ; k e y & g t ; & l t ; s t r i n g & g t ; H e a t   L o s s   ( w /   I n s u l a t i o n ) & l t ; / s t r i n g & g t ; & l t ; / k e y & g t ; & l t ; v a l u e & g t ; & l t ; i n t & g t ; 2 6 & l t ; / i n t & g t ; & l t ; / v a l u e & g t ; & l t ; / i t e m & g t ; & l t ; i t e m & g t ; & l t ; k e y & g t ; & l t ; s t r i n g & g t ; A m b i e n t   T e m p   ( � F ) & l t ; / s t r i n g & g t ; & l t ; / k e y & g t ; & l t ; v a l u e & g t ; & l t ; i n t & g t ; 9 & l t ; / i n t & g t ; & l t ; / v a l u e & g t ; & l t ; / i t e m & g t ; & l t ; i t e m & g t ; & l t ; k e y & g t ; & l t ; s t r i n g & g t ; D e l t a   T   ( � F ) & l t ; / s t r i n g & g t ; & l t ; / k e y & g t ; & l t ; v a l u e & g t ; & l t ; i n t & g t ; 1 3 & l t ; / i n t & g t ; & l t ; / v a l u e & g t ; & l t ; / i t e m & g t ; & l t ; i t e m & g t ; & l t ; k e y & g t ; & l t ; s t r i n g & g t ; C a b l e   T y p e & l t ; / s t r i n g & g t ; & l t ; / k e y & g t ; & l t ; v a l u e & g t ; & l t ; i n t & g t ; 3 4 & l t ; / i n t & g t ; & l t ; / v a l u e & g t ; & l t ; / i t e m & g t ; & l t ; i t e m & g t ; & l t ; k e y & g t ; & l t ; s t r i n g & g t ; C o n c a t e n a t e   C o d e & l t ; / s t r i n g & g t ; & l t ; / k e y & g t ; & l t ; v a l u e & g t ; & l t ; i n t & g t ; 2 4 & l t ; / i n t & g t ; & l t ; / v a l u e & g t ; & l t ; / i t e m & g t ; & l t ; i t e m & g t ; & l t ; k e y & g t ; & l t ; s t r i n g & g t ; H e a t   L o s s   ( P i p e ) & l t ; / s t r i n g & g t ; & l t ; / k e y & g t ; & l t ; v a l u e & g t ; & l t ; i n t & g t ; 2 5 & l t ; / i n t & g t ; & l t ; / v a l u e & g t ; & l t ; / i t e m & g t ; & l t ; i t e m & g t ; & l t ; k e y & g t ; & l t ; s t r i n g & g t ; C a b l e   L e n g t h   f o r   V a l v e s & l t ; / s t r i n g & g t ; & l t ; / k e y & g t ; & l t ; v a l u e & g t ; & l t ; i n t & g t ; 4 1 & l t ; / i n t & g t ; & l t ; / v a l u e & g t ; & l t ; / i t e m & g t ; & l t ; i t e m & g t ; & l t ; k e y & g t ; & l t ; s t r i n g & g t ; C a b l e   L e n g t h   f o r   F l a n g e s & l t ; / s t r i n g & g t ; & l t ; / k e y & g t ; & l t ; v a l u e & g t ; & l t ; i n t & g t ; 4 0 & l t ; / i n t & g t ; & l t ; / v a l u e & g t ; & l t ; / i t e m & g t ; & l t ; i t e m & g t ; & l t ; k e y & g t ; & l t ; s t r i n g & g t ; C a b l e   L e n g t h   f o r   S u p p o r t s & l t ; / s t r i n g & g t ; & l t ; / k e y & g t ; & l t ; v a l u e & g t ; & l t ; i n t & g t ; 4 2 & l t ; / i n t & g t ; & l t ; / v a l u e & g t ; & l t ; / i t e m & g t ; & l t ; i t e m & g t ; & l t ; k e y & g t ; & l t ; s t r i n g & g t ; C a b l e   L e n g t h   f o r   P i p e & l t ; / s t r i n g & g t ; & l t ; / k e y & g t ; & l t ; v a l u e & g t ; & l t ; i n t & g t ; 3 9 & l t ; / i n t & g t ; & l t ; / v a l u e & g t ; & l t ; / i t e m & g t ; & l t ; i t e m & g t ; & l t ; k e y & g t ; & l t ; s t r i n g & g t ; C a b l e   L e n g t h   f o r   C o l d   L e a d & l t ; / s t r i n g & g t ; & l t ; / k e y & g t ; & l t ; v a l u e & g t ; & l t ; i n t & g t ; 4 3 & l t ; / i n t & g t ; & l t ; / v a l u e & g t ; & l t ; / i t e m & g t ; & l t ; i t e m & g t ; & l t ; k e y & g t ; & l t ; s t r i n g & g t ; M I   C a b l e   R e s i s t a n c e & l t ; / s t r i n g & g t ; & l t ; / k e y & g t ; & l t ; v a l u e & g t ; & l t ; i n t & g t ; 6 6 & l t ; / i n t & g t ; & l t ; / v a l u e & g t ; & l t ; / i t e m & g t ; & l t ; i t e m & g t ; & l t ; k e y & g t ; & l t ; s t r i n g & g t ; J B S - 1 0 0 - A & l t ; / s t r i n g & g t ; & l t ; / k e y & g t ; & l t ; v a l u e & g t ; & l t ; i n t & g t ; 4 9 & l t ; / i n t & g t ; & l t ; / v a l u e & g t ; & l t ; / i t e m & g t ; & l t ; i t e m & g t ; & l t ; k e y & g t ; & l t ; s t r i n g & g t ; P o w e r   O u t p u t & l t ; / s t r i n g & g t ; & l t ; / k e y & g t ; & l t ; v a l u e & g t ; & l t ; i n t & g t ; 3 2 & l t ; / i n t & g t ; & l t ; / v a l u e & g t ; & l t ; / i t e m & g t ; & l t ; i t e m & g t ; & l t ; k e y & g t ; & l t ; s t r i n g & g t ; C a b l e   T y p e   N e e d e d & l t ; / s t r i n g & g t ; & l t ; / k e y & g t ; & l t ; v a l u e & g t ; & l t ; i n t & g t ; 1 0 & l t ; / i n t & g t ; & l t ; / v a l u e & g t ; & l t ; / i t e m & g t ; & l t ; i t e m & g t ; & l t ; k e y & g t ; & l t ; s t r i n g & g t ; C a b l e   F a m i l y & l t ; / s t r i n g & g t ; & l t ; / k e y & g t ; & l t ; v a l u e & g t ; & l t ; i n t & g t ; 2 7 & l t ; / i n t & g t ; & l t ; / v a l u e & g t ; & l t ; / i t e m & g t ; & l t ; i t e m & g t ; & l t ; k e y & g t ; & l t ; s t r i n g & g t ; C a b l e   C o d e & l t ; / s t r i n g & g t ; & l t ; / k e y & g t ; & l t ; v a l u e & g t ; & l t ; i n t & g t ; 3 3 & l t ; / i n t & g t ; & l t ; / v a l u e & g t ; & l t ; / i t e m & g t ; & l t ; i t e m & g t ; & l t ; k e y & g t ; & l t ; s t r i n g & g t ; C a b l e   U O M & l t ; / s t r i n g & g t ; & l t ; / k e y & g t ; & l t ; v a l u e & g t ; & l t ; i n t & g t ; 3 8 & l t ; / i n t & g t ; & l t ; / v a l u e & g t ; & l t ; / i t e m & g t ; & l t ; i t e m & g t ; & l t ; k e y & g t ; & l t ; s t r i n g & g t ; P o w e r   K i t   Q T Y   -   P o s t & l t ; / s t r i n g & g t ; & l t ; / k e y & g t ; & l t ; v a l u e & g t ; & l t ; i n t & g t ; 4 8 & l t ; / i n t & g t ; & l t ; / v a l u e & g t ; & l t ; / i t e m & g t ; & l t ; i t e m & g t ; & l t ; k e y & g t ; & l t ; s t r i n g & g t ; P T J B   Q T Y   -   P o s t & l t ; / s t r i n g & g t ; & l t ; / k e y & g t ; & l t ; v a l u e & g t ; & l t ; i n t & g t ; 5 4 & l t ; / i n t & g t ; & l t ; / v a l u e & g t ; & l t ; / i t e m & g t ; & l t ; i t e m & g t ; & l t ; k e y & g t ; & l t ; s t r i n g & g t ; M a x   C i r c u i t   L e n g t h & l t ; / s t r i n g & g t ; & l t ; / k e y & g t ; & l t ; v a l u e & g t ; & l t ; i n t & g t ; 3 7 & l t ; / i n t & g t ; & l t ; / v a l u e & g t ; & l t ; / i t e m & g t ; & l t ; i t e m & g t ; & l t ; k e y & g t ; & l t ; s t r i n g & g t ; C o n t r o l l e r   Q T Y   - P o s t & l t ; / s t r i n g & g t ; & l t ; / k e y & g t ; & l t ; v a l u e & g t ; & l t ; i n t & g t ; 5 1 & l t ; / i n t & g t ; & l t ; / v a l u e & g t ; & l t ; / i t e m & g t ; & l t ; i t e m & g t ; & l t ; k e y & g t ; & l t ; s t r i n g & g t ; R T D 4 A L   Q T Y   - P r e & l t ; / s t r i n g & g t ; & l t ; / k e y & g t ; & l t ; v a l u e & g t ; & l t ; i n t & g t ; 5 9 & l t ; / i n t & g t ; & l t ; / v a l u e & g t ; & l t ; / i t e m & g t ; & l t ; i t e m & g t ; & l t ; k e y & g t ; & l t ; s t r i n g & g t ; C a b l e   L e n g t h   f o r   K i t s & l t ; / s t r i n g & g t ; & l t ; / k e y & g t ; & l t ; v a l u e & g t ; & l t ; i n t & g t ; 6 2 & l t ; / i n t & g t ; & l t ; / v a l u e & g t ; & l t ; / i t e m & g t ; & l t ; i t e m & g t ; & l t ; k e y & g t ; & l t ; s t r i n g & g t ; M I   C a b l e   T y p e & l t ; / s t r i n g & g t ; & l t ; / k e y & g t ; & l t ; v a l u e & g t ; & l t ; i n t & g t ; 6 7 & l t ; / i n t & g t ; & l t ; / v a l u e & g t ; & l t ; / i t e m & g t ; & l t ; i t e m & g t ; & l t ; k e y & g t ; & l t ; s t r i n g & g t ; M I   C a b l e   S t r a p   T y p e & l t ; / s t r i n g & g t ; & l t ; / k e y & g t ; & l t ; v a l u e & g t ; & l t ; i n t & g t ; 6 9 & l t ; / i n t & g t ; & l t ; / v a l u e & g t ; & l t ; / i t e m & g t ; & l t ; i t e m & g t ; & l t ; k e y & g t ; & l t ; s t r i n g & g t ; M I   C a b l e   S t r a p   Q T Y & l t ; / s t r i n g & g t ; & l t ; / k e y & g t ; & l t ; v a l u e & g t ; & l t ; i n t & g t ; 7 0 & l t ; / i n t & g t ; & l t ; / v a l u e & g t ; & l t ; / i t e m & g t ; & l t ; i t e m & g t ; & l t ; k e y & g t ; & l t ; s t r i n g & g t ; T o t a l   C i r c u i t s & l t ; / s t r i n g & g t ; & l t ; / k e y & g t ; & l t ; v a l u e & g t ; & l t ; i n t & g t ; 7 1 & l t ; / i n t & g t ; & l t ; / v a l u e & g t ; & l t ; / i t e m & g t ; & l t ; i t e m & g t ; & l t ; k e y & g t ; & l t ; s t r i n g & g t ; M I   C a b l e   D e s c r i p t i o n & l t ; / s t r i n g & g t ; & l t ; / k e y & g t ; & l t ; v a l u e & g t ; & l t ; i n t & g t ; 6 8 & l t ; / i n t & g t ; & l t ; / v a l u e & g t ; & l t ; / i t e m & g t ; & l t ; i t e m & g t ; & l t ; k e y & g t ; & l t ; s t r i n g & g t ; E n d   S e a l   K i t   Q T Y   -   P o s t & l t ; / s t r i n g & g t ; & l t ; / k e y & g t ; & l t ; v a l u e & g t ; & l t ; i n t & g t ; 4 5 & l t ; / i n t & g t ; & l t ; / v a l u e & g t ; & l t ; / i t e m & g t ; & l t ; i t e m & g t ; & l t ; k e y & g t ; & l t ; s t r i n g & g t ; P i p e   S t r a p   Q T Y & l t ; / s t r i n g & g t ; & l t ; / k e y & g t ; & l t ; v a l u e & g t ; & l t ; i n t & g t ; 7 3 & l t ; / i n t & g t ; & l t ; / v a l u e & g t ; & l t ; / i t e m & g t ; & l t ; i t e m & g t ; & l t ; k e y & g t ; & l t ; s t r i n g & g t ; P T J B & l t ; / s t r i n g & g t ; & l t ; / k e y & g t ; & l t ; v a l u e & g t ; & l t ; i n t & g t ; 5 5 & l t ; / i n t & g t ; & l t ; / v a l u e & g t ; & l t ; / i t e m & g t ; & l t ; i t e m & g t ; & l t ; k e y & g t ; & l t ; s t r i n g & g t ; R T D 4 A L & l t ; / s t r i n g & g t ; & l t ; / k e y & g t ; & l t ; v a l u e & g t ; & l t ; i n t & g t ; 6 1 & l t ; / i n t & g t ; & l t ; / v a l u e & g t ; & l t ; / i t e m & g t ; & l t ; i t e m & g t ; & l t ; k e y & g t ; & l t ; s t r i n g & g t ; C a b l e   L e n g t h & l t ; / s t r i n g & g t ; & l t ; / k e y & g t ; & l t ; v a l u e & g t ; & l t ; i n t & g t ; 6 3 & l t ; / i n t & g t ; & l t ; / v a l u e & g t ; & l t ; / i t e m & g t ; & l t ; i t e m & g t ; & l t ; k e y & g t ; & l t ; s t r i n g & g t ; P T J B   Q T Y   -   P r e & l t ; / s t r i n g & g t ; & l t ; / k e y & g t ; & l t ; v a l u e & g t ; & l t ; i n t & g t ; 5 3 & l t ; / i n t & g t ; & l t ; / v a l u e & g t ; & l t ; / i t e m & g t ; & l t ; i t e m & g t ; & l t ; k e y & g t ; & l t ; s t r i n g & g t ; M I   C a b l e   C i r c u i t s & l t ; / s t r i n g & g t ; & l t ; / k e y & g t ; & l t ; v a l u e & g t ; & l t ; i n t & g t ; 6 5 & l t ; / i n t & g t ; & l t ; / v a l u e & g t ; & l t ; / i t e m & g t ; & l t ; i t e m & g t ; & l t ; k e y & g t ; & l t ; s t r i n g & g t ; M a i n t a i n   T e m p & l t ; / s t r i n g & g t ; & l t ; / k e y & g t ; & l t ; v a l u e & g t ; & l t ; i n t & g t ; 1 1 & l t ; / i n t & g t ; & l t ; / v a l u e & g t ; & l t ; / i t e m & g t ; & l t ; i t e m & g t ; & l t ; k e y & g t ; & l t ; s t r i n g & g t ; E - 1 0 0 - A & l t ; / s t r i n g & g t ; & l t ; / k e y & g t ; & l t ; v a l u e & g t ; & l t ; i n t & g t ; 4 6 & l t ; / i n t & g t ; & l t ; / v a l u e & g t ; & l t ; / i t e m & g t ; & l t ; i t e m & g t ; & l t ; k e y & g t ; & l t ; s t r i n g & g t ; E T L   Q T Y & l t ; / s t r i n g & g t ; & l t ; / k e y & g t ; & l t ; v a l u e & g t ; & l t ; i n t & g t ; 7 4 & l t ; / i n t & g t ; & l t ; / v a l u e & g t ; & l t ; / i t e m & g t ; & l t ; i t e m & g t ; & l t ; k e y & g t ; & l t ; s t r i n g & g t ; E T L & l t ; / s t r i n g & g t ; & l t ; / k e y & g t ; & l t ; v a l u e & g t ; & l t ; i n t & g t ; 7 5 & l t ; / i n t & g t ; & l t ; / v a l u e & g t ; & l t ; / i t e m & g t ; & l t ; i t e m & g t ; & l t ; k e y & g t ; & l t ; s t r i n g & g t ; T a p e   Q T Y & l t ; / s t r i n g & g t ; & l t ; / k e y & g t ; & l t ; v a l u e & g t ; & l t ; i n t & g t ; 7 6 & l t ; / i n t & g t ; & l t ; / v a l u e & g t ; & l t ; / i t e m & g t ; & l t ; i t e m & g t ; & l t ; k e y & g t ; & l t ; s t r i n g & g t ; T a p e & l t ; / s t r i n g & g t ; & l t ; / k e y & g t ; & l t ; v a l u e & g t ; & l t ; i n t & g t ; 7 7 & l t ; / i n t & g t ; & l t ; / v a l u e & g t ; & l t ; / i t e m & g t ; & l t ; i t e m & g t ; & l t ; k e y & g t ; & l t ; s t r i n g & g t ; O p e r a t i n g   T e m p   ( � F ) & l t ; / s t r i n g & g t ; & l t ; / k e y & g t ; & l t ; v a l u e & g t ; & l t ; i n t & g t ; 8 & l t ; / i n t & g t ; & l t ; / v a l u e & g t ; & l t ; / i t e m & g t ; & l t ; i t e m & g t ; & l t ; k e y & g t ; & l t ; s t r i n g & g t ; P i p e   S t r a p & l t ; / s t r i n g & g t ; & l t ; / k e y & g t ; & l t ; v a l u e & g t ; & l t ; i n t & g t ; 7 2 & l t ; / i n t & g t ; & l t ; / v a l u e & g t ; & l t ; / i t e m & g t ; & l t ; i t e m & g t ; & l t ; k e y & g t ; & l t ; s t r i n g & g t ; P o w e r   K i t   Q T Y   -   P r e & l t ; / s t r i n g & g t ; & l t ; / k e y & g t ; & l t ; v a l u e & g t ; & l t ; i n t & g t ; 4 7 & l t ; / i n t & g t ; & l t ; / v a l u e & g t ; & l t ; / i t e m & g t ; & l t ; i t e m & g t ; & l t ; k e y & g t ; & l t ; s t r i n g & g t ; C o n t r o l l e r   Q T Y   -   P r e & l t ; / s t r i n g & g t ; & l t ; / k e y & g t ; & l t ; v a l u e & g t ; & l t ; i n t & g t ; 5 0 & l t ; / i n t & g t ; & l t ; / v a l u e & g t ; & l t ; / i t e m & g t ; & l t ; i t e m & g t ; & l t ; k e y & g t ; & l t ; s t r i n g & g t ; S R   C a b l e   C i r c u i t s & l t ; / s t r i n g & g t ; & l t ; / k e y & g t ; & l t ; v a l u e & g t ; & l t ; i n t & g t ; 6 4 & l t ; / i n t & g t ; & l t ; / v a l u e & g t ; & l t ; / i t e m & g t ; & l t ; i t e m & g t ; & l t ; k e y & g t ; & l t ; s t r i n g & g t ; R T D 1 0 C S & l t ; / s t r i n g & g t ; & l t ; / k e y & g t ; & l t ; v a l u e & g t ; & l t ; i n t & g t ; 5 8 & l t ; / i n t & g t ; & l t ; / v a l u e & g t ; & l t ; / i t e m & g t ; & l t ; i t e m & g t ; & l t ; k e y & g t ; & l t ; s t r i n g & g t ; R T D 1 0 C S   Q T Y   -   P r e & l t ; / s t r i n g & g t ; & l t ; / k e y & g t ; & l t ; v a l u e & g t ; & l t ; i n t & g t ; 5 6 & l t ; / i n t & g t ; & l t ; / v a l u e & g t ; & l t ; / i t e m & g t ; & l t ; i t e m & g t ; & l t ; k e y & g t ; & l t ; s t r i n g & g t ; E n d   S e a l   K i t   Q T Y   -   P r e & l t ; / s t r i n g & g t ; & l t ; / k e y & g t ; & l t ; v a l u e & g t ; & l t ; i n t & g t ; 4 4 & l t ; / i n t & g t ; & l t ; / v a l u e & g t ; & l t ; / i t e m & g t ; & l t ; i t e m & g t ; & l t ; k e y & g t ; & l t ; s t r i n g & g t ; D e l t a   T & l t ; / s t r i n g & g t ; & l t ; / k e y & g t ; & l t ; v a l u e & g t ; & l t ; i n t & g t ; 1 2 & l t ; / i n t & g t ; & l t ; / v a l u e & g t ; & l t ; / i t e m & g t ; & l t ; i t e m & g t ; & l t ; k e y & g t ; & l t ; s t r i n g & g t ; A d j u s t e d   C a b l e   F a m i l y   M i n   P o w e r   O u t p u t & l t ; / s t r i n g & g t ; & l t ; / k e y & g t ; & l t ; v a l u e & g t ; & l t ; i n t & g t ; 3 1 & l t ; / i n t & g t ; & l t ; / v a l u e & g t ; & l t ; / i t e m & g t ; & l t ; i t e m & g t ; & l t ; k e y & g t ; & l t ; s t r i n g & g t ; A d j u s t e d   S i z e & l t ; / s t r i n g & g t ; & l t ; / k e y & g t ; & l t ; v a l u e & g t ; & l t ; i n t & g t ; 4 & l t ; / i n t & g t ; & l t ; / v a l u e & g t ; & l t ; / i t e m & g t ; & l t ; i t e m & g t ; & l t ; k e y & g t ; & l t ; s t r i n g & g t ; R T D 4 A L   Q T Y   -   P o s t & l t ; / s t r i n g & g t ; & l t ; / k e y & g t ; & l t ; v a l u e & g t ; & l t ; i n t & g t ; 6 0 & l t ; / i n t & g t ; & l t ; / v a l u e & g t ; & l t ; / i t e m & g t ; & l t ; i t e m & g t ; & l t ; k e y & g t ; & l t ; s t r i n g & g t ; C a b l e   F a m i l y   M a x   P o w e r   O u t p u t & l t ; / s t r i n g & g t ; & l t ; / k e y & g t ; & l t ; v a l u e & g t ; & l t ; i n t & g t ; 2 8 & l t ; / i n t & g t ; & l t ; / v a l u e & g t ; & l t ; / i t e m & g t ; & l t ; i t e m & g t ; & l t ; k e y & g t ; & l t ; s t r i n g & g t ; I n c r e a s e   C a b l e & l t ; / s t r i n g & g t ; & l t ; / k e y & g t ; & l t ; v a l u e & g t ; & l t ; i n t & g t ; 2 9 & l t ; / i n t & g t ; & l t ; / v a l u e & g t ; & l t ; / i t e m & g t ; & l t ; i t e m & g t ; & l t ; k e y & g t ; & l t ; s t r i n g & g t ; A d j u s t e d   C a b l e   F a m i l y & l t ; / s t r i n g & g t ; & l t ; / k e y & g t ; & l t ; v a l u e & g t ; & l t ; i n t & g t ; 3 0 & l t ; / i n t & g t ; & l t ; / v a l u e & g t ; & l t ; / i t e m & g t ; & l t ; i t e m & g t ; & l t ; k e y & g t ; & l t ; s t r i n g & g t ; 9 1 0 * E 1 W L * S S R 2 & l t ; / s t r i n g & g t ; & l t ; / k e y & g t ; & l t ; v a l u e & g t ; & l t ; i n t & g t ; 5 2 & l t ; / i n t & g t ; & l t ; / v a l u e & g t ; & l t ; / i t e m & g t ; & l t ; i t e m & g t ; & l t ; k e y & g t ; & l t ; s t r i n g & g t ; M I   C a b l e   T y p e 2 & l t ; / s t r i n g & g t ; & l t ; / k e y & g t ; & l t ; v a l u e & g t ; & l t ; i n t & g t ; 3 6 & l t ; / i n t & g t ; & l t ; / v a l u e & g t ; & l t ; / i t e m & g t ; & l t ; i t e m & g t ; & l t ; k e y & g t ; & l t ; s t r i n g & g t ; I n s u l a t i o n   T h i c k n e s s   A d j u s t m e n t & l t ; / s t r i n g & g t ; & l t ; / k e y & g t ; & l t ; v a l u e & g t ; & l t ; i n t & g t ; 1 8 & l t ; / i n t & g t ; & l t ; / v a l u e & g t ; & l t ; / i t e m & g t ; & l t ; i t e m & g t ; & l t ; k e y & g t ; & l t ; s t r i n g & g t ; I n s u l a t i o n   T y p e   A d j u s t m e n t & l t ; / s t r i n g & g t ; & l t ; / k e y & g t ; & l t ; v a l u e & g t ; & l t ; i n t & g t ; 2 0 & l t ; / i n t & g t ; & l t ; / v a l u e & g t ; & l t ; / i t e m & g t ; & l t ; i t e m & g t ; & l t ; k e y & g t ; & l t ; s t r i n g & g t ; S R   C a b l e   T y p e & l t ; / s t r i n g & g t ; & l t ; / k e y & g t ; & l t ; v a l u e & g t ; & l t ; i n t & g t ; 3 5 & l t ; / i n t & g t ; & l t ; / v a l u e & g t ; & l t ; / i t e m & g t ; & l t ; i t e m & g t ; & l t ; k e y & g t ; & l t ; s t r i n g & g t ; R a t i o & l t ; / s t r i n g & g t ; & l t ; / k e y & g t ; & l t ; v a l u e & g t ; & l t ; i n t & g t ; 7 8 & l t ; / i n t & g t ; & l t ; / v a l u e & g t ; & l t ; / i t e m & g t ; & l t ; / C o l u m n D i s p l a y I n d e x & g t ; & l t ; C o l u m n F r o z e n   / & g t ; & l t ; C o l u m n C h e c k e d   / & g t ; & l t ; C o l u m n F i l t e r & g t ; & l t ; i t e m & g t ; & l t ; k e y & g t ; & l t ; s t r i n g & g t ; S i z e   N P S & l t ; / s t r i n g & g t ; & l t ; / k e y & g t ; & l t ; v a l u e & g t ; & l t ; F i l t e r E x p r e s s i o n   x s i : n i l = " t r u e "   / & g t ; & l t ; / v a l u e & g t ; & l t ; / i t e m & g t ; & l t ; i t e m & g t ; & l t ; k e y & g t ; & l t ; s t r i n g & g t ; C a b l e   T y p e   N e e d e d & l t ; / s t r i n g & g t ; & l t ; / k e y & g t ; & l t ; v a l u e & g t ; & l t ; F i l t e r E x p r e s s i o n   x s i : n i l = " t r u e "   / & g t ; & l t ; / v a l u e & g t ; & l t ; / i t e m & g t ; & l t ; i t e m & g t ; & l t ; k e y & g t ; & l t ; s t r i n g & g t ; S y s t e m   C o d e & l t ; / s t r i n g & g t ; & l t ; / k e y & g t ; & l t ; v a l u e & g t ; & l t ; F i l t e r E x p r e s s i o n   x s i : n i l = " t r u e "   / & g t ; & l t ; / v a l u e & g t ; & l t ; / i t e m & g t ; & l t ; / C o l u m n F i l t e r & g t ; & l t ; S e l e c t i o n F i l t e r & g t ; & l t ; i t e m & g t ; & l t ; k e y & g t ; & l t ; s t r i n g & g t ; S i z e   N P S & l t ; / s t r i n g & g t ; & l t ; / k e y & g t ; & l t ; v a l u e & g t ; & l t ; S e l e c t i o n F i l t e r   x s i : n i l = " t r u e "   / & g t ; & l t ; / v a l u e & g t ; & l t ; / i t e m & g t ; & l t ; i t e m & g t ; & l t ; k e y & g t ; & l t ; s t r i n g & g t ; C a b l e   T y p e   N e e d e d & l t ; / s t r i n g & g t ; & l t ; / k e y & g t ; & l t ; v a l u e & g t ; & l t ; S e l e c t i o n F i l t e r & g t ; & l t ; S e l e c t i o n T y p e & g t ; D e s e l e c t & l t ; / S e l e c t i o n T y p e & g t ; & l t ; I t e m s & g t ; & l t ; a n y T y p e   x s i : t y p e = " x s d : s t r i n g " & g t ; S R   C a b l e & l t ; / a n y T y p e & g t ; & l t ; / I t e m s & g t ; & l t ; / S e l e c t i o n F i l t e r & g t ; & l t ; / v a l u e & g t ; & l t ; / i t e m & g t ; & l t ; i t e m & g t ; & l t ; k e y & g t ; & l t ; s t r i n g & g t ; S y s t e m   C o d e & l t ; / s t r i n g & g t ; & l t ; / k e y & g t ; & l t ; v a l u e & g t ; & l t ; S e l e c t i o n F i l t e r & g t ; & l t ; S e l e c t i o n T y p e & g t ; S e l e c t & l t ; / S e l e c t i o n T y p e & g t ; & l t ; I t e m s & g t ; & l t ; a n y T y p e   x s i : t y p e = " x s d : s t r i n g " & g t ; H R H & l t ; / a n y T y p e & g t ; & l t ; / I t e m s & g t ; & l t ; / S e l e c t i o n F i l t e r & g t ; & l t ; / v a l u e & g t ; & l t ; / i t e m & g t ; & l t ; / S e l e c t i o n F i l t e r & g t ; & l t ; F i l t e r P a r a m e t e r s & g t ; & l t ; i t e m & g t ; & l t ; k e y & g t ; & l t ; s t r i n g & g t ; S i z e   N P S & l t ; / s t r i n g & g t ; & l t ; / k e y & g t ; & l t ; v a l u e & g t ; & l t ; C o m m a n d P a r a m e t e r s   / & g t ; & l t ; / v a l u e & g t ; & l t ; / i t e m & g t ; & l t ; i t e m & g t ; & l t ; k e y & g t ; & l t ; s t r i n g & g t ; C a b l e   T y p e   N e e d e d & l t ; / s t r i n g & g t ; & l t ; / k e y & g t ; & l t ; v a l u e & g t ; & l t ; C o m m a n d P a r a m e t e r s   / & g t ; & l t ; / v a l u e & g t ; & l t ; / i t e m & g t ; & l t ; i t e m & g t ; & l t ; k e y & g t ; & l t ; s t r i n g & g t ; S y s t e m   C o d e & l t ; / s t r i n g & g t ; & l t ; / k e y & g t ; & l t ; v a l u e & g t ; & l t ; C o m m a n d P a r a m e t e r s   / & g t ; & l t ; / v a l u e & g t ; & l t ; / i t e m & g t ; & l t ; / F i l t e r P a r a m e t e r s & g t ; & l t ; I s S o r t D e s c e n d i n g & g t ; f a l s e & l t ; / I s S o r t D e s c e n d i n g & g t ; & l t ; / T a b l e W i d g e t G r i d S e r i a l i z a t i o n & g t ; < / C u s t o m C o n t e n t > < / G e m i n i > 
</file>

<file path=customXml/item6.xml>��< ? x m l   v e r s i o n = " 1 . 0 "   e n c o d i n g = " U T F - 1 6 " ? > < G e m i n i   x m l n s = " h t t p : / / g e m i n i / p i v o t c u s t o m i z a t i o n / 3 c 5 c e a 2 9 - 5 8 6 7 - 4 0 9 1 - a f 6 d - a 4 6 f 1 d b e 2 b d e " > < C u s t o m C o n t e n t > < ! [ C D A T A [ < ? x m l   v e r s i o n = " 1 . 0 "   e n c o d i n g = " u t f - 1 6 " ? > < S e t t i n g s > < H S l i c e r s S h a p e > 0 ; 0 ; 0 ; 0 < / H S l i c e r s S h a p e > < V S l i c e r s S h a p e > 0 ; 0 ; 0 ; 0 < / V S l i c e r s S h a p e > < S l i c e r S h e e t N a m e > D a t a   S u m m a r y < / S l i c e r S h e e t N a m e > < S A H o s t H a s h > 4 8 8 8 4 0 2 2 4 < / S A H o s t H a s h > < G e m i n i F i e l d L i s t V i s i b l e > T r u e < / G e m i n i F i e l d L i s t V i s i b l e > < / S e t t i n g s > ] ] > < / C u s t o m C o n t e n t > < / G e m i n i > 
</file>

<file path=customXml/item60.xml>��< ? x m l   v e r s i o n = " 1 . 0 "   e n c o d i n g = " U T F - 1 6 " ? > < G e m i n i   x m l n s = " h t t p : / / g e m i n i / p i v o t c u s t o m i z a t i o n / T a b l e X M L _ T a b l e 1 1 5 - 8 e a 8 7 4 2 3 - 9 3 3 c - 4 6 3 5 - 8 6 e 3 - 4 5 6 1 7 c 2 f 8 7 d 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y s t e m & l t ; / s t r i n g & g t ; & l t ; / k e y & g t ; & l t ; v a l u e & g t ; & l t ; i n t & g t ; 8 1 & l t ; / i n t & g t ; & l t ; / v a l u e & g t ; & l t ; / i t e m & g t ; & l t ; i t e m & g t ; & l t ; k e y & g t ; & l t ; s t r i n g & g t ; M a i n t a i n   T e m p & l t ; / s t r i n g & g t ; & l t ; / k e y & g t ; & l t ; v a l u e & g t ; & l t ; i n t & g t ; 1 2 8 & l t ; / i n t & g t ; & l t ; / v a l u e & g t ; & l t ; / i t e m & g t ; & l t ; i t e m & g t ; & l t ; k e y & g t ; & l t ; s t r i n g & g t ; R T D 4 A L & l t ; / s t r i n g & g t ; & l t ; / k e y & g t ; & l t ; v a l u e & g t ; & l t ; i n t & g t ; 8 2 & l t ; / i n t & g t ; & l t ; / v a l u e & g t ; & l t ; / i t e m & g t ; & l t ; i t e m & g t ; & l t ; k e y & g t ; & l t ; s t r i n g & g t ; R T D 1 0 C S & l t ; / s t r i n g & g t ; & l t ; / k e y & g t ; & l t ; v a l u e & g t ; & l t ; i n t & g t ; 8 9 & l t ; / i n t & g t ; & l t ; / v a l u e & g t ; & l t ; / i t e m & g t ; & l t ; i t e m & g t ; & l t ; k e y & g t ; & l t ; s t r i n g & g t ; 9 1 0 * E 1 W L * S S R 2 & l t ; / s t r i n g & g t ; & l t ; / k e y & g t ; & l t ; v a l u e & g t ; & l t ; i n t & g t ; 1 3 3 & l t ; / i n t & g t ; & l t ; / v a l u e & g t ; & l t ; / i t e m & g t ; & l t ; / C o l u m n W i d t h s & g t ; & l t ; C o l u m n D i s p l a y I n d e x & g t ; & l t ; i t e m & g t ; & l t ; k e y & g t ; & l t ; s t r i n g & g t ; S y s t e m & l t ; / s t r i n g & g t ; & l t ; / k e y & g t ; & l t ; v a l u e & g t ; & l t ; i n t & g t ; 0 & l t ; / i n t & g t ; & l t ; / v a l u e & g t ; & l t ; / i t e m & g t ; & l t ; i t e m & g t ; & l t ; k e y & g t ; & l t ; s t r i n g & g t ; M a i n t a i n   T e m p & l t ; / s t r i n g & g t ; & l t ; / k e y & g t ; & l t ; v a l u e & g t ; & l t ; i n t & g t ; 1 & l t ; / i n t & g t ; & l t ; / v a l u e & g t ; & l t ; / i t e m & g t ; & l t ; i t e m & g t ; & l t ; k e y & g t ; & l t ; s t r i n g & g t ; R T D 4 A L & l t ; / s t r i n g & g t ; & l t ; / k e y & g t ; & l t ; v a l u e & g t ; & l t ; i n t & g t ; 3 & l t ; / i n t & g t ; & l t ; / v a l u e & g t ; & l t ; / i t e m & g t ; & l t ; i t e m & g t ; & l t ; k e y & g t ; & l t ; s t r i n g & g t ; R T D 1 0 C S & l t ; / s t r i n g & g t ; & l t ; / k e y & g t ; & l t ; v a l u e & g t ; & l t ; i n t & g t ; 2 & l t ; / i n t & g t ; & l t ; / v a l u e & g t ; & l t ; / i t e m & g t ; & l t ; i t e m & g t ; & l t ; k e y & g t ; & l t ; s t r i n g & g t ; 9 1 0 * E 1 W L * S S R 2 & 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61.xml>��< ? x m l   v e r s i o n = " 1 . 0 "   e n c o d i n g = " U T F - 1 6 " ? > < G e m i n i   x m l n s = " h t t p : / / g e m i n i / p i v o t c u s t o m i z a t i o n / C l i e n t W i n d o w X M L " > < C u s t o m C o n t e n t > T a b l e 1 5 2 3 - 4 2 7 c c e c 2 - 4 0 d 3 - 4 c 8 c - b 0 5 8 - 2 e 6 9 b c 8 9 a 0 5 b < / C u s t o m C o n t e n t > < / G e m i n i > 
</file>

<file path=customXml/item62.xml>��< ? x m l   v e r s i o n = " 1 . 0 "   e n c o d i n g = " U T F - 1 6 " ? > < G e m i n i   x m l n s = " h t t p : / / g e m i n i / p i v o t c u s t o m i z a t i o n / f 1 f 3 e c 4 b - 4 b 6 3 - 4 3 a 6 - a e 1 c - 1 a 0 6 b d 9 1 5 8 0 c " > < C u s t o m C o n t e n t > < ! [ C D A T A [ < ? x m l   v e r s i o n = " 1 . 0 "   e n c o d i n g = " u t f - 1 6 " ? > < S e t t i n g s > < H S l i c e r s S h a p e > 0 ; 0 ; 0 ; 0 < / H S l i c e r s S h a p e > < V S l i c e r s S h a p e > 0 ; 0 ; 0 ; 0 < / V S l i c e r s S h a p e > < S l i c e r S h e e t N a m e > S h e e t 4 < / S l i c e r S h e e t N a m e > < S A H o s t H a s h > 1 9 6 1 9 6 4 2 2 3 < / S A H o s t H a s h > < G e m i n i F i e l d L i s t V i s i b l e > T r u e < / G e m i n i F i e l d L i s t V i s i b l e > < / S e t t i n g s > ] ] > < / C u s t o m C o n t e n t > < / G e m i n i > 
</file>

<file path=customXml/item63.xml>��< ? x m l   v e r s i o n = " 1 . 0 "   e n c o d i n g = " U T F - 1 6 " ? > < G e m i n i   x m l n s = " h t t p : / / g e m i n i / p i v o t c u s t o m i z a t i o n / d d a a 8 d 9 0 - b 0 7 6 - 4 c 4 d - 8 1 4 2 - a 5 e 7 6 9 a 6 2 1 d 3 " > < C u s t o m C o n t e n t > < ! [ C D A T A [ < ? x m l   v e r s i o n = " 1 . 0 "   e n c o d i n g = " u t f - 1 6 " ? > < S e t t i n g s > < H S l i c e r s S h a p e > 0 ; 0 ; 0 ; 0 < / H S l i c e r s S h a p e > < V S l i c e r s S h a p e > 0 ; 0 ; 0 ; 0 < / V S l i c e r s S h a p e > < S l i c e r S h e e t N a m e > S h e e t 3 < / S l i c e r S h e e t N a m e > < S A H o s t H a s h > 1 3 1 7 4 9 6 0 8 1 < / S A H o s t H a s h > < G e m i n i F i e l d L i s t V i s i b l e > T r u e < / G e m i n i F i e l d L i s t V i s i b l e > < / S e t t i n g s > ] ] > < / C u s t o m C o n t e n t > < / G e m i n i > 
</file>

<file path=customXml/item64.xml>��< ? x m l   v e r s i o n = " 1 . 0 "   e n c o d i n g = " U T F - 1 6 " ? > < G e m i n i   x m l n s = " h t t p : / / g e m i n i / p i v o t c u s t o m i z a t i o n / 1 1 1 0 c c f 8 - 7 4 5 e - 4 e 7 6 - a 6 8 7 - c 2 9 b d 5 1 c 0 3 6 0 " > < C u s t o m C o n t e n t > < ! [ C D A T A [ < ? x m l   v e r s i o n = " 1 . 0 "   e n c o d i n g = " u t f - 1 6 " ? > < S e t t i n g s > < H S l i c e r s S h a p e > 0 ; 0 ; 0 ; 0 < / H S l i c e r s S h a p e > < V S l i c e r s S h a p e > 0 ; 0 ; 0 ; 0 < / V S l i c e r s S h a p e > < S l i c e r S h e e t N a m e > D a t a   S u m m a r y < / S l i c e r S h e e t N a m e > < S A H o s t H a s h > 5 4 8 3 9 9 0 8 9 < / S A H o s t H a s h > < G e m i n i F i e l d L i s t V i s i b l e > T r u e < / G e m i n i F i e l d L i s t V i s i b l e > < / S e t t i n g s > ] ] > < / C u s t o m C o n t e n t > < / G e m i n i > 
</file>

<file path=customXml/item65.xml>��< ? x m l   v e r s i o n = " 1 . 0 "   e n c o d i n g = " U T F - 1 6 " ? > < G e m i n i   x m l n s = " h t t p : / / g e m i n i / p i v o t c u s t o m i z a t i o n / 8 b e 2 c 9 2 5 - d f 7 f - 4 3 6 2 - a 7 3 a - 7 c 0 6 d f 6 1 e a e c " > < C u s t o m C o n t e n t > < ! [ C D A T A [ < ? x m l   v e r s i o n = " 1 . 0 "   e n c o d i n g = " u t f - 1 6 " ? > < S e t t i n g s > < H S l i c e r s S h a p e > 0 ; 0 ; 0 ; 0 < / H S l i c e r s S h a p e > < V S l i c e r s S h a p e > 0 ; 0 ; 0 ; 0 < / V S l i c e r s S h a p e > < S l i c e r S h e e t N a m e > D a t a   S u m m a r y < / S l i c e r S h e e t N a m e > < S A H o s t H a s h > 6 6 4 9 9 4 9 2 2 < / S A H o s t H a s h > < G e m i n i F i e l d L i s t V i s i b l e > T r u e < / G e m i n i F i e l d L i s t V i s i b l e > < / S e t t i n g s > ] ] > < / C u s t o m C o n t e n t > < / G e m i n i > 
</file>

<file path=customXml/item66.xml>��< ? x m l   v e r s i o n = " 1 . 0 "   e n c o d i n g = " U T F - 1 6 " ? > < G e m i n i   x m l n s = " h t t p : / / g e m i n i / p i v o t c u s t o m i z a t i o n / I s S a n d b o x E m b e d d e d " > < C u s t o m C o n t e n t > < ! [ C D A T A [ y e s ] ] > < / C u s t o m C o n t e n t > < / G e m i n i > 
</file>

<file path=customXml/item67.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8.xml>��< ? x m l   v e r s i o n = " 1 . 0 "   e n c o d i n g = " U T F - 1 6 " ? > < G e m i n i   x m l n s = " h t t p : / / g e m i n i / p i v o t c u s t o m i z a t i o n / T a b l e X M L _ T a b l e 5 - 1 0 2 7 5 b 8 b - 6 9 9 0 - 4 3 8 3 - b 3 6 0 - e f c 5 7 2 2 4 2 7 3 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 / & g t ; & l t ; C o l u m n W i d t h s & g t ; & l t ; i t e m & g t ; & l t ; k e y & g t ; & l t ; s t r i n g & g t ; C a t   N u m b e r & l t ; / s t r i n g & g t ; & l t ; / k e y & g t ; & l t ; v a l u e & g t ; & l t ; i n t & g t ; 1 9 6 & l t ; / i n t & g t ; & l t ; / v a l u e & g t ; & l t ; / i t e m & g t ; & l t ; i t e m & g t ; & l t ; k e y & g t ; & l t ; s t r i n g & g t ; D e s i g n   T e m p e r a t u r e & l t ; / s t r i n g & g t ; & l t ; / k e y & g t ; & l t ; v a l u e & g t ; & l t ; i n t & g t ; 1 6 1 & l t ; / i n t & g t ; & l t ; / v a l u e & g t ; & l t ; / i t e m & g t ; & l t ; i t e m & g t ; & l t ; k e y & g t ; & l t ; s t r i n g & g t ; M a x   C i r c u i t   L e n g t h & l t ; / s t r i n g & g t ; & l t ; / k e y & g t ; & l t ; v a l u e & g t ; & l t ; i n t & g t ; 1 5 0 & l t ; / i n t & g t ; & l t ; / v a l u e & g t ; & l t ; / i t e m & g t ; & l t ; i t e m & g t ; & l t ; k e y & g t ; & l t ; s t r i n g & g t ; S t a r t   U p   T e m p e r a t u r e & l t ; / s t r i n g & g t ; & l t ; / k e y & g t ; & l t ; v a l u e & g t ; & l t ; i n t & g t ; 1 6 8 & l t ; / i n t & g t ; & l t ; / v a l u e & g t ; & l t ; / i t e m & g t ; & l t ; i t e m & g t ; & l t ; k e y & g t ; & l t ; s t r i n g & g t ; B r e a k e r   S i z e & l t ; / s t r i n g & g t ; & l t ; / k e y & g t ; & l t ; v a l u e & g t ; & l t ; i n t & g t ; 1 1 2 & l t ; / i n t & g t ; & l t ; / v a l u e & g t ; & l t ; / i t e m & g t ; & l t ; i t e m & g t ; & l t ; k e y & g t ; & l t ; s t r i n g & g t ; P o w e r   O u t p u t & l t ; / s t r i n g & g t ; & l t ; / k e y & g t ; & l t ; v a l u e & g t ; & l t ; i n t & g t ; 1 2 3 & l t ; / i n t & g t ; & l t ; / v a l u e & g t ; & l t ; / i t e m & g t ; & l t ; i t e m & g t ; & l t ; k e y & g t ; & l t ; s t r i n g & g t ; C a b l e   C o d e & l t ; / s t r i n g & g t ; & l t ; / k e y & g t ; & l t ; v a l u e & g t ; & l t ; i n t & g t ; 1 5 6 & l t ; / i n t & g t ; & l t ; / v a l u e & g t ; & l t ; / i t e m & g t ; & l t ; i t e m & g t ; & l t ; k e y & g t ; & l t ; s t r i n g & g t ; H e a t i n g   C a b l e   F a m i l y & l t ; / s t r i n g & g t ; & l t ; / k e y & g t ; & l t ; v a l u e & g t ; & l t ; i n t & g t ; 1 6 5 & l t ; / i n t & g t ; & l t ; / v a l u e & g t ; & l t ; / i t e m & g t ; & l t ; i t e m & g t ; & l t ; k e y & g t ; & l t ; s t r i n g & g t ; U n i t & l t ; / s t r i n g & g t ; & l t ; / k e y & g t ; & l t ; v a l u e & g t ; & l t ; i n t & g t ; 6 2 & l t ; / i n t & g t ; & l t ; / v a l u e & g t ; & l t ; / i t e m & g t ; & l t ; / C o l u m n W i d t h s & g t ; & l t ; C o l u m n D i s p l a y I n d e x & g t ; & l t ; i t e m & g t ; & l t ; k e y & g t ; & l t ; s t r i n g & g t ; C a t   N u m b e r & l t ; / s t r i n g & g t ; & l t ; / k e y & g t ; & l t ; v a l u e & g t ; & l t ; i n t & g t ; 0 & l t ; / i n t & g t ; & l t ; / v a l u e & g t ; & l t ; / i t e m & g t ; & l t ; i t e m & g t ; & l t ; k e y & g t ; & l t ; s t r i n g & g t ; D e s i g n   T e m p e r a t u r e & l t ; / s t r i n g & g t ; & l t ; / k e y & g t ; & l t ; v a l u e & g t ; & l t ; i n t & g t ; 3 & l t ; / i n t & g t ; & l t ; / v a l u e & g t ; & l t ; / i t e m & g t ; & l t ; i t e m & g t ; & l t ; k e y & g t ; & l t ; s t r i n g & g t ; M a x   C i r c u i t   L e n g t h & l t ; / s t r i n g & g t ; & l t ; / k e y & g t ; & l t ; v a l u e & g t ; & l t ; i n t & g t ; 4 & l t ; / i n t & g t ; & l t ; / v a l u e & g t ; & l t ; / i t e m & g t ; & l t ; i t e m & g t ; & l t ; k e y & g t ; & l t ; s t r i n g & g t ; S t a r t   U p   T e m p e r a t u r e & l t ; / s t r i n g & g t ; & l t ; / k e y & g t ; & l t ; v a l u e & g t ; & l t ; i n t & g t ; 5 & l t ; / i n t & g t ; & l t ; / v a l u e & g t ; & l t ; / i t e m & g t ; & l t ; i t e m & g t ; & l t ; k e y & g t ; & l t ; s t r i n g & g t ; B r e a k e r   S i z e & l t ; / s t r i n g & g t ; & l t ; / k e y & g t ; & l t ; v a l u e & g t ; & l t ; i n t & g t ; 6 & l t ; / i n t & g t ; & l t ; / v a l u e & g t ; & l t ; / i t e m & g t ; & l t ; i t e m & g t ; & l t ; k e y & g t ; & l t ; s t r i n g & g t ; P o w e r   O u t p u t & l t ; / s t r i n g & g t ; & l t ; / k e y & g t ; & l t ; v a l u e & g t ; & l t ; i n t & g t ; 1 & l t ; / i n t & g t ; & l t ; / v a l u e & g t ; & l t ; / i t e m & g t ; & l t ; i t e m & g t ; & l t ; k e y & g t ; & l t ; s t r i n g & g t ; C a b l e   C o d e & l t ; / s t r i n g & g t ; & l t ; / k e y & g t ; & l t ; v a l u e & g t ; & l t ; i n t & g t ; 7 & l t ; / i n t & g t ; & l t ; / v a l u e & g t ; & l t ; / i t e m & g t ; & l t ; i t e m & g t ; & l t ; k e y & g t ; & l t ; s t r i n g & g t ; H e a t i n g   C a b l e   F a m i l y & l t ; / s t r i n g & g t ; & l t ; / k e y & g t ; & l t ; v a l u e & g t ; & l t ; i n t & g t ; 2 & l t ; / i n t & g t ; & l t ; / v a l u e & g t ; & l t ; / i t e m & g t ; & l t ; i t e m & g t ; & l t ; k e y & g t ; & l t ; s t r i n g & g t ; U n i t & l t ; / s t r i n g & g t ; & l t ; / k e y & g t ; & l t ; v a l u e & g t ; & l t ; i n t & g t ; 8 & l t ; / i n t & g t ; & l t ; / v a l u e & g t ; & l t ; / i t e m & g t ; & l t ; / C o l u m n D i s p l a y I n d e x & g t ; & l t ; C o l u m n F r o z e n   / & g t ; & l t ; C o l u m n C h e c k e d   / & g t ; & l t ; C o l u m n F i l t e r & g t ; & l t ; i t e m & g t ; & l t ; k e y & g t ; & l t ; s t r i n g & g t ; H e a t i n g   C a b l e   F a m i l y & l t ; / s t r i n g & g t ; & l t ; / k e y & g t ; & l t ; v a l u e & g t ; & l t ; F i l t e r E x p r e s s i o n   x s i : n i l = " t r u e "   / & g t ; & l t ; / v a l u e & g t ; & l t ; / i t e m & g t ; & l t ; / C o l u m n F i l t e r & g t ; & l t ; S e l e c t i o n F i l t e r & g t ; & l t ; i t e m & g t ; & l t ; k e y & g t ; & l t ; s t r i n g & g t ; H e a t i n g   C a b l e   F a m i l y & l t ; / s t r i n g & g t ; & l t ; / k e y & g t ; & l t ; v a l u e & g t ; & l t ; S e l e c t i o n F i l t e r   x s i : n i l = " t r u e "   / & g t ; & l t ; / v a l u e & g t ; & l t ; / i t e m & g t ; & l t ; / S e l e c t i o n F i l t e r & g t ; & l t ; F i l t e r P a r a m e t e r s & g t ; & l t ; i t e m & g t ; & l t ; k e y & g t ; & l t ; s t r i n g & g t ; H e a t i n g   C a b l e   F a m i l y & l t ; / s t r i n g & g t ; & l t ; / k e y & g t ; & l t ; v a l u e & g t ; & l t ; C o m m a n d P a r a m e t e r s   / & g t ; & l t ; / v a l u e & g t ; & l t ; / i t e m & g t ; & l t ; / F i l t e r P a r a m e t e r s & g t ; & l t ; S o r t B y C o l u m n & g t ; D e s i g n   T e m p e r a t u r e & l t ; / S o r t B y C o l u m n & g t ; & l t ; I s S o r t D e s c e n d i n g & g t ; f a l s e & l t ; / I s S o r t D e s c e n d i n g & g t ; & l t ; / T a b l e W i d g e t G r i d S e r i a l i z a t i o n & g t ; < / C u s t o m C o n t e n t > < / G e m i n i > 
</file>

<file path=customXml/item69.xml>��< ? x m l   v e r s i o n = " 1 . 0 "   e n c o d i n g = " U T F - 1 6 " ? > < G e m i n i   x m l n s = " h t t p : / / g e m i n i / p i v o t c u s t o m i z a t i o n / T a b l e X M L _ T a b l e 2 0 - b 8 a 2 b 9 3 2 - 8 7 c 3 - 4 d d c - 9 b b 5 - e b d f 3 a 1 3 6 6 5 f " > < C u s t o m C o n t e n t > < ! [ C D A T A [ < T a b l e W i d g e t G r i d S e r i a l i z a t i o n   x m l n s : x s d = " h t t p : / / w w w . w 3 . o r g / 2 0 0 1 / X M L S c h e m a "   x m l n s : x s i = " h t t p : / / w w w . w 3 . o r g / 2 0 0 1 / X M L S c h e m a - i n s t a n c e " > < C o l u m n S u g g e s t e d T y p e   / > < C o l u m n F o r m a t   / > < C o l u m n A c c u r a c y   / > < C o l u m n C u r r e n c y S y m b o l   / > < C o l u m n P o s i t i v e P a t t e r n   / > < C o l u m n N e g a t i v e P a t t e r n   / > < C o l u m n W i d t h s > < i t e m > < k e y > < s t r i n g > C a b l e   D e s c r i p t i o n < / s t r i n g > < / k e y > < v a l u e > < i n t > 2 2 1 < / i n t > < / v a l u e > < / i t e m > < i t e m > < k e y > < s t r i n g > D e s i g n   T e m p e r a t u r e < / s t r i n g > < / k e y > < v a l u e > < i n t > 1 6 1 < / i n t > < / v a l u e > < / i t e m > < i t e m > < k e y > < s t r i n g > C a t a l o g   N u m b e r < / s t r i n g > < / k e y > < v a l u e > < i n t > 1 3 6 < / i n t > < / v a l u e > < / i t e m > < / C o l u m n W i d t h s > < C o l u m n D i s p l a y I n d e x > < i t e m > < k e y > < s t r i n g > C a b l e   D e s c r i p t i o n < / s t r i n g > < / k e y > < v a l u e > < i n t > 0 < / i n t > < / v a l u e > < / i t e m > < i t e m > < k e y > < s t r i n g > D e s i g n   T e m p e r a t u r e < / s t r i n g > < / k e y > < v a l u e > < i n t > 1 < / i n t > < / v a l u e > < / i t e m > < i t e m > < k e y > < s t r i n g > C a t a l o g   N u m b e r < / 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a 4 8 9 f d 4 9 - e 2 c 6 - 4 0 c d - 9 6 e d - 1 6 9 7 2 8 e 7 8 d 7 2 " > < C u s t o m C o n t e n t > < ! [ C D A T A [ < ? x m l   v e r s i o n = " 1 . 0 "   e n c o d i n g = " u t f - 1 6 " ? > < S e t t i n g s > < H S l i c e r s S h a p e > 0 ; 0 ; 0 ; 0 < / H S l i c e r s S h a p e > < V S l i c e r s S h a p e > 0 ; 0 ; 0 ; 0 < / V S l i c e r s S h a p e > < S l i c e r S h e e t N a m e > S h e e t 4 < / S l i c e r S h e e t N a m e > < S A H o s t H a s h > 6 4 6 2 6 4 8 6 9 < / S A H o s t H a s h > < G e m i n i F i e l d L i s t V i s i b l e > T r u e < / G e m i n i F i e l d L i s t V i s i b l e > < / S e t t i n g s > ] ] > < / C u s t o m C o n t e n t > < / G e m i n i > 
</file>

<file path=customXml/item70.xml>��< ? x m l   v e r s i o n = " 1 . 0 "   e n c o d i n g = " U T F - 1 6 " ? > < G e m i n i   x m l n s = " h t t p : / / g e m i n i / p i v o t c u s t o m i z a t i o n / T a b l e X M L _ T a b l e 1 3 - 8 1 3 9 a 8 1 8 - 6 f 0 8 - 4 e 8 c - a 6 4 3 - b 5 5 7 0 5 a 9 a c 4 3 " > < C u s t o m C o n t e n t > < ! [ C D A T A [ < T a b l e W i d g e t G r i d S e r i a l i z a t i o n   x m l n s : x s d = " h t t p : / / w w w . w 3 . o r g / 2 0 0 1 / X M L S c h e m a "   x m l n s : x s i = " h t t p : / / w w w . w 3 . o r g / 2 0 0 1 / X M L S c h e m a - i n s t a n c e " > < C o l u m n S u g g e s t e d T y p e   / > < C o l u m n F o r m a t   / > < C o l u m n A c c u r a c y   / > < C o l u m n C u r r e n c y S y m b o l   / > < C o l u m n P o s i t i v e P a t t e r n   / > < C o l u m n N e g a t i v e P a t t e r n   / > < C o l u m n W i d t h s > < i t e m > < k e y > < s t r i n g > C o n n e c t i o n   K i t s < / s t r i n g > < / k e y > < v a l u e > < i n t > 2 5 4 < / i n t > < / v a l u e > < / i t e m > < i t e m > < k e y > < s t r i n g > C a t a l o g   N u m b e r < / s t r i n g > < / k e y > < v a l u e > < i n t > 1 3 6 < / i n t > < / v a l u e > < / i t e m > < i t e m > < k e y > < s t r i n g > Q u a n t i t y   B r e a k d o w n < / s t r i n g > < / k e y > < v a l u e > < i n t > 1 6 2 < / i n t > < / v a l u e > < / i t e m > < i t e m > < k e y > < s t r i n g > P i p e   S t r a p s < / s t r i n g > < / k e y > < v a l u e > < i n t > 1 0 5 < / i n t > < / v a l u e > < / i t e m > < / C o l u m n W i d t h s > < C o l u m n D i s p l a y I n d e x > < i t e m > < k e y > < s t r i n g > C o n n e c t i o n   K i t s < / s t r i n g > < / k e y > < v a l u e > < i n t > 0 < / i n t > < / v a l u e > < / i t e m > < i t e m > < k e y > < s t r i n g > C a t a l o g   N u m b e r < / s t r i n g > < / k e y > < v a l u e > < i n t > 1 < / i n t > < / v a l u e > < / i t e m > < i t e m > < k e y > < s t r i n g > Q u a n t i t y   B r e a k d o w n < / s t r i n g > < / k e y > < v a l u e > < i n t > 2 < / i n t > < / v a l u e > < / i t e m > < i t e m > < k e y > < s t r i n g > P i p e   S t r a p s < / 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6 f b 9 9 c 1 b - c 4 4 e - 4 d e a - a 4 f 7 - a b b b 2 b 4 9 8 b 1 d " > < C u s t o m C o n t e n t > < ! [ C D A T A [ < ? x m l   v e r s i o n = " 1 . 0 "   e n c o d i n g = " u t f - 1 6 " ? > < S e t t i n g s > < H S l i c e r s S h a p e > 0 ; 0 ; 0 ; 0 < / H S l i c e r s S h a p e > < V S l i c e r s S h a p e > 0 ; 0 ; 0 ; 0 < / V S l i c e r s S h a p e > < S l i c e r S h e e t N a m e > S h e e t 4 < / S l i c e r S h e e t N a m e > < S A H o s t H a s h > 1 5 5 6 3 6 3 5 0 < / S A H o s t H a s h > < G e m i n i F i e l d L i s t V i s i b l e > T r u e < / G e m i n i F i e l d L i s t V i s i b l e > < / S e t t i n g s > ] ] > < / C u s t o m C o n t e n t > < / G e m i n i > 
</file>

<file path=customXml/item9.xml>��< ? x m l   v e r s i o n = " 1 . 0 "   e n c o d i n g = " U T F - 1 6 " ? > < G e m i n i   x m l n s = " h t t p : / / g e m i n i / p i v o t c u s t o m i z a t i o n / 6 f b c b 8 1 1 - 3 4 3 e - 4 9 7 f - a c c a - b e 8 9 f 4 1 5 6 d 7 6 " > < C u s t o m C o n t e n t > < ! [ C D A T A [ < ? x m l   v e r s i o n = " 1 . 0 "   e n c o d i n g = " u t f - 1 6 " ? > < S e t t i n g s > < H S l i c e r s S h a p e > 0 ; 0 ; 0 ; 0 < / H S l i c e r s S h a p e > < V S l i c e r s S h a p e > 0 ; 0 ; 0 ; 0 < / V S l i c e r s S h a p e > < S l i c e r S h e e t N a m e > D a t a   S u m m a r y < / S l i c e r S h e e t N a m e > < S A H o s t H a s h > 4 2 5 7 1 1 9 5 9 < / S A H o s t H a s h > < G e m i n i F i e l d L i s t V i s i b l e > T r u e < / G e m i n i F i e l d L i s t V i s i b l e > < / S e t t i n g s > ] ] > < / C u s t o m C o n t e n t > < / G e m i n i > 
</file>

<file path=customXml/itemProps1.xml><?xml version="1.0" encoding="utf-8"?>
<ds:datastoreItem xmlns:ds="http://schemas.openxmlformats.org/officeDocument/2006/customXml" ds:itemID="{13B95990-B6D8-48FE-B6D9-C1B59A7BBB17}"/>
</file>

<file path=customXml/itemProps10.xml><?xml version="1.0" encoding="utf-8"?>
<ds:datastoreItem xmlns:ds="http://schemas.openxmlformats.org/officeDocument/2006/customXml" ds:itemID="{F99CA413-C996-40BF-BA3F-C33A905DEA53}"/>
</file>

<file path=customXml/itemProps11.xml><?xml version="1.0" encoding="utf-8"?>
<ds:datastoreItem xmlns:ds="http://schemas.openxmlformats.org/officeDocument/2006/customXml" ds:itemID="{4D9D8644-F5E7-41DC-86E9-6ED907F111C2}"/>
</file>

<file path=customXml/itemProps12.xml><?xml version="1.0" encoding="utf-8"?>
<ds:datastoreItem xmlns:ds="http://schemas.openxmlformats.org/officeDocument/2006/customXml" ds:itemID="{CC345923-9751-41D7-813D-63DFF81ADCD3}"/>
</file>

<file path=customXml/itemProps13.xml><?xml version="1.0" encoding="utf-8"?>
<ds:datastoreItem xmlns:ds="http://schemas.openxmlformats.org/officeDocument/2006/customXml" ds:itemID="{51D260E6-1132-4ED6-AEFE-7F8A83A2FEFD}"/>
</file>

<file path=customXml/itemProps14.xml><?xml version="1.0" encoding="utf-8"?>
<ds:datastoreItem xmlns:ds="http://schemas.openxmlformats.org/officeDocument/2006/customXml" ds:itemID="{9617DD59-779F-4894-9D5F-0939A09BCBEC}"/>
</file>

<file path=customXml/itemProps15.xml><?xml version="1.0" encoding="utf-8"?>
<ds:datastoreItem xmlns:ds="http://schemas.openxmlformats.org/officeDocument/2006/customXml" ds:itemID="{3B98F82A-20F2-4F0E-8A01-C7803A715349}"/>
</file>

<file path=customXml/itemProps16.xml><?xml version="1.0" encoding="utf-8"?>
<ds:datastoreItem xmlns:ds="http://schemas.openxmlformats.org/officeDocument/2006/customXml" ds:itemID="{64E0CC31-9AAC-44E1-A84B-416EA30B03E8}"/>
</file>

<file path=customXml/itemProps17.xml><?xml version="1.0" encoding="utf-8"?>
<ds:datastoreItem xmlns:ds="http://schemas.openxmlformats.org/officeDocument/2006/customXml" ds:itemID="{69DE7EBE-262A-4040-9509-2F5EE9F3B923}"/>
</file>

<file path=customXml/itemProps18.xml><?xml version="1.0" encoding="utf-8"?>
<ds:datastoreItem xmlns:ds="http://schemas.openxmlformats.org/officeDocument/2006/customXml" ds:itemID="{93A274B8-D916-47A0-8E1A-6F12DF5EBCBC}"/>
</file>

<file path=customXml/itemProps19.xml><?xml version="1.0" encoding="utf-8"?>
<ds:datastoreItem xmlns:ds="http://schemas.openxmlformats.org/officeDocument/2006/customXml" ds:itemID="{FBB01D43-25CB-4995-947A-ACA37E3C7251}"/>
</file>

<file path=customXml/itemProps2.xml><?xml version="1.0" encoding="utf-8"?>
<ds:datastoreItem xmlns:ds="http://schemas.openxmlformats.org/officeDocument/2006/customXml" ds:itemID="{8963E61E-160F-42B6-A1F6-498BFCE53688}"/>
</file>

<file path=customXml/itemProps20.xml><?xml version="1.0" encoding="utf-8"?>
<ds:datastoreItem xmlns:ds="http://schemas.openxmlformats.org/officeDocument/2006/customXml" ds:itemID="{C505AE20-8F8E-4B2A-AFF8-3CB3C1E8D76B}"/>
</file>

<file path=customXml/itemProps21.xml><?xml version="1.0" encoding="utf-8"?>
<ds:datastoreItem xmlns:ds="http://schemas.openxmlformats.org/officeDocument/2006/customXml" ds:itemID="{DB669B77-2334-40E4-82DB-A6985E4B282D}"/>
</file>

<file path=customXml/itemProps22.xml><?xml version="1.0" encoding="utf-8"?>
<ds:datastoreItem xmlns:ds="http://schemas.openxmlformats.org/officeDocument/2006/customXml" ds:itemID="{C609D854-5468-47DB-B1D0-381E444B38D0}"/>
</file>

<file path=customXml/itemProps23.xml><?xml version="1.0" encoding="utf-8"?>
<ds:datastoreItem xmlns:ds="http://schemas.openxmlformats.org/officeDocument/2006/customXml" ds:itemID="{0C2C86CE-3F66-487D-8588-D1AE4908A017}"/>
</file>

<file path=customXml/itemProps24.xml><?xml version="1.0" encoding="utf-8"?>
<ds:datastoreItem xmlns:ds="http://schemas.openxmlformats.org/officeDocument/2006/customXml" ds:itemID="{F02A1D8C-2178-4290-9127-D4FFBB7581FA}"/>
</file>

<file path=customXml/itemProps25.xml><?xml version="1.0" encoding="utf-8"?>
<ds:datastoreItem xmlns:ds="http://schemas.openxmlformats.org/officeDocument/2006/customXml" ds:itemID="{8199C4E4-BF77-46B1-B6C6-37BDF15F71F7}"/>
</file>

<file path=customXml/itemProps26.xml><?xml version="1.0" encoding="utf-8"?>
<ds:datastoreItem xmlns:ds="http://schemas.openxmlformats.org/officeDocument/2006/customXml" ds:itemID="{7570392C-82D6-4F70-8628-5DCBE300DDCC}"/>
</file>

<file path=customXml/itemProps27.xml><?xml version="1.0" encoding="utf-8"?>
<ds:datastoreItem xmlns:ds="http://schemas.openxmlformats.org/officeDocument/2006/customXml" ds:itemID="{AAEFE6C3-1FFB-473C-A499-7C77B77B0C33}"/>
</file>

<file path=customXml/itemProps28.xml><?xml version="1.0" encoding="utf-8"?>
<ds:datastoreItem xmlns:ds="http://schemas.openxmlformats.org/officeDocument/2006/customXml" ds:itemID="{4FE01CFF-2AF5-4F12-89CA-9024DE7CA9F1}"/>
</file>

<file path=customXml/itemProps29.xml><?xml version="1.0" encoding="utf-8"?>
<ds:datastoreItem xmlns:ds="http://schemas.openxmlformats.org/officeDocument/2006/customXml" ds:itemID="{2E0B1F0F-7FA0-4CC3-BE78-B9810D8D2C13}"/>
</file>

<file path=customXml/itemProps3.xml><?xml version="1.0" encoding="utf-8"?>
<ds:datastoreItem xmlns:ds="http://schemas.openxmlformats.org/officeDocument/2006/customXml" ds:itemID="{5EF2F36F-22EF-453E-8CC8-A4D044C50035}"/>
</file>

<file path=customXml/itemProps30.xml><?xml version="1.0" encoding="utf-8"?>
<ds:datastoreItem xmlns:ds="http://schemas.openxmlformats.org/officeDocument/2006/customXml" ds:itemID="{EAA1843A-72D0-4062-998C-CF56B1AF352E}"/>
</file>

<file path=customXml/itemProps31.xml><?xml version="1.0" encoding="utf-8"?>
<ds:datastoreItem xmlns:ds="http://schemas.openxmlformats.org/officeDocument/2006/customXml" ds:itemID="{38648ED6-9339-4F1C-9EBD-104C6019E3E7}"/>
</file>

<file path=customXml/itemProps32.xml><?xml version="1.0" encoding="utf-8"?>
<ds:datastoreItem xmlns:ds="http://schemas.openxmlformats.org/officeDocument/2006/customXml" ds:itemID="{0612F6AE-7029-4F21-8E92-7CF6A6A01C81}"/>
</file>

<file path=customXml/itemProps33.xml><?xml version="1.0" encoding="utf-8"?>
<ds:datastoreItem xmlns:ds="http://schemas.openxmlformats.org/officeDocument/2006/customXml" ds:itemID="{E85E80C4-6479-4890-9ADE-354BB793ECB7}"/>
</file>

<file path=customXml/itemProps34.xml><?xml version="1.0" encoding="utf-8"?>
<ds:datastoreItem xmlns:ds="http://schemas.openxmlformats.org/officeDocument/2006/customXml" ds:itemID="{D5F5554D-5D08-4B4E-A0E6-2007FC5ACE98}"/>
</file>

<file path=customXml/itemProps35.xml><?xml version="1.0" encoding="utf-8"?>
<ds:datastoreItem xmlns:ds="http://schemas.openxmlformats.org/officeDocument/2006/customXml" ds:itemID="{D55ECAFE-11EA-4439-8B29-1D35CCBB80AA}"/>
</file>

<file path=customXml/itemProps36.xml><?xml version="1.0" encoding="utf-8"?>
<ds:datastoreItem xmlns:ds="http://schemas.openxmlformats.org/officeDocument/2006/customXml" ds:itemID="{B20FDA48-7FDE-44E0-889D-58B8F6D0013F}"/>
</file>

<file path=customXml/itemProps37.xml><?xml version="1.0" encoding="utf-8"?>
<ds:datastoreItem xmlns:ds="http://schemas.openxmlformats.org/officeDocument/2006/customXml" ds:itemID="{6D4AC7FD-5776-4D42-AAAB-A257B228D190}"/>
</file>

<file path=customXml/itemProps38.xml><?xml version="1.0" encoding="utf-8"?>
<ds:datastoreItem xmlns:ds="http://schemas.openxmlformats.org/officeDocument/2006/customXml" ds:itemID="{7BE7CE13-04FA-415E-9F0D-DBCF9B8DAB38}"/>
</file>

<file path=customXml/itemProps39.xml><?xml version="1.0" encoding="utf-8"?>
<ds:datastoreItem xmlns:ds="http://schemas.openxmlformats.org/officeDocument/2006/customXml" ds:itemID="{5CE43DF0-6014-4388-84AF-0AAFDA223F0E}"/>
</file>

<file path=customXml/itemProps4.xml><?xml version="1.0" encoding="utf-8"?>
<ds:datastoreItem xmlns:ds="http://schemas.openxmlformats.org/officeDocument/2006/customXml" ds:itemID="{0128D3BE-BFA1-469F-80DE-5BA505E08BB6}"/>
</file>

<file path=customXml/itemProps40.xml><?xml version="1.0" encoding="utf-8"?>
<ds:datastoreItem xmlns:ds="http://schemas.openxmlformats.org/officeDocument/2006/customXml" ds:itemID="{DCC92D29-32D6-4262-9AB4-2ADD9390D36D}"/>
</file>

<file path=customXml/itemProps41.xml><?xml version="1.0" encoding="utf-8"?>
<ds:datastoreItem xmlns:ds="http://schemas.openxmlformats.org/officeDocument/2006/customXml" ds:itemID="{9A9674B5-5DCB-4E69-8698-A8AE9D5C65C3}"/>
</file>

<file path=customXml/itemProps42.xml><?xml version="1.0" encoding="utf-8"?>
<ds:datastoreItem xmlns:ds="http://schemas.openxmlformats.org/officeDocument/2006/customXml" ds:itemID="{1FC7FF5B-03FC-4177-B2BD-D70E59A699EE}"/>
</file>

<file path=customXml/itemProps43.xml><?xml version="1.0" encoding="utf-8"?>
<ds:datastoreItem xmlns:ds="http://schemas.openxmlformats.org/officeDocument/2006/customXml" ds:itemID="{B6E404ED-EF77-469E-BB51-589796C6A2BA}"/>
</file>

<file path=customXml/itemProps44.xml><?xml version="1.0" encoding="utf-8"?>
<ds:datastoreItem xmlns:ds="http://schemas.openxmlformats.org/officeDocument/2006/customXml" ds:itemID="{D04C7517-BCB7-41EA-9378-83CC74B2CCFC}"/>
</file>

<file path=customXml/itemProps45.xml><?xml version="1.0" encoding="utf-8"?>
<ds:datastoreItem xmlns:ds="http://schemas.openxmlformats.org/officeDocument/2006/customXml" ds:itemID="{597D9BAD-4D99-4766-A837-2FBF1A342560}"/>
</file>

<file path=customXml/itemProps46.xml><?xml version="1.0" encoding="utf-8"?>
<ds:datastoreItem xmlns:ds="http://schemas.openxmlformats.org/officeDocument/2006/customXml" ds:itemID="{CC82130A-BBEC-4EB4-AC3D-70B27742998B}"/>
</file>

<file path=customXml/itemProps47.xml><?xml version="1.0" encoding="utf-8"?>
<ds:datastoreItem xmlns:ds="http://schemas.openxmlformats.org/officeDocument/2006/customXml" ds:itemID="{A2837B42-D3E8-47B5-9A7B-83A320EEE035}"/>
</file>

<file path=customXml/itemProps48.xml><?xml version="1.0" encoding="utf-8"?>
<ds:datastoreItem xmlns:ds="http://schemas.openxmlformats.org/officeDocument/2006/customXml" ds:itemID="{A2722F43-7ED1-449E-BF8C-51520FBB89AA}"/>
</file>

<file path=customXml/itemProps49.xml><?xml version="1.0" encoding="utf-8"?>
<ds:datastoreItem xmlns:ds="http://schemas.openxmlformats.org/officeDocument/2006/customXml" ds:itemID="{BFA1238F-57CA-4491-9686-8E994B461054}"/>
</file>

<file path=customXml/itemProps5.xml><?xml version="1.0" encoding="utf-8"?>
<ds:datastoreItem xmlns:ds="http://schemas.openxmlformats.org/officeDocument/2006/customXml" ds:itemID="{F952BCC0-717B-44FD-B248-6478D7AC3820}"/>
</file>

<file path=customXml/itemProps50.xml><?xml version="1.0" encoding="utf-8"?>
<ds:datastoreItem xmlns:ds="http://schemas.openxmlformats.org/officeDocument/2006/customXml" ds:itemID="{CD77FD73-BE69-49B2-845B-72029A75F2FB}"/>
</file>

<file path=customXml/itemProps51.xml><?xml version="1.0" encoding="utf-8"?>
<ds:datastoreItem xmlns:ds="http://schemas.openxmlformats.org/officeDocument/2006/customXml" ds:itemID="{93CF60A8-9136-429C-A47C-B3B98CFFD3B5}"/>
</file>

<file path=customXml/itemProps52.xml><?xml version="1.0" encoding="utf-8"?>
<ds:datastoreItem xmlns:ds="http://schemas.openxmlformats.org/officeDocument/2006/customXml" ds:itemID="{A976052D-2F2A-4069-9062-28CC95DC0AC3}"/>
</file>

<file path=customXml/itemProps53.xml><?xml version="1.0" encoding="utf-8"?>
<ds:datastoreItem xmlns:ds="http://schemas.openxmlformats.org/officeDocument/2006/customXml" ds:itemID="{EF47B8EF-13F5-4830-8C5D-FEFA61BB42FE}"/>
</file>

<file path=customXml/itemProps54.xml><?xml version="1.0" encoding="utf-8"?>
<ds:datastoreItem xmlns:ds="http://schemas.openxmlformats.org/officeDocument/2006/customXml" ds:itemID="{69D0C871-59A9-47B3-A1F6-39E34D05DF22}"/>
</file>

<file path=customXml/itemProps55.xml><?xml version="1.0" encoding="utf-8"?>
<ds:datastoreItem xmlns:ds="http://schemas.openxmlformats.org/officeDocument/2006/customXml" ds:itemID="{A98D4570-6472-4EC0-A6E3-DC673448C9C9}"/>
</file>

<file path=customXml/itemProps56.xml><?xml version="1.0" encoding="utf-8"?>
<ds:datastoreItem xmlns:ds="http://schemas.openxmlformats.org/officeDocument/2006/customXml" ds:itemID="{68F64F29-0C9B-469B-B4C9-D129FEBD8C21}"/>
</file>

<file path=customXml/itemProps57.xml><?xml version="1.0" encoding="utf-8"?>
<ds:datastoreItem xmlns:ds="http://schemas.openxmlformats.org/officeDocument/2006/customXml" ds:itemID="{284DF890-197F-4047-A2BE-0AF520BA5676}"/>
</file>

<file path=customXml/itemProps58.xml><?xml version="1.0" encoding="utf-8"?>
<ds:datastoreItem xmlns:ds="http://schemas.openxmlformats.org/officeDocument/2006/customXml" ds:itemID="{13A668BA-AB7A-4BC6-B5B8-F3A7FF0A3727}"/>
</file>

<file path=customXml/itemProps59.xml><?xml version="1.0" encoding="utf-8"?>
<ds:datastoreItem xmlns:ds="http://schemas.openxmlformats.org/officeDocument/2006/customXml" ds:itemID="{67CA88F9-D599-44EF-B78B-1BE8A231AC79}"/>
</file>

<file path=customXml/itemProps6.xml><?xml version="1.0" encoding="utf-8"?>
<ds:datastoreItem xmlns:ds="http://schemas.openxmlformats.org/officeDocument/2006/customXml" ds:itemID="{4D7F52AF-1C12-4E10-B311-26CE059FE2D2}"/>
</file>

<file path=customXml/itemProps60.xml><?xml version="1.0" encoding="utf-8"?>
<ds:datastoreItem xmlns:ds="http://schemas.openxmlformats.org/officeDocument/2006/customXml" ds:itemID="{00CC46D5-3415-4C3D-B719-B9111743FDAC}"/>
</file>

<file path=customXml/itemProps61.xml><?xml version="1.0" encoding="utf-8"?>
<ds:datastoreItem xmlns:ds="http://schemas.openxmlformats.org/officeDocument/2006/customXml" ds:itemID="{2D86A0B2-E15C-40F2-92B5-1AF0184CB75C}"/>
</file>

<file path=customXml/itemProps62.xml><?xml version="1.0" encoding="utf-8"?>
<ds:datastoreItem xmlns:ds="http://schemas.openxmlformats.org/officeDocument/2006/customXml" ds:itemID="{BE51D9BC-686C-4C83-9DF0-E596D449224A}"/>
</file>

<file path=customXml/itemProps63.xml><?xml version="1.0" encoding="utf-8"?>
<ds:datastoreItem xmlns:ds="http://schemas.openxmlformats.org/officeDocument/2006/customXml" ds:itemID="{2447A14F-2A88-45B0-90C1-8D46365BF45F}"/>
</file>

<file path=customXml/itemProps64.xml><?xml version="1.0" encoding="utf-8"?>
<ds:datastoreItem xmlns:ds="http://schemas.openxmlformats.org/officeDocument/2006/customXml" ds:itemID="{3D293453-C84E-4899-AD78-D061B27E7106}"/>
</file>

<file path=customXml/itemProps65.xml><?xml version="1.0" encoding="utf-8"?>
<ds:datastoreItem xmlns:ds="http://schemas.openxmlformats.org/officeDocument/2006/customXml" ds:itemID="{D73C76F9-011A-42C1-8958-5871220C8462}"/>
</file>

<file path=customXml/itemProps66.xml><?xml version="1.0" encoding="utf-8"?>
<ds:datastoreItem xmlns:ds="http://schemas.openxmlformats.org/officeDocument/2006/customXml" ds:itemID="{0EFFF258-9F29-4579-AB1F-49D3A71C2B17}"/>
</file>

<file path=customXml/itemProps67.xml><?xml version="1.0" encoding="utf-8"?>
<ds:datastoreItem xmlns:ds="http://schemas.openxmlformats.org/officeDocument/2006/customXml" ds:itemID="{652A6D24-AE6B-4AFC-B446-F2337B5BC136}"/>
</file>

<file path=customXml/itemProps68.xml><?xml version="1.0" encoding="utf-8"?>
<ds:datastoreItem xmlns:ds="http://schemas.openxmlformats.org/officeDocument/2006/customXml" ds:itemID="{60255E64-C0DB-489D-98E4-E78D2EF346E1}"/>
</file>

<file path=customXml/itemProps69.xml><?xml version="1.0" encoding="utf-8"?>
<ds:datastoreItem xmlns:ds="http://schemas.openxmlformats.org/officeDocument/2006/customXml" ds:itemID="{F45531EF-4234-4721-AD21-F82823F3C4C3}"/>
</file>

<file path=customXml/itemProps7.xml><?xml version="1.0" encoding="utf-8"?>
<ds:datastoreItem xmlns:ds="http://schemas.openxmlformats.org/officeDocument/2006/customXml" ds:itemID="{579AB80B-7BCA-401C-9304-09F2F44D916B}"/>
</file>

<file path=customXml/itemProps70.xml><?xml version="1.0" encoding="utf-8"?>
<ds:datastoreItem xmlns:ds="http://schemas.openxmlformats.org/officeDocument/2006/customXml" ds:itemID="{889FFB6D-3A07-42C2-A4BF-99745B6CDA7F}"/>
</file>

<file path=customXml/itemProps8.xml><?xml version="1.0" encoding="utf-8"?>
<ds:datastoreItem xmlns:ds="http://schemas.openxmlformats.org/officeDocument/2006/customXml" ds:itemID="{83BBE0F3-A9AA-471F-822C-05E8AF1F952D}"/>
</file>

<file path=customXml/itemProps9.xml><?xml version="1.0" encoding="utf-8"?>
<ds:datastoreItem xmlns:ds="http://schemas.openxmlformats.org/officeDocument/2006/customXml" ds:itemID="{5A18F6DD-ACA6-42BE-BD45-7F12522F30D7}"/>
</file>

<file path=docProps/app.xml><?xml version="1.0" encoding="utf-8"?>
<Properties xmlns="http://schemas.openxmlformats.org/officeDocument/2006/extended-properties" xmlns:vt="http://schemas.openxmlformats.org/officeDocument/2006/docPropsVTypes">
  <Application>Microsoft Excel Web App</Application>
  <Manager/>
  <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Heat Trace Self Perform Calculator</dc:title>
  <dc:subject/>
  <dc:creator>David.Brown1</dc:creator>
  <cp:keywords/>
  <dc:description/>
  <cp:lastModifiedBy>Administrator</cp:lastModifiedBy>
  <dcterms:created xsi:type="dcterms:W3CDTF">2015-05-04T18:07:57Z</dcterms:created>
  <dcterms:modified xsi:type="dcterms:W3CDTF">2017-01-17T22:43:05Z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20001666XX-19-621</vt:lpwstr>
  </property>
  <property fmtid="{D5CDD505-2E9C-101B-9397-08002B2CF9AE}" pid="3" name="_dlc_DocIdItemGuid">
    <vt:lpwstr>e3dd0f73-e307-4c73-b216-7e9e4278f410</vt:lpwstr>
  </property>
  <property fmtid="{D5CDD505-2E9C-101B-9397-08002B2CF9AE}" pid="4" name="_dlc_DocIdUrl">
    <vt:lpwstr>https://1kiewitprojects.kiewit.com/sites/gw20001666/eng/_layouts/DocIdRedir.aspx?ID=20001666XX-19-621, 20001666XX-19-621</vt:lpwstr>
  </property>
  <property fmtid="{D5CDD505-2E9C-101B-9397-08002B2CF9AE}" pid="5" name="ContentTypeId">
    <vt:lpwstr>0x010100F67935030963E344B2D6443E349B383100E85796468D2B3A4783E2B15F77D13D6A69010087D48EC773564F4086BFE42BE2383970</vt:lpwstr>
  </property>
</Properties>
</file>