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5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portal.kiewit.com/sites/KPCEIHome/templ/Electrical/05_SUB PKG specs/02_Self-Perform Subs/"/>
    </mc:Choice>
  </mc:AlternateContent>
  <bookViews>
    <workbookView xWindow="0" yWindow="0" windowWidth="23040" windowHeight="7956" activeTab="1"/>
  </bookViews>
  <sheets>
    <sheet name="Instruction" sheetId="13" r:id="rId1"/>
    <sheet name="SUMMARY" sheetId="6" r:id="rId2"/>
    <sheet name="LaCygne_STACO-CO" sheetId="16" r:id="rId3"/>
    <sheet name="PIO PICO" sheetId="2" r:id="rId4"/>
    <sheet name="TVA_PARADISE" sheetId="7" r:id="rId5"/>
    <sheet name="WOODBRIDGE" sheetId="8" r:id="rId6"/>
    <sheet name="GREC" sheetId="9" r:id="rId7"/>
    <sheet name="TVA Allen" sheetId="10" r:id="rId8"/>
  </sheets>
  <calcPr calcId="15251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6" l="1"/>
  <c r="D14" i="6"/>
  <c r="J16" i="6"/>
  <c r="I16" i="6"/>
  <c r="H16" i="6"/>
  <c r="F8" i="8"/>
  <c r="F21" i="8"/>
  <c r="F22" i="2"/>
  <c r="F8" i="2"/>
  <c r="G16" i="6"/>
  <c r="J18" i="6"/>
  <c r="J17" i="6"/>
  <c r="J15" i="6"/>
  <c r="J14" i="6"/>
  <c r="F9" i="9"/>
  <c r="F8" i="9"/>
  <c r="F7" i="9"/>
  <c r="F21" i="9"/>
  <c r="F9" i="10"/>
  <c r="F8" i="10"/>
  <c r="F22" i="10"/>
  <c r="F8" i="7"/>
  <c r="F21" i="7"/>
  <c r="D17" i="6"/>
  <c r="I17" i="6"/>
  <c r="I15" i="6"/>
  <c r="I14" i="6"/>
  <c r="H15" i="6"/>
  <c r="H14" i="6"/>
  <c r="G15" i="6"/>
  <c r="G14" i="6"/>
  <c r="C54" i="16"/>
  <c r="C53" i="16"/>
  <c r="C55" i="16"/>
  <c r="C52" i="16"/>
  <c r="C64" i="16"/>
  <c r="C63" i="16"/>
  <c r="C65" i="16"/>
  <c r="F7" i="7"/>
  <c r="J7" i="6"/>
  <c r="I7" i="6"/>
  <c r="H7" i="6"/>
  <c r="G7" i="6"/>
  <c r="F7" i="6"/>
  <c r="E14" i="6"/>
  <c r="E18" i="6"/>
  <c r="E17" i="6"/>
  <c r="E16" i="6"/>
  <c r="E15" i="6"/>
  <c r="F9" i="7"/>
  <c r="H18" i="6"/>
  <c r="H17" i="6"/>
  <c r="F7" i="2"/>
  <c r="F7" i="10"/>
  <c r="F9" i="2"/>
  <c r="G18" i="6"/>
  <c r="G17" i="6"/>
  <c r="F7" i="8"/>
  <c r="F9" i="8"/>
  <c r="I18" i="6"/>
  <c r="B7" i="8"/>
  <c r="D7" i="8"/>
  <c r="J9" i="6"/>
  <c r="J8" i="6"/>
  <c r="I10" i="6"/>
  <c r="I8" i="6"/>
  <c r="H8" i="6"/>
  <c r="G8" i="6"/>
  <c r="B20" i="9"/>
  <c r="B19" i="9"/>
  <c r="B20" i="8"/>
  <c r="B19" i="8"/>
  <c r="B21" i="2"/>
  <c r="B20" i="7"/>
  <c r="B19" i="7"/>
  <c r="B5" i="2"/>
  <c r="D7" i="7"/>
  <c r="B7" i="7"/>
  <c r="B7" i="9"/>
  <c r="B9" i="9"/>
  <c r="D7" i="9"/>
  <c r="J10" i="6"/>
  <c r="D7" i="2"/>
  <c r="G10" i="6"/>
  <c r="B21" i="9"/>
  <c r="D9" i="9"/>
  <c r="J11" i="6"/>
  <c r="B21" i="8"/>
  <c r="B8" i="8"/>
  <c r="B9" i="8"/>
  <c r="B21" i="7"/>
  <c r="H10" i="6"/>
  <c r="B22" i="2"/>
  <c r="C44" i="16"/>
  <c r="C43" i="16"/>
  <c r="C33" i="16"/>
  <c r="F33" i="16"/>
  <c r="B8" i="7"/>
  <c r="B9" i="7"/>
  <c r="D8" i="7"/>
  <c r="D8" i="8"/>
  <c r="D9" i="8"/>
  <c r="I11" i="6"/>
  <c r="B8" i="2"/>
  <c r="D8" i="2"/>
  <c r="I9" i="6"/>
  <c r="F8" i="6"/>
  <c r="H9" i="6"/>
  <c r="D9" i="7"/>
  <c r="H11" i="6"/>
  <c r="G9" i="6"/>
  <c r="D9" i="2"/>
  <c r="G11" i="6"/>
  <c r="C45" i="16"/>
  <c r="F10" i="6"/>
  <c r="F39" i="16"/>
  <c r="H36" i="16"/>
  <c r="C36" i="16"/>
  <c r="K28" i="16"/>
  <c r="L28" i="16"/>
  <c r="I28" i="16"/>
  <c r="I27" i="16"/>
  <c r="K27" i="16"/>
  <c r="L27" i="16"/>
  <c r="I26" i="16"/>
  <c r="K26" i="16"/>
  <c r="L26" i="16"/>
  <c r="I25" i="16"/>
  <c r="K25" i="16"/>
  <c r="L25" i="16"/>
  <c r="K24" i="16"/>
  <c r="L24" i="16"/>
  <c r="I24" i="16"/>
  <c r="F20" i="16"/>
  <c r="F19" i="16"/>
  <c r="I18" i="16"/>
  <c r="F18" i="16"/>
  <c r="F17" i="16"/>
  <c r="F16" i="16"/>
  <c r="I15" i="16"/>
  <c r="F15" i="16"/>
  <c r="F14" i="16"/>
  <c r="F13" i="16"/>
  <c r="I12" i="16"/>
  <c r="F12" i="16"/>
  <c r="F11" i="16"/>
  <c r="F10" i="16"/>
  <c r="I9" i="16"/>
  <c r="F9" i="16"/>
  <c r="B10" i="2"/>
  <c r="B6" i="2"/>
  <c r="B11" i="2"/>
  <c r="B7" i="2"/>
  <c r="B9" i="2"/>
  <c r="F9" i="6"/>
  <c r="J12" i="16"/>
  <c r="K12" i="16"/>
  <c r="L12" i="16"/>
  <c r="J18" i="16"/>
  <c r="K18" i="16"/>
  <c r="L18" i="16"/>
  <c r="J15" i="16"/>
  <c r="K15" i="16"/>
  <c r="L15" i="16"/>
  <c r="J9" i="16"/>
  <c r="K9" i="16"/>
  <c r="C47" i="16"/>
  <c r="F11" i="6"/>
  <c r="K33" i="16"/>
  <c r="L9" i="16"/>
  <c r="R9" i="16"/>
  <c r="T9" i="16"/>
  <c r="S13" i="16"/>
</calcChain>
</file>

<file path=xl/sharedStrings.xml><?xml version="1.0" encoding="utf-8"?>
<sst xmlns="http://schemas.openxmlformats.org/spreadsheetml/2006/main" count="454" uniqueCount="185">
  <si>
    <t>Fiber Sub Instructions:</t>
  </si>
  <si>
    <t>1. Go to your circuit schedule (master combine) to obtain your fiber termination qty's</t>
  </si>
  <si>
    <t>2. Enter your fiber termination qty's in the "Summary Tab" cell D15</t>
  </si>
  <si>
    <r>
      <t xml:space="preserve">3. Find the composite wage rate through the crew analysis sheet. If you are unable to find this sheet, ask your lead what's the rate should be. </t>
    </r>
    <r>
      <rPr>
        <sz val="11"/>
        <color rgb="FFFF0000"/>
        <rFont val="Calibri"/>
        <family val="2"/>
        <scheme val="minor"/>
      </rPr>
      <t xml:space="preserve">(hint: it is not the same as labor rate expenses)
       </t>
    </r>
    <r>
      <rPr>
        <sz val="11"/>
        <color theme="1"/>
        <rFont val="Calibri"/>
        <family val="2"/>
        <scheme val="minor"/>
      </rPr>
      <t>a. Enter your composite wage rate in "Summary" tab cell D16.</t>
    </r>
  </si>
  <si>
    <r>
      <t xml:space="preserve">4. Determine the Ratio between [$/term &amp; test vs. Composite Wage Rate] in the Summary Tab - cell D18 </t>
    </r>
    <r>
      <rPr>
        <sz val="11"/>
        <color rgb="FFFF0000"/>
        <rFont val="Calibri"/>
        <family val="2"/>
        <scheme val="minor"/>
      </rPr>
      <t>(confirm the ratio with your lead)</t>
    </r>
  </si>
  <si>
    <t>5. Use the final numbers from the Summary Tab in "Column D" for your Fiber Sub QCS and enter in your Fiber sub $/term x QTY to obtain your Fiber Sub final price</t>
  </si>
  <si>
    <t>NOTE! Only touch the summary tab for this comparable. All other job tabs are use for reference materials only and should not be mess with.</t>
  </si>
  <si>
    <t>How to obtain your Fiber Termination QTY's:</t>
  </si>
  <si>
    <t>1. From Circuit Schedule go to &gt; Graph &gt; Slide to the right for the termination graph</t>
  </si>
  <si>
    <t>2. Select the cable for termination QTY. (See picture below for example)</t>
  </si>
  <si>
    <t>3. Type of cable you would normally see from fiber termination &gt; 6 Strand, 12 Strand, and 24 Strand. (LaCygne Tab shows a very good example for these cables)</t>
  </si>
  <si>
    <t>GOOD TO KNOW NOTE! For fiber cable testing QTY, just divide the [QTY/2]</t>
  </si>
  <si>
    <t>Green Cells are Equations or Constants that should not be adjusted</t>
  </si>
  <si>
    <t>The lightly yellow shaded cells will change from job to job.  Input values for these highlighted cells</t>
  </si>
  <si>
    <t>Grey Cells are Set to the Standard Values.  These should only be changed base on the updated Ad-Hoc value</t>
  </si>
  <si>
    <t>Comments/Instructions
(Hide this tab when printing out for QCS meeting)</t>
  </si>
  <si>
    <t>Calculated Sub $ based on historical ratios</t>
  </si>
  <si>
    <t>TVA Allen</t>
  </si>
  <si>
    <t>La Cygne</t>
  </si>
  <si>
    <t>Pio Pico</t>
  </si>
  <si>
    <t>TVA Paradise</t>
  </si>
  <si>
    <t>Woodbridge</t>
  </si>
  <si>
    <t>GREC</t>
  </si>
  <si>
    <t>Lackwanna SS</t>
  </si>
  <si>
    <t>St. Joseph Energy Center</t>
  </si>
  <si>
    <t>CPV Fairview</t>
  </si>
  <si>
    <t>Actual Pricing (Production)</t>
  </si>
  <si>
    <t>Total Fiber T&amp;T Sub</t>
  </si>
  <si>
    <t>Total Term Counts</t>
  </si>
  <si>
    <t>Composite Wage Rate</t>
  </si>
  <si>
    <t>Sub-Contract $/term &amp; test</t>
  </si>
  <si>
    <t>Ratio between $/term &amp; test vs. Composite Wage Rate</t>
  </si>
  <si>
    <t>PM $/term</t>
  </si>
  <si>
    <t>Estimate Pricing</t>
  </si>
  <si>
    <t>Total Term Counts can be obtain from your circuit schedule. See Instruction for more details on how to obtain it.</t>
  </si>
  <si>
    <t>Composite Wage Rate can be obtain through the crew analysis sheet. If you're unsure, ask your lead about this rate.</t>
  </si>
  <si>
    <t>Sub-Contract [$/term &amp; test]</t>
  </si>
  <si>
    <t>Ratio between [$/term &amp; test vs. Composite Wage Rate]</t>
  </si>
  <si>
    <t>Double check with your lead on which ratio rate you should go with. (Use production jobs in this summary sheet for the rate)</t>
  </si>
  <si>
    <t>Enter the calculated PM $/term in the cell to the right.</t>
  </si>
  <si>
    <t>Project Name</t>
  </si>
  <si>
    <t>Lacygne Environmental Retrofit Project</t>
  </si>
  <si>
    <t>STACO</t>
  </si>
  <si>
    <t>Rev / Date</t>
  </si>
  <si>
    <t>Base Contract</t>
  </si>
  <si>
    <t>Executed Mar2013</t>
  </si>
  <si>
    <t>Labor Budget</t>
  </si>
  <si>
    <t>PM Budget</t>
  </si>
  <si>
    <t>Double check the wage rate in Ad-hoc</t>
  </si>
  <si>
    <t>PAY ITEM DESCRIPTIONs</t>
  </si>
  <si>
    <t>Qty.</t>
  </si>
  <si>
    <t>U.P.</t>
  </si>
  <si>
    <t>Total</t>
  </si>
  <si>
    <t>UR</t>
  </si>
  <si>
    <t>MHrs</t>
  </si>
  <si>
    <t>$/MHr</t>
  </si>
  <si>
    <t>$</t>
  </si>
  <si>
    <t>U.P</t>
  </si>
  <si>
    <t>Total U.P.</t>
  </si>
  <si>
    <t xml:space="preserve">4 PR #23, CAT-6, 300V Cable </t>
  </si>
  <si>
    <t>LF</t>
  </si>
  <si>
    <t>4 PR #23, CAT-6, 300V Cable Terminations</t>
  </si>
  <si>
    <t>EA</t>
  </si>
  <si>
    <t xml:space="preserve">4 PR #23, CAT-6, 300V Cable Testing </t>
  </si>
  <si>
    <t>6 Strand MULTI-MODE Fiber Optic Cable</t>
  </si>
  <si>
    <t>6 Strand MULTI-MODE Fiber Optic Cable Terminations</t>
  </si>
  <si>
    <t>6 Strand MULTI-MODE Fiber Optic Cable Testing</t>
  </si>
  <si>
    <t>12 Strand MULTI-MODE Fiber Optic Cable</t>
  </si>
  <si>
    <t>12 Strand MULTI-MODE Fiber Optic Cable Terminations</t>
  </si>
  <si>
    <t>12 Strand MULTI-MODE Fiber Optic Cable Testing</t>
  </si>
  <si>
    <t xml:space="preserve"> 24 Strand MULTI-MODE Fiber Optic Cable</t>
  </si>
  <si>
    <t>24 Strand MULTI-MODE Fiber Optic Cable Terminations</t>
  </si>
  <si>
    <t>24 Strand MULTI-MODE Fiber Optic Cable Testing</t>
  </si>
  <si>
    <t>Payment and Performance Bond</t>
  </si>
  <si>
    <t>LS</t>
  </si>
  <si>
    <t>Included</t>
  </si>
  <si>
    <t>OPTION Pricing (Shown as Reference Only )</t>
  </si>
  <si>
    <t>Furnish and Install ¾” RGS Conduit</t>
  </si>
  <si>
    <t xml:space="preserve">Furnish and Install 1” RGS Conduit </t>
  </si>
  <si>
    <t xml:space="preserve">Furnish and Install 1 ½” RGS Conduit </t>
  </si>
  <si>
    <t xml:space="preserve">Furnish and Install 2” RGS Conduit </t>
  </si>
  <si>
    <t xml:space="preserve">Furnish and Install 3” RGS Conduit </t>
  </si>
  <si>
    <t>Install 2” innerduct provided by Contractor</t>
  </si>
  <si>
    <t>Furnish and Install 2” innerduct</t>
  </si>
  <si>
    <t>Furnish and Install Unistrut trapeze for pipe racks</t>
  </si>
  <si>
    <t>EWTs from PCOs</t>
  </si>
  <si>
    <t>BID TOTAL ($)</t>
  </si>
  <si>
    <t>Total Labor Budget</t>
  </si>
  <si>
    <t>Additional $ budget needed to fund Fiber</t>
  </si>
  <si>
    <t>Total Fiber Termination PM Budget</t>
  </si>
  <si>
    <t>Subject</t>
  </si>
  <si>
    <t>Price &amp; QTY</t>
  </si>
  <si>
    <t>Comments</t>
  </si>
  <si>
    <t>Total Term&amp;Test Cost</t>
  </si>
  <si>
    <t>From original Fiber Sub Calc.</t>
  </si>
  <si>
    <t>Total Term counts</t>
  </si>
  <si>
    <t>Cost per Terms</t>
  </si>
  <si>
    <t>Composite Wage Rate for Self-Perform Work</t>
  </si>
  <si>
    <t>From Ad-Hoc</t>
  </si>
  <si>
    <t>Assume from Cell C44</t>
  </si>
  <si>
    <t>Price and Man-Hour</t>
  </si>
  <si>
    <t>Total Dollars (up to date) U/G</t>
  </si>
  <si>
    <t>From Ad-Hoc Direct section</t>
  </si>
  <si>
    <t>Total Dollars (up to date) A/G</t>
  </si>
  <si>
    <t>Total Man-Hours (up to date) U/G</t>
  </si>
  <si>
    <t>TotalMan-Hours (up to date) A/G</t>
  </si>
  <si>
    <t>Total Dollar (up to date)</t>
  </si>
  <si>
    <t>Total Man-hours (up to date)</t>
  </si>
  <si>
    <t>Production - From Awarded Contract</t>
  </si>
  <si>
    <t>Production - From Ad-Hoc document &amp; Ops Power source data base</t>
  </si>
  <si>
    <t>Original Estimate (if available)</t>
  </si>
  <si>
    <t>From Contract</t>
  </si>
  <si>
    <t>Pio Pico KES MH Page 122</t>
  </si>
  <si>
    <t>From Ops C-E QTY</t>
  </si>
  <si>
    <t>Pio Pico Comparable</t>
  </si>
  <si>
    <t>Price per Term</t>
  </si>
  <si>
    <t>Ad Hoc report</t>
  </si>
  <si>
    <t>Ratio between $/term vs. Composite Wage Rate</t>
  </si>
  <si>
    <t>Total PM Cost</t>
  </si>
  <si>
    <t>PM cost per Term</t>
  </si>
  <si>
    <t>Per KES</t>
  </si>
  <si>
    <t>Wage $ and MH</t>
  </si>
  <si>
    <t>Current estimate from Ad Hoc report</t>
  </si>
  <si>
    <t>EXHIBIT - B (Production Awarded Contract)</t>
  </si>
  <si>
    <r>
      <rPr>
        <b/>
        <sz val="10"/>
        <rFont val="Arial"/>
        <family val="2"/>
      </rPr>
      <t>FEE SCHEDULE</t>
    </r>
  </si>
  <si>
    <r>
      <rPr>
        <sz val="10"/>
        <rFont val="Arial"/>
        <family val="2"/>
      </rPr>
      <t>Consultant shall invoice based on the following unit rates for all time worked and material purchased per Client’s direction.</t>
    </r>
  </si>
  <si>
    <r>
      <rPr>
        <b/>
        <sz val="10"/>
        <rFont val="Arial"/>
        <family val="2"/>
      </rPr>
      <t>Cable Type</t>
    </r>
  </si>
  <si>
    <r>
      <rPr>
        <b/>
        <sz val="10"/>
        <rFont val="Arial"/>
        <family val="2"/>
      </rPr>
      <t>Count of Cable Type</t>
    </r>
  </si>
  <si>
    <r>
      <rPr>
        <b/>
        <sz val="10"/>
        <rFont val="Arial"/>
        <family val="2"/>
      </rPr>
      <t>Unit Price for Termination and Testing</t>
    </r>
  </si>
  <si>
    <r>
      <rPr>
        <b/>
        <sz val="10"/>
        <rFont val="Arial"/>
        <family val="2"/>
      </rPr>
      <t>Extended Price for Termination and Testing</t>
    </r>
  </si>
  <si>
    <t>(1) FOMM-12F625*</t>
  </si>
  <si>
    <r>
      <rPr>
        <sz val="10"/>
        <rFont val="Arial"/>
        <family val="2"/>
      </rPr>
      <t>(1) FOMM-6F625*</t>
    </r>
  </si>
  <si>
    <r>
      <rPr>
        <sz val="10"/>
        <rFont val="Arial"/>
        <family val="2"/>
      </rPr>
      <t>(1) FOMMP-2F625ST(10M)**</t>
    </r>
  </si>
  <si>
    <r>
      <rPr>
        <sz val="10"/>
        <rFont val="Arial"/>
        <family val="2"/>
      </rPr>
      <t>(1) FOMMP-2F625ST(3M)**</t>
    </r>
  </si>
  <si>
    <r>
      <rPr>
        <sz val="10"/>
        <rFont val="Arial"/>
        <family val="2"/>
      </rPr>
      <t>(1) FOMMP-2F625ST(5M)**</t>
    </r>
  </si>
  <si>
    <r>
      <rPr>
        <b/>
        <sz val="10"/>
        <rFont val="Arial"/>
        <family val="2"/>
      </rPr>
      <t>Grand Total:</t>
    </r>
  </si>
  <si>
    <r>
      <rPr>
        <sz val="10"/>
        <rFont val="Arial"/>
        <family val="2"/>
      </rPr>
      <t>*Includes Fiber Optic Connectors</t>
    </r>
  </si>
  <si>
    <r>
      <rPr>
        <sz val="10"/>
        <rFont val="Arial"/>
        <family val="2"/>
      </rPr>
      <t>**For Install Only. Patch Cord Material Cost Below</t>
    </r>
  </si>
  <si>
    <r>
      <rPr>
        <b/>
        <sz val="10"/>
        <rFont val="Arial"/>
        <family val="2"/>
      </rPr>
      <t>BOM Fiber Patch Panel Sheets IC-013</t>
    </r>
  </si>
  <si>
    <r>
      <rPr>
        <b/>
        <sz val="10"/>
        <rFont val="Arial"/>
        <family val="2"/>
      </rPr>
      <t>Manufacturer Part Number</t>
    </r>
  </si>
  <si>
    <r>
      <rPr>
        <b/>
        <sz val="10"/>
        <rFont val="Arial"/>
        <family val="2"/>
      </rPr>
      <t>Quantity</t>
    </r>
  </si>
  <si>
    <r>
      <rPr>
        <b/>
        <sz val="10"/>
        <rFont val="Arial"/>
        <family val="2"/>
      </rPr>
      <t>Unit Price Including Installation</t>
    </r>
  </si>
  <si>
    <r>
      <rPr>
        <b/>
        <sz val="10"/>
        <rFont val="Arial"/>
        <family val="2"/>
      </rPr>
      <t>Extended Price Including Installation</t>
    </r>
  </si>
  <si>
    <r>
      <rPr>
        <sz val="10"/>
        <rFont val="Arial"/>
        <family val="2"/>
      </rPr>
      <t>Rittal</t>
    </r>
  </si>
  <si>
    <r>
      <rPr>
        <sz val="10"/>
        <rFont val="Arial"/>
        <family val="2"/>
      </rPr>
      <t>Panduit CFAPPBL2 w/FMT2</t>
    </r>
  </si>
  <si>
    <r>
      <rPr>
        <sz val="10"/>
        <rFont val="Arial"/>
        <family val="2"/>
      </rPr>
      <t>Panduit FAP6WST2</t>
    </r>
  </si>
  <si>
    <r>
      <rPr>
        <sz val="10"/>
        <rFont val="Arial"/>
        <family val="2"/>
      </rPr>
      <t>Belkin A2F20277-05M (or equal)*</t>
    </r>
  </si>
  <si>
    <t>Belkin A2F20200-03M (or equal)*</t>
  </si>
  <si>
    <r>
      <rPr>
        <sz val="10"/>
        <rFont val="Arial"/>
        <family val="2"/>
      </rPr>
      <t>Belkin A2F20200-010M (or equal)*</t>
    </r>
  </si>
  <si>
    <r>
      <rPr>
        <sz val="10"/>
        <rFont val="Arial"/>
        <family val="2"/>
      </rPr>
      <t>Belkin A2F20200-05M (or equal)*</t>
    </r>
  </si>
  <si>
    <r>
      <rPr>
        <sz val="10"/>
        <rFont val="Arial"/>
        <family val="2"/>
      </rPr>
      <t>Etherwan Media Conv. EL900-A-C-1</t>
    </r>
  </si>
  <si>
    <r>
      <rPr>
        <sz val="10"/>
        <rFont val="Arial"/>
        <family val="2"/>
      </rPr>
      <t>GE MULTINET4</t>
    </r>
  </si>
  <si>
    <r>
      <rPr>
        <sz val="10"/>
        <rFont val="Arial"/>
        <family val="2"/>
      </rPr>
      <t>*No installation labor included (included in Cable Type pricing)</t>
    </r>
  </si>
  <si>
    <r>
      <rPr>
        <b/>
        <sz val="10"/>
        <rFont val="Arial"/>
        <family val="2"/>
      </rPr>
      <t>BOM Wall Mount/DIN Rail Mount Panel</t>
    </r>
  </si>
  <si>
    <r>
      <rPr>
        <sz val="10"/>
        <rFont val="Arial"/>
        <family val="2"/>
      </rPr>
      <t>Corning SPH-01P w/DIN Rail Mt</t>
    </r>
  </si>
  <si>
    <r>
      <rPr>
        <sz val="10"/>
        <rFont val="Arial"/>
        <family val="2"/>
      </rPr>
      <t>CCH-CP06-15T</t>
    </r>
  </si>
  <si>
    <r>
      <rPr>
        <b/>
        <sz val="10"/>
        <rFont val="Arial"/>
        <family val="2"/>
      </rPr>
      <t>BOM Wall Mount Panel (1Z-ELE-PNL-14)</t>
    </r>
  </si>
  <si>
    <r>
      <rPr>
        <sz val="10"/>
        <rFont val="Arial"/>
        <family val="2"/>
      </rPr>
      <t>Corning ICH-02P</t>
    </r>
  </si>
  <si>
    <r>
      <rPr>
        <b/>
        <sz val="10"/>
        <rFont val="Arial"/>
        <family val="2"/>
      </rPr>
      <t>BOM Wall Mount Panel (1Z-ELE-PNL-15)</t>
    </r>
  </si>
  <si>
    <r>
      <rPr>
        <sz val="10"/>
        <rFont val="Arial"/>
        <family val="2"/>
      </rPr>
      <t>Hoffman A30H2412ALLP</t>
    </r>
  </si>
  <si>
    <r>
      <rPr>
        <b/>
        <sz val="10"/>
        <rFont val="Arial"/>
        <family val="2"/>
      </rPr>
      <t>BOM Fiber Patch Panel Sheets IC-014</t>
    </r>
  </si>
  <si>
    <r>
      <rPr>
        <sz val="10"/>
        <rFont val="Arial"/>
        <family val="2"/>
      </rPr>
      <t>Great Lakes 780ES-3042MS</t>
    </r>
  </si>
  <si>
    <r>
      <rPr>
        <sz val="10"/>
        <rFont val="Arial"/>
        <family val="2"/>
      </rPr>
      <t>Four Outlet Recp. Strip</t>
    </r>
  </si>
  <si>
    <r>
      <rPr>
        <sz val="10"/>
        <rFont val="Arial"/>
        <family val="2"/>
      </rPr>
      <t>Sales and use taxes are included in all pricing shown above.</t>
    </r>
  </si>
  <si>
    <t>From Awarded Contract</t>
  </si>
  <si>
    <t>From Ad-Hoc document &amp; Ops Power source data base</t>
  </si>
  <si>
    <t>From Buy out Log. (Beltline Change Order #11). Incl PM</t>
  </si>
  <si>
    <t>From Estimated Sign QCS</t>
  </si>
  <si>
    <t>From Paradise QTY Comparison</t>
  </si>
  <si>
    <t>From HD print out (see below)</t>
  </si>
  <si>
    <t>Total roll up number from HD</t>
  </si>
  <si>
    <t>Union</t>
  </si>
  <si>
    <t>From Production Contract</t>
  </si>
  <si>
    <t>Wood Bridge</t>
  </si>
  <si>
    <t>From Buy Out Log</t>
  </si>
  <si>
    <t>From Sub Contract Comparision Sheet</t>
  </si>
  <si>
    <t>Total Term Counts (EA)</t>
  </si>
  <si>
    <t>From Contract DWG's</t>
  </si>
  <si>
    <t>From Electrical QTY Comparision Sheet</t>
  </si>
  <si>
    <t>Crew Analysis Sheet list Wage@$87</t>
  </si>
  <si>
    <t>Grand River Energy Center</t>
  </si>
  <si>
    <t>Buy out log (Job to date)</t>
  </si>
  <si>
    <t>From signed SUB QCS</t>
  </si>
  <si>
    <t>From Ops CE-QTY</t>
  </si>
  <si>
    <t>Non-Union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</si>
</sst>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;###0"/>
    <numFmt numFmtId="165" formatCode="#,##0.00;#,##0.00"/>
    <numFmt numFmtId="166" formatCode="###0.00;###0.00"/>
    <numFmt numFmtId="167" formatCode="_(* #,##0_);_(* \(#,##0\);_(* &quot;-&quot;??_);_(@_)"/>
    <numFmt numFmtId="168" formatCode="mm/dd/yy"/>
    <numFmt numFmtId="169" formatCode="&quot;$&quot;#,##0.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u/>
      <sz val="10"/>
      <color rgb="FF000000"/>
      <name val="Times New Roman"/>
      <family val="1"/>
    </font>
    <font>
      <b/>
      <u/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0"/>
      <name val="Calibri"/>
      <family val="2"/>
      <scheme val="minor"/>
    </font>
    <font>
      <strike/>
      <sz val="10"/>
      <name val="Calibri"/>
      <family val="2"/>
      <scheme val="minor"/>
    </font>
    <font>
      <b/>
      <strike/>
      <sz val="10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name val="Arial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36"/>
      <color rgb="FF000000"/>
      <name val="Times New Roman"/>
      <family val="1"/>
    </font>
    <font>
      <sz val="2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5" fillId="0" borderId="0"/>
  </cellStyleXfs>
  <cellXfs count="300">
    <xf numFmtId="0" fontId="0" fillId="0" borderId="0" xfId="0"/>
    <xf numFmtId="0" fontId="3" fillId="0" borderId="0" xfId="3" applyFill="1" applyBorder="1" applyAlignment="1">
      <alignment horizontal="left" vertical="top"/>
    </xf>
    <xf numFmtId="0" fontId="3" fillId="0" borderId="0" xfId="3" applyFill="1" applyBorder="1" applyAlignment="1">
      <alignment horizontal="center" vertical="top"/>
    </xf>
    <xf numFmtId="0" fontId="4" fillId="2" borderId="1" xfId="3" applyFont="1" applyFill="1" applyBorder="1" applyAlignment="1">
      <alignment horizontal="center" vertical="top" wrapText="1"/>
    </xf>
    <xf numFmtId="0" fontId="4" fillId="2" borderId="1" xfId="3" applyFont="1" applyFill="1" applyBorder="1" applyAlignment="1">
      <alignment horizontal="left" vertical="top" wrapText="1"/>
    </xf>
    <xf numFmtId="0" fontId="4" fillId="0" borderId="0" xfId="3" applyFont="1" applyFill="1" applyBorder="1" applyAlignment="1">
      <alignment horizontal="center" vertical="top" wrapText="1"/>
    </xf>
    <xf numFmtId="44" fontId="6" fillId="0" borderId="0" xfId="0" applyNumberFormat="1" applyFont="1" applyFill="1"/>
    <xf numFmtId="44" fontId="6" fillId="0" borderId="0" xfId="2" applyFont="1" applyFill="1"/>
    <xf numFmtId="0" fontId="6" fillId="0" borderId="0" xfId="0" applyFont="1" applyFill="1"/>
    <xf numFmtId="0" fontId="5" fillId="0" borderId="1" xfId="3" applyFont="1" applyFill="1" applyBorder="1" applyAlignment="1">
      <alignment horizontal="left" vertical="top" wrapText="1"/>
    </xf>
    <xf numFmtId="164" fontId="7" fillId="0" borderId="1" xfId="3" applyNumberFormat="1" applyFont="1" applyFill="1" applyBorder="1" applyAlignment="1">
      <alignment horizontal="center" vertical="top" wrapText="1"/>
    </xf>
    <xf numFmtId="165" fontId="7" fillId="0" borderId="0" xfId="3" applyNumberFormat="1" applyFont="1" applyFill="1" applyBorder="1" applyAlignment="1">
      <alignment horizontal="left" vertical="top" wrapText="1"/>
    </xf>
    <xf numFmtId="166" fontId="7" fillId="0" borderId="0" xfId="3" applyNumberFormat="1" applyFont="1" applyFill="1" applyBorder="1" applyAlignment="1">
      <alignment horizontal="left" vertical="top" wrapText="1"/>
    </xf>
    <xf numFmtId="165" fontId="8" fillId="0" borderId="0" xfId="3" applyNumberFormat="1" applyFont="1" applyFill="1" applyBorder="1" applyAlignment="1">
      <alignment horizontal="left" vertical="top" wrapText="1"/>
    </xf>
    <xf numFmtId="0" fontId="5" fillId="0" borderId="0" xfId="3" applyFont="1" applyFill="1" applyBorder="1" applyAlignment="1">
      <alignment horizontal="left" vertical="top"/>
    </xf>
    <xf numFmtId="0" fontId="4" fillId="0" borderId="0" xfId="3" applyFont="1" applyFill="1" applyBorder="1" applyAlignment="1">
      <alignment horizontal="left" vertical="top"/>
    </xf>
    <xf numFmtId="0" fontId="4" fillId="0" borderId="0" xfId="3" applyFont="1" applyFill="1" applyBorder="1" applyAlignment="1">
      <alignment horizontal="left" vertical="top" wrapText="1"/>
    </xf>
    <xf numFmtId="166" fontId="8" fillId="0" borderId="0" xfId="3" applyNumberFormat="1" applyFont="1" applyFill="1" applyBorder="1" applyAlignment="1">
      <alignment horizontal="left" vertical="top" wrapText="1"/>
    </xf>
    <xf numFmtId="0" fontId="0" fillId="3" borderId="0" xfId="0" applyFill="1"/>
    <xf numFmtId="0" fontId="10" fillId="0" borderId="5" xfId="0" applyFont="1" applyBorder="1" applyAlignment="1">
      <alignment horizontal="left" vertical="center"/>
    </xf>
    <xf numFmtId="0" fontId="11" fillId="0" borderId="6" xfId="0" applyFont="1" applyBorder="1" applyAlignment="1">
      <alignment vertical="center"/>
    </xf>
    <xf numFmtId="0" fontId="11" fillId="0" borderId="5" xfId="0" applyFont="1" applyBorder="1" applyAlignment="1">
      <alignment horizontal="center" vertical="center" wrapText="1"/>
    </xf>
    <xf numFmtId="0" fontId="6" fillId="0" borderId="0" xfId="0" applyFont="1"/>
    <xf numFmtId="0" fontId="6" fillId="0" borderId="5" xfId="0" applyFont="1" applyBorder="1"/>
    <xf numFmtId="0" fontId="6" fillId="0" borderId="7" xfId="0" applyFont="1" applyBorder="1"/>
    <xf numFmtId="0" fontId="6" fillId="0" borderId="6" xfId="0" applyFont="1" applyBorder="1"/>
    <xf numFmtId="0" fontId="6" fillId="0" borderId="8" xfId="0" applyFont="1" applyBorder="1"/>
    <xf numFmtId="0" fontId="11" fillId="0" borderId="9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6" fillId="0" borderId="9" xfId="0" applyFont="1" applyBorder="1"/>
    <xf numFmtId="0" fontId="6" fillId="0" borderId="0" xfId="0" applyFont="1" applyBorder="1"/>
    <xf numFmtId="0" fontId="6" fillId="0" borderId="10" xfId="0" applyFont="1" applyBorder="1"/>
    <xf numFmtId="0" fontId="6" fillId="0" borderId="11" xfId="0" applyFont="1" applyBorder="1"/>
    <xf numFmtId="0" fontId="10" fillId="0" borderId="9" xfId="0" applyFont="1" applyBorder="1" applyAlignment="1">
      <alignment horizontal="right" vertical="center"/>
    </xf>
    <xf numFmtId="0" fontId="10" fillId="0" borderId="9" xfId="0" applyFont="1" applyBorder="1" applyAlignment="1">
      <alignment horizontal="left" vertical="center"/>
    </xf>
    <xf numFmtId="14" fontId="11" fillId="0" borderId="10" xfId="0" applyNumberFormat="1" applyFont="1" applyBorder="1" applyAlignment="1">
      <alignment horizontal="left" vertical="center"/>
    </xf>
    <xf numFmtId="14" fontId="11" fillId="0" borderId="9" xfId="0" applyNumberFormat="1" applyFont="1" applyFill="1" applyBorder="1" applyAlignment="1">
      <alignment horizontal="center" vertical="center"/>
    </xf>
    <xf numFmtId="168" fontId="11" fillId="0" borderId="10" xfId="0" applyNumberFormat="1" applyFont="1" applyBorder="1" applyAlignment="1">
      <alignment vertical="center"/>
    </xf>
    <xf numFmtId="0" fontId="6" fillId="0" borderId="15" xfId="0" applyFont="1" applyBorder="1"/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vertical="center"/>
    </xf>
    <xf numFmtId="0" fontId="11" fillId="0" borderId="23" xfId="0" applyFont="1" applyFill="1" applyBorder="1" applyAlignment="1">
      <alignment vertical="center"/>
    </xf>
    <xf numFmtId="3" fontId="11" fillId="0" borderId="24" xfId="0" applyNumberFormat="1" applyFont="1" applyFill="1" applyBorder="1" applyAlignment="1">
      <alignment horizontal="center" vertical="center"/>
    </xf>
    <xf numFmtId="3" fontId="11" fillId="0" borderId="25" xfId="0" applyNumberFormat="1" applyFont="1" applyFill="1" applyBorder="1" applyAlignment="1">
      <alignment horizontal="center" vertical="center"/>
    </xf>
    <xf numFmtId="44" fontId="11" fillId="0" borderId="26" xfId="2" applyFont="1" applyFill="1" applyBorder="1" applyAlignment="1">
      <alignment horizontal="right" vertical="center"/>
    </xf>
    <xf numFmtId="44" fontId="11" fillId="0" borderId="27" xfId="2" applyFont="1" applyFill="1" applyBorder="1" applyAlignment="1">
      <alignment horizontal="right" vertical="center"/>
    </xf>
    <xf numFmtId="0" fontId="6" fillId="0" borderId="28" xfId="0" applyFont="1" applyFill="1" applyBorder="1"/>
    <xf numFmtId="0" fontId="6" fillId="0" borderId="31" xfId="0" applyFont="1" applyFill="1" applyBorder="1"/>
    <xf numFmtId="0" fontId="11" fillId="0" borderId="32" xfId="0" applyFont="1" applyFill="1" applyBorder="1" applyAlignment="1">
      <alignment vertical="center"/>
    </xf>
    <xf numFmtId="0" fontId="11" fillId="0" borderId="33" xfId="0" applyFont="1" applyFill="1" applyBorder="1" applyAlignment="1">
      <alignment vertical="center"/>
    </xf>
    <xf numFmtId="0" fontId="11" fillId="0" borderId="34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44" fontId="11" fillId="0" borderId="36" xfId="2" applyFont="1" applyFill="1" applyBorder="1" applyAlignment="1">
      <alignment horizontal="right" vertical="center"/>
    </xf>
    <xf numFmtId="44" fontId="11" fillId="0" borderId="37" xfId="2" applyFont="1" applyFill="1" applyBorder="1" applyAlignment="1">
      <alignment horizontal="right" vertical="center"/>
    </xf>
    <xf numFmtId="0" fontId="6" fillId="0" borderId="34" xfId="0" applyFont="1" applyFill="1" applyBorder="1"/>
    <xf numFmtId="0" fontId="6" fillId="0" borderId="36" xfId="0" applyFont="1" applyFill="1" applyBorder="1"/>
    <xf numFmtId="0" fontId="6" fillId="0" borderId="37" xfId="0" applyFont="1" applyFill="1" applyBorder="1"/>
    <xf numFmtId="0" fontId="6" fillId="0" borderId="38" xfId="0" applyFont="1" applyFill="1" applyBorder="1"/>
    <xf numFmtId="3" fontId="11" fillId="0" borderId="34" xfId="0" applyNumberFormat="1" applyFont="1" applyFill="1" applyBorder="1" applyAlignment="1">
      <alignment horizontal="center" vertical="center"/>
    </xf>
    <xf numFmtId="3" fontId="11" fillId="0" borderId="35" xfId="0" applyNumberFormat="1" applyFont="1" applyFill="1" applyBorder="1" applyAlignment="1">
      <alignment horizontal="center" vertical="center"/>
    </xf>
    <xf numFmtId="44" fontId="6" fillId="0" borderId="36" xfId="2" applyFont="1" applyFill="1" applyBorder="1"/>
    <xf numFmtId="3" fontId="11" fillId="5" borderId="34" xfId="0" applyNumberFormat="1" applyFont="1" applyFill="1" applyBorder="1" applyAlignment="1">
      <alignment horizontal="center" vertical="center"/>
    </xf>
    <xf numFmtId="44" fontId="11" fillId="5" borderId="37" xfId="2" applyFont="1" applyFill="1" applyBorder="1" applyAlignment="1">
      <alignment horizontal="right" vertical="center"/>
    </xf>
    <xf numFmtId="0" fontId="11" fillId="5" borderId="34" xfId="0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horizontal="left" vertical="center"/>
    </xf>
    <xf numFmtId="8" fontId="11" fillId="0" borderId="36" xfId="0" applyNumberFormat="1" applyFont="1" applyFill="1" applyBorder="1" applyAlignment="1">
      <alignment horizontal="right" vertical="center"/>
    </xf>
    <xf numFmtId="8" fontId="11" fillId="0" borderId="37" xfId="0" applyNumberFormat="1" applyFont="1" applyFill="1" applyBorder="1" applyAlignment="1">
      <alignment horizontal="right" vertical="center"/>
    </xf>
    <xf numFmtId="0" fontId="13" fillId="3" borderId="32" xfId="0" applyFont="1" applyFill="1" applyBorder="1" applyAlignment="1">
      <alignment horizontal="left" vertical="center"/>
    </xf>
    <xf numFmtId="0" fontId="13" fillId="3" borderId="33" xfId="0" applyFont="1" applyFill="1" applyBorder="1" applyAlignment="1">
      <alignment vertical="center"/>
    </xf>
    <xf numFmtId="0" fontId="13" fillId="3" borderId="34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8" fontId="13" fillId="3" borderId="36" xfId="0" applyNumberFormat="1" applyFont="1" applyFill="1" applyBorder="1" applyAlignment="1">
      <alignment horizontal="right" vertical="center"/>
    </xf>
    <xf numFmtId="8" fontId="13" fillId="3" borderId="37" xfId="0" applyNumberFormat="1" applyFont="1" applyFill="1" applyBorder="1" applyAlignment="1">
      <alignment horizontal="right" vertical="center"/>
    </xf>
    <xf numFmtId="0" fontId="6" fillId="3" borderId="34" xfId="0" applyFont="1" applyFill="1" applyBorder="1"/>
    <xf numFmtId="0" fontId="6" fillId="3" borderId="36" xfId="0" applyFont="1" applyFill="1" applyBorder="1"/>
    <xf numFmtId="0" fontId="6" fillId="3" borderId="37" xfId="0" applyFont="1" applyFill="1" applyBorder="1"/>
    <xf numFmtId="0" fontId="6" fillId="3" borderId="38" xfId="0" applyFont="1" applyFill="1" applyBorder="1"/>
    <xf numFmtId="0" fontId="6" fillId="0" borderId="36" xfId="0" applyFont="1" applyBorder="1"/>
    <xf numFmtId="0" fontId="6" fillId="0" borderId="38" xfId="0" applyFont="1" applyBorder="1"/>
    <xf numFmtId="0" fontId="11" fillId="0" borderId="39" xfId="0" applyFont="1" applyFill="1" applyBorder="1" applyAlignment="1">
      <alignment vertical="center"/>
    </xf>
    <xf numFmtId="0" fontId="11" fillId="0" borderId="40" xfId="0" applyFont="1" applyFill="1" applyBorder="1" applyAlignment="1">
      <alignment vertical="center"/>
    </xf>
    <xf numFmtId="0" fontId="11" fillId="0" borderId="41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8" fontId="11" fillId="0" borderId="43" xfId="0" applyNumberFormat="1" applyFont="1" applyFill="1" applyBorder="1" applyAlignment="1">
      <alignment horizontal="center" vertical="center"/>
    </xf>
    <xf numFmtId="8" fontId="11" fillId="0" borderId="44" xfId="0" applyNumberFormat="1" applyFont="1" applyFill="1" applyBorder="1" applyAlignment="1">
      <alignment horizontal="right" vertical="center"/>
    </xf>
    <xf numFmtId="0" fontId="6" fillId="0" borderId="41" xfId="0" applyFont="1" applyBorder="1"/>
    <xf numFmtId="0" fontId="6" fillId="0" borderId="43" xfId="0" applyFont="1" applyBorder="1"/>
    <xf numFmtId="0" fontId="6" fillId="0" borderId="44" xfId="0" applyFont="1" applyBorder="1"/>
    <xf numFmtId="0" fontId="6" fillId="0" borderId="45" xfId="0" applyFont="1" applyBorder="1"/>
    <xf numFmtId="0" fontId="10" fillId="0" borderId="16" xfId="0" applyFont="1" applyBorder="1" applyAlignment="1">
      <alignment vertical="center"/>
    </xf>
    <xf numFmtId="0" fontId="10" fillId="0" borderId="46" xfId="0" applyFont="1" applyBorder="1" applyAlignment="1">
      <alignment vertical="center"/>
    </xf>
    <xf numFmtId="0" fontId="11" fillId="0" borderId="19" xfId="0" applyFont="1" applyBorder="1" applyAlignment="1">
      <alignment horizontal="center" vertical="center"/>
    </xf>
    <xf numFmtId="6" fontId="11" fillId="0" borderId="20" xfId="0" applyNumberFormat="1" applyFont="1" applyFill="1" applyBorder="1" applyAlignment="1">
      <alignment horizontal="center" vertical="center"/>
    </xf>
    <xf numFmtId="0" fontId="6" fillId="0" borderId="18" xfId="0" applyFont="1" applyBorder="1"/>
    <xf numFmtId="0" fontId="6" fillId="0" borderId="20" xfId="0" applyFont="1" applyBorder="1"/>
    <xf numFmtId="0" fontId="6" fillId="0" borderId="21" xfId="0" applyFont="1" applyBorder="1"/>
    <xf numFmtId="0" fontId="6" fillId="0" borderId="4" xfId="0" applyFont="1" applyBorder="1"/>
    <xf numFmtId="167" fontId="6" fillId="0" borderId="0" xfId="1" applyNumberFormat="1" applyFont="1"/>
    <xf numFmtId="44" fontId="6" fillId="0" borderId="0" xfId="2" applyFont="1"/>
    <xf numFmtId="0" fontId="6" fillId="0" borderId="13" xfId="0" applyFont="1" applyBorder="1"/>
    <xf numFmtId="44" fontId="6" fillId="0" borderId="13" xfId="2" applyFont="1" applyBorder="1"/>
    <xf numFmtId="44" fontId="6" fillId="0" borderId="0" xfId="0" applyNumberFormat="1" applyFont="1"/>
    <xf numFmtId="0" fontId="6" fillId="0" borderId="0" xfId="0" applyFont="1" applyAlignment="1">
      <alignment horizontal="center"/>
    </xf>
    <xf numFmtId="0" fontId="0" fillId="0" borderId="36" xfId="0" applyBorder="1"/>
    <xf numFmtId="0" fontId="0" fillId="4" borderId="28" xfId="0" applyFill="1" applyBorder="1"/>
    <xf numFmtId="169" fontId="0" fillId="0" borderId="36" xfId="0" applyNumberFormat="1" applyBorder="1"/>
    <xf numFmtId="0" fontId="4" fillId="2" borderId="2" xfId="3" applyFont="1" applyFill="1" applyBorder="1" applyAlignment="1">
      <alignment vertical="top" wrapText="1"/>
    </xf>
    <xf numFmtId="169" fontId="7" fillId="0" borderId="3" xfId="3" applyNumberFormat="1" applyFont="1" applyFill="1" applyBorder="1" applyAlignment="1">
      <alignment horizontal="right" vertical="top" wrapText="1"/>
    </xf>
    <xf numFmtId="0" fontId="4" fillId="2" borderId="36" xfId="3" applyFont="1" applyFill="1" applyBorder="1" applyAlignment="1">
      <alignment vertical="top" wrapText="1"/>
    </xf>
    <xf numFmtId="169" fontId="7" fillId="0" borderId="36" xfId="3" applyNumberFormat="1" applyFont="1" applyFill="1" applyBorder="1" applyAlignment="1">
      <alignment vertical="top" wrapText="1"/>
    </xf>
    <xf numFmtId="0" fontId="3" fillId="0" borderId="36" xfId="3" applyFill="1" applyBorder="1" applyAlignment="1">
      <alignment horizontal="left" vertical="top"/>
    </xf>
    <xf numFmtId="169" fontId="3" fillId="0" borderId="36" xfId="3" applyNumberFormat="1" applyFill="1" applyBorder="1" applyAlignment="1">
      <alignment horizontal="left" vertical="top"/>
    </xf>
    <xf numFmtId="2" fontId="3" fillId="0" borderId="36" xfId="3" applyNumberFormat="1" applyFill="1" applyBorder="1" applyAlignment="1">
      <alignment horizontal="left" vertical="top"/>
    </xf>
    <xf numFmtId="0" fontId="14" fillId="0" borderId="0" xfId="3" applyFont="1" applyFill="1" applyBorder="1" applyAlignment="1">
      <alignment horizontal="center" vertical="center"/>
    </xf>
    <xf numFmtId="0" fontId="6" fillId="0" borderId="29" xfId="0" applyFont="1" applyFill="1" applyBorder="1"/>
    <xf numFmtId="44" fontId="6" fillId="0" borderId="29" xfId="2" applyFont="1" applyFill="1" applyBorder="1"/>
    <xf numFmtId="44" fontId="6" fillId="0" borderId="30" xfId="0" applyNumberFormat="1" applyFont="1" applyFill="1" applyBorder="1"/>
    <xf numFmtId="0" fontId="6" fillId="0" borderId="30" xfId="0" applyFont="1" applyFill="1" applyBorder="1"/>
    <xf numFmtId="44" fontId="6" fillId="0" borderId="37" xfId="0" applyNumberFormat="1" applyFont="1" applyFill="1" applyBorder="1"/>
    <xf numFmtId="44" fontId="11" fillId="0" borderId="21" xfId="0" applyNumberFormat="1" applyFont="1" applyFill="1" applyBorder="1" applyAlignment="1">
      <alignment horizontal="center" vertical="center"/>
    </xf>
    <xf numFmtId="0" fontId="6" fillId="0" borderId="17" xfId="0" applyFont="1" applyBorder="1"/>
    <xf numFmtId="0" fontId="16" fillId="0" borderId="36" xfId="0" applyFont="1" applyBorder="1"/>
    <xf numFmtId="0" fontId="16" fillId="0" borderId="0" xfId="0" applyFont="1"/>
    <xf numFmtId="0" fontId="18" fillId="0" borderId="32" xfId="0" applyFont="1" applyFill="1" applyBorder="1" applyAlignment="1">
      <alignment horizontal="left" vertical="center"/>
    </xf>
    <xf numFmtId="0" fontId="19" fillId="0" borderId="33" xfId="0" applyFont="1" applyFill="1" applyBorder="1" applyAlignment="1">
      <alignment vertical="center"/>
    </xf>
    <xf numFmtId="0" fontId="19" fillId="0" borderId="34" xfId="0" applyFont="1" applyFill="1" applyBorder="1" applyAlignment="1">
      <alignment horizontal="center" vertical="center"/>
    </xf>
    <xf numFmtId="0" fontId="19" fillId="0" borderId="35" xfId="0" applyFont="1" applyFill="1" applyBorder="1" applyAlignment="1">
      <alignment horizontal="center" vertical="center"/>
    </xf>
    <xf numFmtId="8" fontId="19" fillId="0" borderId="36" xfId="0" applyNumberFormat="1" applyFont="1" applyFill="1" applyBorder="1" applyAlignment="1">
      <alignment horizontal="right" vertical="center"/>
    </xf>
    <xf numFmtId="8" fontId="19" fillId="0" borderId="37" xfId="0" applyNumberFormat="1" applyFont="1" applyFill="1" applyBorder="1" applyAlignment="1">
      <alignment horizontal="right" vertical="center"/>
    </xf>
    <xf numFmtId="0" fontId="16" fillId="0" borderId="0" xfId="0" applyFont="1" applyFill="1"/>
    <xf numFmtId="0" fontId="16" fillId="0" borderId="34" xfId="0" applyFont="1" applyFill="1" applyBorder="1"/>
    <xf numFmtId="0" fontId="16" fillId="0" borderId="36" xfId="0" applyFont="1" applyFill="1" applyBorder="1"/>
    <xf numFmtId="0" fontId="16" fillId="0" borderId="37" xfId="0" applyFont="1" applyFill="1" applyBorder="1"/>
    <xf numFmtId="0" fontId="20" fillId="0" borderId="34" xfId="0" applyFont="1" applyFill="1" applyBorder="1" applyAlignment="1">
      <alignment horizontal="center"/>
    </xf>
    <xf numFmtId="0" fontId="19" fillId="0" borderId="32" xfId="0" applyFont="1" applyFill="1" applyBorder="1" applyAlignment="1">
      <alignment vertical="center"/>
    </xf>
    <xf numFmtId="44" fontId="19" fillId="0" borderId="36" xfId="2" applyFont="1" applyFill="1" applyBorder="1" applyAlignment="1">
      <alignment horizontal="right" vertical="center"/>
    </xf>
    <xf numFmtId="44" fontId="19" fillId="0" borderId="37" xfId="2" applyFont="1" applyFill="1" applyBorder="1" applyAlignment="1">
      <alignment horizontal="right" vertical="center"/>
    </xf>
    <xf numFmtId="0" fontId="16" fillId="0" borderId="34" xfId="0" applyFont="1" applyBorder="1"/>
    <xf numFmtId="44" fontId="16" fillId="0" borderId="36" xfId="2" applyFont="1" applyBorder="1"/>
    <xf numFmtId="44" fontId="16" fillId="0" borderId="36" xfId="2" applyFont="1" applyFill="1" applyBorder="1"/>
    <xf numFmtId="44" fontId="16" fillId="0" borderId="37" xfId="2" applyFont="1" applyBorder="1"/>
    <xf numFmtId="44" fontId="16" fillId="0" borderId="34" xfId="2" applyFont="1" applyBorder="1"/>
    <xf numFmtId="0" fontId="19" fillId="0" borderId="32" xfId="0" applyFont="1" applyFill="1" applyBorder="1" applyAlignment="1">
      <alignment horizontal="left" vertical="center"/>
    </xf>
    <xf numFmtId="44" fontId="16" fillId="0" borderId="37" xfId="2" applyFont="1" applyFill="1" applyBorder="1"/>
    <xf numFmtId="44" fontId="16" fillId="0" borderId="34" xfId="2" applyFont="1" applyFill="1" applyBorder="1"/>
    <xf numFmtId="0" fontId="16" fillId="0" borderId="37" xfId="0" applyFont="1" applyBorder="1"/>
    <xf numFmtId="3" fontId="11" fillId="0" borderId="47" xfId="0" applyNumberFormat="1" applyFont="1" applyBorder="1" applyAlignment="1">
      <alignment horizontal="center" vertical="center"/>
    </xf>
    <xf numFmtId="44" fontId="6" fillId="0" borderId="36" xfId="0" applyNumberFormat="1" applyFont="1" applyBorder="1"/>
    <xf numFmtId="3" fontId="6" fillId="0" borderId="36" xfId="0" applyNumberFormat="1" applyFont="1" applyBorder="1"/>
    <xf numFmtId="169" fontId="6" fillId="0" borderId="36" xfId="0" applyNumberFormat="1" applyFont="1" applyBorder="1"/>
    <xf numFmtId="2" fontId="6" fillId="0" borderId="36" xfId="0" applyNumberFormat="1" applyFont="1" applyBorder="1"/>
    <xf numFmtId="0" fontId="14" fillId="0" borderId="36" xfId="3" applyFont="1" applyFill="1" applyBorder="1" applyAlignment="1">
      <alignment horizontal="center" vertical="center"/>
    </xf>
    <xf numFmtId="169" fontId="8" fillId="5" borderId="36" xfId="3" applyNumberFormat="1" applyFont="1" applyFill="1" applyBorder="1" applyAlignment="1">
      <alignment vertical="top" wrapText="1"/>
    </xf>
    <xf numFmtId="169" fontId="3" fillId="0" borderId="36" xfId="3" applyNumberFormat="1" applyFill="1" applyBorder="1" applyAlignment="1">
      <alignment horizontal="left" vertical="center"/>
    </xf>
    <xf numFmtId="0" fontId="6" fillId="0" borderId="36" xfId="0" applyFont="1" applyFill="1" applyBorder="1" applyAlignment="1">
      <alignment vertical="center"/>
    </xf>
    <xf numFmtId="0" fontId="6" fillId="9" borderId="0" xfId="0" applyFont="1" applyFill="1"/>
    <xf numFmtId="0" fontId="0" fillId="10" borderId="36" xfId="0" applyFill="1" applyBorder="1" applyAlignment="1">
      <alignment horizontal="center" vertical="center"/>
    </xf>
    <xf numFmtId="169" fontId="3" fillId="5" borderId="36" xfId="3" applyNumberFormat="1" applyFill="1" applyBorder="1" applyAlignment="1">
      <alignment horizontal="left" vertical="top"/>
    </xf>
    <xf numFmtId="0" fontId="6" fillId="0" borderId="0" xfId="0" applyFont="1" applyFill="1" applyBorder="1"/>
    <xf numFmtId="44" fontId="0" fillId="0" borderId="0" xfId="2" applyFont="1"/>
    <xf numFmtId="0" fontId="14" fillId="7" borderId="36" xfId="3" applyFont="1" applyFill="1" applyBorder="1" applyAlignment="1">
      <alignment horizontal="center" vertical="center"/>
    </xf>
    <xf numFmtId="44" fontId="15" fillId="7" borderId="36" xfId="0" applyNumberFormat="1" applyFont="1" applyFill="1" applyBorder="1" applyAlignment="1">
      <alignment horizontal="center" vertical="center"/>
    </xf>
    <xf numFmtId="0" fontId="14" fillId="8" borderId="36" xfId="3" applyFont="1" applyFill="1" applyBorder="1" applyAlignment="1">
      <alignment horizontal="center" vertical="center"/>
    </xf>
    <xf numFmtId="44" fontId="15" fillId="8" borderId="36" xfId="0" applyNumberFormat="1" applyFont="1" applyFill="1" applyBorder="1" applyAlignment="1">
      <alignment horizontal="center" vertical="center"/>
    </xf>
    <xf numFmtId="0" fontId="21" fillId="0" borderId="0" xfId="3" applyFont="1" applyFill="1" applyBorder="1" applyAlignment="1">
      <alignment horizontal="left" vertical="top"/>
    </xf>
    <xf numFmtId="0" fontId="4" fillId="3" borderId="36" xfId="3" applyFont="1" applyFill="1" applyBorder="1" applyAlignment="1">
      <alignment vertical="center"/>
    </xf>
    <xf numFmtId="0" fontId="4" fillId="0" borderId="1" xfId="3" applyFont="1" applyFill="1" applyBorder="1" applyAlignment="1">
      <alignment horizontal="right" vertical="center" indent="2"/>
    </xf>
    <xf numFmtId="0" fontId="14" fillId="11" borderId="36" xfId="3" applyFont="1" applyFill="1" applyBorder="1" applyAlignment="1">
      <alignment horizontal="center" vertical="center"/>
    </xf>
    <xf numFmtId="44" fontId="15" fillId="11" borderId="36" xfId="0" applyNumberFormat="1" applyFont="1" applyFill="1" applyBorder="1" applyAlignment="1">
      <alignment horizontal="center" vertical="center"/>
    </xf>
    <xf numFmtId="0" fontId="4" fillId="12" borderId="1" xfId="3" applyFont="1" applyFill="1" applyBorder="1" applyAlignment="1">
      <alignment horizontal="right" vertical="center" indent="2"/>
    </xf>
    <xf numFmtId="0" fontId="23" fillId="6" borderId="0" xfId="0" applyFont="1" applyFill="1"/>
    <xf numFmtId="169" fontId="0" fillId="5" borderId="36" xfId="0" applyNumberFormat="1" applyFill="1" applyBorder="1"/>
    <xf numFmtId="0" fontId="24" fillId="6" borderId="0" xfId="3" applyFont="1" applyFill="1" applyBorder="1" applyAlignment="1">
      <alignment horizontal="center" vertical="top"/>
    </xf>
    <xf numFmtId="0" fontId="4" fillId="6" borderId="0" xfId="3" applyFont="1" applyFill="1" applyBorder="1" applyAlignment="1">
      <alignment horizontal="center" vertical="top"/>
    </xf>
    <xf numFmtId="169" fontId="6" fillId="5" borderId="36" xfId="0" applyNumberFormat="1" applyFont="1" applyFill="1" applyBorder="1"/>
    <xf numFmtId="0" fontId="4" fillId="0" borderId="36" xfId="3" applyFont="1" applyFill="1" applyBorder="1" applyAlignment="1">
      <alignment horizontal="right" vertical="center" indent="1"/>
    </xf>
    <xf numFmtId="0" fontId="6" fillId="0" borderId="36" xfId="0" applyFont="1" applyFill="1" applyBorder="1" applyAlignment="1">
      <alignment horizontal="right" indent="1"/>
    </xf>
    <xf numFmtId="0" fontId="3" fillId="0" borderId="36" xfId="3" applyFill="1" applyBorder="1" applyAlignment="1">
      <alignment horizontal="right" vertical="top" indent="1"/>
    </xf>
    <xf numFmtId="0" fontId="6" fillId="0" borderId="36" xfId="0" applyFont="1" applyFill="1" applyBorder="1" applyAlignment="1">
      <alignment horizontal="right" wrapText="1" indent="1"/>
    </xf>
    <xf numFmtId="0" fontId="6" fillId="0" borderId="36" xfId="0" applyFont="1" applyBorder="1" applyAlignment="1">
      <alignment horizontal="right" indent="1"/>
    </xf>
    <xf numFmtId="0" fontId="6" fillId="11" borderId="36" xfId="0" applyFont="1" applyFill="1" applyBorder="1" applyAlignment="1">
      <alignment horizontal="center" vertical="center"/>
    </xf>
    <xf numFmtId="0" fontId="25" fillId="7" borderId="36" xfId="3" applyFont="1" applyFill="1" applyBorder="1" applyAlignment="1">
      <alignment horizontal="center" vertical="center"/>
    </xf>
    <xf numFmtId="44" fontId="1" fillId="7" borderId="36" xfId="0" applyNumberFormat="1" applyFont="1" applyFill="1" applyBorder="1" applyAlignment="1">
      <alignment horizontal="center" vertical="center"/>
    </xf>
    <xf numFmtId="169" fontId="6" fillId="5" borderId="36" xfId="2" applyNumberFormat="1" applyFont="1" applyFill="1" applyBorder="1"/>
    <xf numFmtId="0" fontId="3" fillId="3" borderId="0" xfId="3" applyFill="1" applyBorder="1" applyAlignment="1">
      <alignment horizontal="left" vertical="top"/>
    </xf>
    <xf numFmtId="0" fontId="0" fillId="0" borderId="36" xfId="0" applyFill="1" applyBorder="1"/>
    <xf numFmtId="0" fontId="0" fillId="0" borderId="36" xfId="0" applyFill="1" applyBorder="1" applyAlignment="1">
      <alignment horizontal="left" wrapText="1" indent="1"/>
    </xf>
    <xf numFmtId="0" fontId="0" fillId="8" borderId="29" xfId="0" applyFill="1" applyBorder="1" applyAlignment="1">
      <alignment horizontal="center" vertical="center" wrapText="1"/>
    </xf>
    <xf numFmtId="0" fontId="2" fillId="11" borderId="29" xfId="0" applyFont="1" applyFill="1" applyBorder="1" applyAlignment="1">
      <alignment horizontal="center" vertical="center" wrapText="1"/>
    </xf>
    <xf numFmtId="0" fontId="0" fillId="0" borderId="36" xfId="0" applyFill="1" applyBorder="1" applyAlignment="1">
      <alignment horizontal="center" vertical="center" wrapText="1"/>
    </xf>
    <xf numFmtId="0" fontId="0" fillId="0" borderId="36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right" wrapText="1" indent="1"/>
    </xf>
    <xf numFmtId="0" fontId="0" fillId="0" borderId="34" xfId="0" applyFill="1" applyBorder="1" applyAlignment="1">
      <alignment horizontal="right" vertical="center" wrapText="1" indent="1"/>
    </xf>
    <xf numFmtId="0" fontId="0" fillId="0" borderId="41" xfId="0" applyFill="1" applyBorder="1" applyAlignment="1">
      <alignment horizontal="right" vertical="center" wrapText="1" indent="1"/>
    </xf>
    <xf numFmtId="0" fontId="0" fillId="0" borderId="34" xfId="0" applyFill="1" applyBorder="1" applyAlignment="1">
      <alignment horizontal="right" indent="1"/>
    </xf>
    <xf numFmtId="0" fontId="0" fillId="0" borderId="34" xfId="0" applyFill="1" applyBorder="1" applyAlignment="1">
      <alignment horizontal="right" vertical="center" indent="1"/>
    </xf>
    <xf numFmtId="0" fontId="0" fillId="0" borderId="36" xfId="0" applyFont="1" applyFill="1" applyBorder="1" applyAlignment="1">
      <alignment horizontal="left" vertical="center" indent="1"/>
    </xf>
    <xf numFmtId="0" fontId="17" fillId="15" borderId="36" xfId="0" applyFont="1" applyFill="1" applyBorder="1" applyAlignment="1">
      <alignment horizontal="left" vertical="center" indent="1"/>
    </xf>
    <xf numFmtId="44" fontId="0" fillId="15" borderId="36" xfId="0" applyNumberFormat="1" applyFill="1" applyBorder="1" applyAlignment="1">
      <alignment horizontal="left" vertical="center" indent="1"/>
    </xf>
    <xf numFmtId="169" fontId="0" fillId="15" borderId="36" xfId="0" applyNumberFormat="1" applyFill="1" applyBorder="1" applyAlignment="1">
      <alignment horizontal="left" vertical="center" indent="1"/>
    </xf>
    <xf numFmtId="0" fontId="0" fillId="15" borderId="36" xfId="0" applyFill="1" applyBorder="1" applyAlignment="1">
      <alignment horizontal="left" vertical="center" indent="1"/>
    </xf>
    <xf numFmtId="0" fontId="0" fillId="15" borderId="37" xfId="0" applyFill="1" applyBorder="1" applyAlignment="1">
      <alignment horizontal="left" vertical="center" indent="1"/>
    </xf>
    <xf numFmtId="0" fontId="0" fillId="0" borderId="36" xfId="0" applyBorder="1" applyAlignment="1">
      <alignment horizontal="left" vertical="center" indent="1"/>
    </xf>
    <xf numFmtId="1" fontId="17" fillId="15" borderId="36" xfId="0" applyNumberFormat="1" applyFont="1" applyFill="1" applyBorder="1" applyAlignment="1">
      <alignment horizontal="left" vertical="center" wrapText="1" indent="1"/>
    </xf>
    <xf numFmtId="3" fontId="0" fillId="15" borderId="36" xfId="0" applyNumberFormat="1" applyFill="1" applyBorder="1" applyAlignment="1">
      <alignment horizontal="left" vertical="center" indent="1"/>
    </xf>
    <xf numFmtId="1" fontId="0" fillId="15" borderId="36" xfId="0" applyNumberFormat="1" applyFill="1" applyBorder="1" applyAlignment="1">
      <alignment horizontal="left" vertical="center" indent="1"/>
    </xf>
    <xf numFmtId="0" fontId="0" fillId="0" borderId="36" xfId="0" applyFont="1" applyBorder="1" applyAlignment="1">
      <alignment horizontal="left" vertical="center" indent="1"/>
    </xf>
    <xf numFmtId="0" fontId="0" fillId="15" borderId="36" xfId="0" applyFont="1" applyFill="1" applyBorder="1" applyAlignment="1">
      <alignment horizontal="left" vertical="center" indent="1"/>
    </xf>
    <xf numFmtId="169" fontId="0" fillId="15" borderId="36" xfId="0" applyNumberFormat="1" applyFont="1" applyFill="1" applyBorder="1" applyAlignment="1">
      <alignment horizontal="left" vertical="center" indent="1"/>
    </xf>
    <xf numFmtId="2" fontId="0" fillId="15" borderId="36" xfId="0" applyNumberFormat="1" applyFont="1" applyFill="1" applyBorder="1" applyAlignment="1">
      <alignment horizontal="left" vertical="center" indent="1"/>
    </xf>
    <xf numFmtId="2" fontId="0" fillId="15" borderId="36" xfId="0" applyNumberFormat="1" applyFill="1" applyBorder="1" applyAlignment="1">
      <alignment horizontal="left" vertical="center" indent="1"/>
    </xf>
    <xf numFmtId="8" fontId="0" fillId="13" borderId="36" xfId="0" applyNumberFormat="1" applyFont="1" applyFill="1" applyBorder="1" applyAlignment="1">
      <alignment horizontal="left" vertical="center" indent="1"/>
    </xf>
    <xf numFmtId="1" fontId="0" fillId="6" borderId="36" xfId="0" applyNumberFormat="1" applyFont="1" applyFill="1" applyBorder="1" applyAlignment="1">
      <alignment horizontal="left" vertical="center" wrapText="1" indent="1"/>
    </xf>
    <xf numFmtId="1" fontId="0" fillId="15" borderId="36" xfId="0" applyNumberFormat="1" applyFont="1" applyFill="1" applyBorder="1" applyAlignment="1">
      <alignment horizontal="left" vertical="center" wrapText="1" indent="1"/>
    </xf>
    <xf numFmtId="169" fontId="0" fillId="6" borderId="36" xfId="0" applyNumberFormat="1" applyFont="1" applyFill="1" applyBorder="1" applyAlignment="1">
      <alignment horizontal="left" vertical="center" indent="1"/>
    </xf>
    <xf numFmtId="8" fontId="0" fillId="15" borderId="36" xfId="0" applyNumberFormat="1" applyFont="1" applyFill="1" applyBorder="1" applyAlignment="1">
      <alignment horizontal="left" vertical="center" indent="1"/>
    </xf>
    <xf numFmtId="2" fontId="0" fillId="6" borderId="36" xfId="0" applyNumberFormat="1" applyFont="1" applyFill="1" applyBorder="1" applyAlignment="1">
      <alignment horizontal="left" vertical="center" indent="1"/>
    </xf>
    <xf numFmtId="0" fontId="0" fillId="15" borderId="43" xfId="0" applyFill="1" applyBorder="1" applyAlignment="1">
      <alignment horizontal="left" vertical="center" indent="1"/>
    </xf>
    <xf numFmtId="0" fontId="0" fillId="15" borderId="44" xfId="0" applyFill="1" applyBorder="1" applyAlignment="1">
      <alignment horizontal="left" vertical="center" indent="1"/>
    </xf>
    <xf numFmtId="0" fontId="0" fillId="7" borderId="36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0" fontId="0" fillId="0" borderId="48" xfId="0" applyBorder="1"/>
    <xf numFmtId="0" fontId="0" fillId="3" borderId="36" xfId="0" applyFill="1" applyBorder="1"/>
    <xf numFmtId="0" fontId="11" fillId="0" borderId="0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0" fillId="11" borderId="36" xfId="0" applyFill="1" applyBorder="1"/>
    <xf numFmtId="0" fontId="0" fillId="11" borderId="36" xfId="0" applyFill="1" applyBorder="1" applyAlignment="1">
      <alignment horizontal="left" vertical="center" indent="1"/>
    </xf>
    <xf numFmtId="0" fontId="0" fillId="11" borderId="37" xfId="0" applyFill="1" applyBorder="1" applyAlignment="1">
      <alignment horizontal="left" vertical="center" indent="1"/>
    </xf>
    <xf numFmtId="0" fontId="2" fillId="11" borderId="34" xfId="0" applyFont="1" applyFill="1" applyBorder="1"/>
    <xf numFmtId="0" fontId="0" fillId="11" borderId="37" xfId="0" applyFill="1" applyBorder="1"/>
    <xf numFmtId="0" fontId="22" fillId="16" borderId="29" xfId="0" applyFont="1" applyFill="1" applyBorder="1" applyAlignment="1">
      <alignment horizontal="center" vertical="center"/>
    </xf>
    <xf numFmtId="0" fontId="22" fillId="16" borderId="30" xfId="0" applyFont="1" applyFill="1" applyBorder="1" applyAlignment="1">
      <alignment horizontal="center" vertical="center"/>
    </xf>
    <xf numFmtId="169" fontId="0" fillId="12" borderId="43" xfId="0" applyNumberFormat="1" applyFont="1" applyFill="1" applyBorder="1" applyAlignment="1">
      <alignment horizontal="left" vertical="center" indent="1"/>
    </xf>
    <xf numFmtId="169" fontId="0" fillId="4" borderId="43" xfId="0" applyNumberFormat="1" applyFont="1" applyFill="1" applyBorder="1" applyAlignment="1">
      <alignment horizontal="left" vertical="center" indent="1"/>
    </xf>
    <xf numFmtId="169" fontId="0" fillId="12" borderId="36" xfId="0" applyNumberFormat="1" applyFill="1" applyBorder="1" applyAlignment="1">
      <alignment horizontal="left" vertical="center" indent="1"/>
    </xf>
    <xf numFmtId="0" fontId="0" fillId="0" borderId="16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6" borderId="16" xfId="0" applyFill="1" applyBorder="1" applyAlignment="1">
      <alignment horizontal="left" vertical="top" wrapText="1"/>
    </xf>
    <xf numFmtId="0" fontId="0" fillId="6" borderId="46" xfId="0" applyFill="1" applyBorder="1" applyAlignment="1">
      <alignment horizontal="left" vertical="top" wrapText="1"/>
    </xf>
    <xf numFmtId="0" fontId="0" fillId="6" borderId="17" xfId="0" applyFill="1" applyBorder="1" applyAlignment="1">
      <alignment horizontal="left" vertical="top" wrapText="1"/>
    </xf>
    <xf numFmtId="0" fontId="26" fillId="0" borderId="16" xfId="0" applyFont="1" applyBorder="1" applyAlignment="1">
      <alignment horizontal="left" vertical="center" wrapText="1"/>
    </xf>
    <xf numFmtId="0" fontId="26" fillId="0" borderId="46" xfId="0" applyFont="1" applyBorder="1" applyAlignment="1">
      <alignment horizontal="left" vertical="center" wrapText="1"/>
    </xf>
    <xf numFmtId="0" fontId="26" fillId="0" borderId="17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16" xfId="0" applyBorder="1" applyAlignment="1">
      <alignment horizontal="left" vertical="center" wrapText="1"/>
    </xf>
    <xf numFmtId="0" fontId="0" fillId="0" borderId="4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8" fillId="0" borderId="16" xfId="0" applyFont="1" applyBorder="1" applyAlignment="1">
      <alignment horizontal="center" vertical="center" wrapText="1"/>
    </xf>
    <xf numFmtId="0" fontId="28" fillId="0" borderId="46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4" fillId="4" borderId="16" xfId="4" applyFont="1" applyFill="1" applyBorder="1" applyAlignment="1">
      <alignment horizontal="center" vertical="center"/>
    </xf>
    <xf numFmtId="0" fontId="24" fillId="4" borderId="46" xfId="4" applyFont="1" applyFill="1" applyBorder="1" applyAlignment="1">
      <alignment horizontal="center" vertical="center"/>
    </xf>
    <xf numFmtId="0" fontId="24" fillId="14" borderId="16" xfId="4" applyFont="1" applyFill="1" applyBorder="1" applyAlignment="1">
      <alignment horizontal="center" vertical="center"/>
    </xf>
    <xf numFmtId="0" fontId="24" fillId="14" borderId="46" xfId="4" applyFont="1" applyFill="1" applyBorder="1" applyAlignment="1">
      <alignment horizontal="center" vertical="center"/>
    </xf>
    <xf numFmtId="0" fontId="24" fillId="13" borderId="16" xfId="4" applyFont="1" applyFill="1" applyBorder="1" applyAlignment="1">
      <alignment horizontal="center" vertical="center"/>
    </xf>
    <xf numFmtId="0" fontId="24" fillId="13" borderId="46" xfId="4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27" fillId="0" borderId="49" xfId="3" applyFont="1" applyFill="1" applyBorder="1" applyAlignment="1">
      <alignment horizontal="center" vertical="top"/>
    </xf>
    <xf numFmtId="0" fontId="21" fillId="7" borderId="36" xfId="3" applyFont="1" applyFill="1" applyBorder="1" applyAlignment="1">
      <alignment horizontal="center" vertical="center" wrapText="1"/>
    </xf>
    <xf numFmtId="0" fontId="4" fillId="11" borderId="36" xfId="3" applyFont="1" applyFill="1" applyBorder="1" applyAlignment="1">
      <alignment horizontal="center" vertical="center" wrapText="1"/>
    </xf>
    <xf numFmtId="0" fontId="21" fillId="8" borderId="36" xfId="3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right" vertical="top" wrapText="1"/>
    </xf>
    <xf numFmtId="0" fontId="4" fillId="0" borderId="3" xfId="3" applyFont="1" applyFill="1" applyBorder="1" applyAlignment="1">
      <alignment horizontal="right" vertical="top" wrapText="1"/>
    </xf>
    <xf numFmtId="0" fontId="4" fillId="11" borderId="48" xfId="3" applyFont="1" applyFill="1" applyBorder="1" applyAlignment="1">
      <alignment horizontal="center" vertical="center" wrapText="1"/>
    </xf>
    <xf numFmtId="0" fontId="4" fillId="11" borderId="35" xfId="3" applyFont="1" applyFill="1" applyBorder="1" applyAlignment="1">
      <alignment horizontal="center" vertical="center" wrapText="1"/>
    </xf>
    <xf numFmtId="0" fontId="2" fillId="7" borderId="36" xfId="0" applyFont="1" applyFill="1" applyBorder="1" applyAlignment="1">
      <alignment horizontal="center" vertical="center" wrapText="1"/>
    </xf>
    <xf numFmtId="0" fontId="2" fillId="8" borderId="36" xfId="0" applyFont="1" applyFill="1" applyBorder="1" applyAlignment="1">
      <alignment horizontal="center" vertical="center" wrapText="1"/>
    </xf>
    <xf numFmtId="0" fontId="27" fillId="3" borderId="49" xfId="3" applyFont="1" applyFill="1" applyBorder="1" applyAlignment="1">
      <alignment horizontal="center" vertical="top"/>
    </xf>
    <xf numFmtId="0" fontId="27" fillId="0" borderId="49" xfId="3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2" xfId="4"/>
    <cellStyle name="Normal 3" xfId="3"/>
  </cellStyles>
  <dxfs count="0"/>
  <tableStyles count="0" defaultTableStyle="TableStyleMedium2" defaultPivotStyle="PivotStyleLight16"/>
  <colors>
    <mruColors>
      <color rgb="FF99CCFF"/>
      <color rgb="FFFFFFCC"/>
      <color rgb="FFFF9999"/>
      <color rgb="FF99FFCC"/>
      <color rgb="FF00FF00"/>
      <color rgb="FFFFCCFF"/>
      <color rgb="FFCCFFCC"/>
      <color rgb="FFFF99FF"/>
      <color rgb="FFCC66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257175</xdr:rowOff>
    </xdr:from>
    <xdr:to>
      <xdr:col>10</xdr:col>
      <xdr:colOff>600075</xdr:colOff>
      <xdr:row>38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46558"/>
          <a:ext cx="9105900" cy="4131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28</xdr:row>
      <xdr:rowOff>95250</xdr:rowOff>
    </xdr:from>
    <xdr:to>
      <xdr:col>2</xdr:col>
      <xdr:colOff>1209675</xdr:colOff>
      <xdr:row>46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204" y="5362302"/>
          <a:ext cx="5783553" cy="33005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28</xdr:row>
      <xdr:rowOff>152400</xdr:rowOff>
    </xdr:from>
    <xdr:to>
      <xdr:col>2</xdr:col>
      <xdr:colOff>1266825</xdr:colOff>
      <xdr:row>44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5424351"/>
          <a:ext cx="6005080" cy="28773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28</xdr:row>
      <xdr:rowOff>47625</xdr:rowOff>
    </xdr:from>
    <xdr:to>
      <xdr:col>2</xdr:col>
      <xdr:colOff>1171575</xdr:colOff>
      <xdr:row>46</xdr:row>
      <xdr:rowOff>47625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117" y="5311240"/>
          <a:ext cx="5823858" cy="3335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L42"/>
  <sheetViews>
    <sheetView topLeftCell="A4" workbookViewId="0">
      <selection activeCell="L10" sqref="L10"/>
    </sheetView>
  </sheetViews>
  <sheetFormatPr defaultRowHeight="14.45"/>
  <cols>
    <col min="2" max="10" width="13.7109375" customWidth="1"/>
  </cols>
  <sheetData>
    <row r="1" spans="1:12" ht="15" thickBo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33" customHeight="1" thickBot="1">
      <c r="A2" s="18"/>
      <c r="B2" s="263" t="s">
        <v>0</v>
      </c>
      <c r="C2" s="264"/>
      <c r="D2" s="264"/>
      <c r="E2" s="264"/>
      <c r="F2" s="264"/>
      <c r="G2" s="264"/>
      <c r="H2" s="264"/>
      <c r="I2" s="264"/>
      <c r="J2" s="265"/>
      <c r="K2" s="18"/>
      <c r="L2" s="18"/>
    </row>
    <row r="3" spans="1:12" ht="33.6" customHeight="1" thickBot="1">
      <c r="A3" s="18"/>
      <c r="B3" s="260" t="s">
        <v>1</v>
      </c>
      <c r="C3" s="261"/>
      <c r="D3" s="261"/>
      <c r="E3" s="261"/>
      <c r="F3" s="261"/>
      <c r="G3" s="261"/>
      <c r="H3" s="261"/>
      <c r="I3" s="261"/>
      <c r="J3" s="262"/>
      <c r="K3" s="18"/>
      <c r="L3" s="18"/>
    </row>
    <row r="4" spans="1:12" ht="29.45" customHeight="1" thickBot="1">
      <c r="A4" s="18"/>
      <c r="B4" s="260" t="s">
        <v>2</v>
      </c>
      <c r="C4" s="261"/>
      <c r="D4" s="261"/>
      <c r="E4" s="261"/>
      <c r="F4" s="261"/>
      <c r="G4" s="261"/>
      <c r="H4" s="261"/>
      <c r="I4" s="261"/>
      <c r="J4" s="262"/>
      <c r="K4" s="18"/>
      <c r="L4" s="18"/>
    </row>
    <row r="5" spans="1:12" ht="48" customHeight="1" thickBot="1">
      <c r="A5" s="18"/>
      <c r="B5" s="260" t="s">
        <v>3</v>
      </c>
      <c r="C5" s="261"/>
      <c r="D5" s="261"/>
      <c r="E5" s="261"/>
      <c r="F5" s="261"/>
      <c r="G5" s="261"/>
      <c r="H5" s="261"/>
      <c r="I5" s="261"/>
      <c r="J5" s="262"/>
      <c r="K5" s="18"/>
      <c r="L5" s="18"/>
    </row>
    <row r="6" spans="1:12" ht="30" customHeight="1" thickBot="1">
      <c r="A6" s="18"/>
      <c r="B6" s="260" t="s">
        <v>4</v>
      </c>
      <c r="C6" s="261"/>
      <c r="D6" s="261"/>
      <c r="E6" s="261"/>
      <c r="F6" s="261"/>
      <c r="G6" s="261"/>
      <c r="H6" s="261"/>
      <c r="I6" s="261"/>
      <c r="J6" s="262"/>
      <c r="K6" s="18"/>
      <c r="L6" s="18"/>
    </row>
    <row r="7" spans="1:12" ht="37.15" customHeight="1" thickBot="1">
      <c r="A7" s="18"/>
      <c r="B7" s="260" t="s">
        <v>5</v>
      </c>
      <c r="C7" s="261"/>
      <c r="D7" s="261"/>
      <c r="E7" s="261"/>
      <c r="F7" s="261"/>
      <c r="G7" s="261"/>
      <c r="H7" s="261"/>
      <c r="I7" s="261"/>
      <c r="J7" s="262"/>
      <c r="K7" s="18"/>
      <c r="L7" s="18"/>
    </row>
    <row r="8" spans="1:12" ht="37.15" customHeight="1" thickBot="1">
      <c r="A8" s="18"/>
      <c r="B8" s="254" t="s">
        <v>6</v>
      </c>
      <c r="C8" s="255"/>
      <c r="D8" s="255"/>
      <c r="E8" s="255"/>
      <c r="F8" s="255"/>
      <c r="G8" s="255"/>
      <c r="H8" s="255"/>
      <c r="I8" s="255"/>
      <c r="J8" s="256"/>
      <c r="K8" s="18"/>
      <c r="L8" s="18"/>
    </row>
    <row r="9" spans="1:1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</row>
    <row r="10" spans="1:1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 ht="15" thickBo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 ht="18.600000000000001" thickBot="1">
      <c r="A12" s="18"/>
      <c r="B12" s="257" t="s">
        <v>7</v>
      </c>
      <c r="C12" s="258"/>
      <c r="D12" s="258"/>
      <c r="E12" s="258"/>
      <c r="F12" s="258"/>
      <c r="G12" s="258"/>
      <c r="H12" s="258"/>
      <c r="I12" s="258"/>
      <c r="J12" s="259"/>
      <c r="K12" s="18"/>
      <c r="L12" s="18"/>
    </row>
    <row r="13" spans="1:12" ht="15" thickBot="1">
      <c r="A13" s="18"/>
      <c r="B13" s="245" t="s">
        <v>8</v>
      </c>
      <c r="C13" s="246"/>
      <c r="D13" s="246"/>
      <c r="E13" s="246"/>
      <c r="F13" s="246"/>
      <c r="G13" s="246"/>
      <c r="H13" s="246"/>
      <c r="I13" s="246"/>
      <c r="J13" s="247"/>
      <c r="K13" s="18"/>
      <c r="L13" s="18"/>
    </row>
    <row r="14" spans="1:12" ht="15" thickBot="1">
      <c r="A14" s="18"/>
      <c r="B14" s="245" t="s">
        <v>9</v>
      </c>
      <c r="C14" s="246"/>
      <c r="D14" s="246"/>
      <c r="E14" s="246"/>
      <c r="F14" s="246"/>
      <c r="G14" s="246"/>
      <c r="H14" s="246"/>
      <c r="I14" s="246"/>
      <c r="J14" s="247"/>
      <c r="K14" s="18"/>
      <c r="L14" s="18"/>
    </row>
    <row r="15" spans="1:12" ht="28.9" customHeight="1" thickBot="1">
      <c r="A15" s="18"/>
      <c r="B15" s="248" t="s">
        <v>10</v>
      </c>
      <c r="C15" s="249"/>
      <c r="D15" s="249"/>
      <c r="E15" s="249"/>
      <c r="F15" s="249"/>
      <c r="G15" s="249"/>
      <c r="H15" s="249"/>
      <c r="I15" s="249"/>
      <c r="J15" s="250"/>
      <c r="K15" s="18"/>
      <c r="L15" s="18"/>
    </row>
    <row r="16" spans="1:12" ht="21" customHeight="1" thickBot="1">
      <c r="A16" s="18"/>
      <c r="B16" s="251" t="s">
        <v>11</v>
      </c>
      <c r="C16" s="252"/>
      <c r="D16" s="252"/>
      <c r="E16" s="252"/>
      <c r="F16" s="252"/>
      <c r="G16" s="252"/>
      <c r="H16" s="252"/>
      <c r="I16" s="252"/>
      <c r="J16" s="253"/>
      <c r="K16" s="18"/>
      <c r="L16" s="18"/>
    </row>
    <row r="17" spans="1:1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</row>
    <row r="18" spans="1:12">
      <c r="A18" s="18"/>
      <c r="K18" s="18"/>
      <c r="L18" s="18"/>
    </row>
    <row r="19" spans="1:12">
      <c r="A19" s="18"/>
      <c r="K19" s="18"/>
      <c r="L19" s="18"/>
    </row>
    <row r="20" spans="1:12">
      <c r="A20" s="18"/>
      <c r="K20" s="18"/>
      <c r="L20" s="18"/>
    </row>
    <row r="21" spans="1:12">
      <c r="A21" s="18"/>
      <c r="K21" s="18"/>
      <c r="L21" s="18"/>
    </row>
    <row r="22" spans="1:12">
      <c r="A22" s="18"/>
      <c r="K22" s="18"/>
      <c r="L22" s="18"/>
    </row>
    <row r="23" spans="1:12">
      <c r="A23" s="18"/>
      <c r="K23" s="18"/>
      <c r="L23" s="18"/>
    </row>
    <row r="24" spans="1:12">
      <c r="A24" s="18"/>
      <c r="K24" s="18"/>
      <c r="L24" s="18"/>
    </row>
    <row r="25" spans="1:12">
      <c r="A25" s="18"/>
      <c r="K25" s="18"/>
      <c r="L25" s="18"/>
    </row>
    <row r="26" spans="1:12">
      <c r="A26" s="18"/>
      <c r="K26" s="18"/>
      <c r="L26" s="18"/>
    </row>
    <row r="27" spans="1:12">
      <c r="A27" s="18"/>
      <c r="K27" s="18"/>
      <c r="L27" s="18"/>
    </row>
    <row r="28" spans="1:12">
      <c r="A28" s="18"/>
      <c r="K28" s="18"/>
      <c r="L28" s="18"/>
    </row>
    <row r="29" spans="1:12">
      <c r="A29" s="18"/>
      <c r="K29" s="18"/>
      <c r="L29" s="18"/>
    </row>
    <row r="30" spans="1:12">
      <c r="A30" s="18"/>
      <c r="K30" s="18"/>
      <c r="L30" s="18"/>
    </row>
    <row r="31" spans="1:12">
      <c r="A31" s="18"/>
      <c r="K31" s="18"/>
      <c r="L31" s="18"/>
    </row>
    <row r="32" spans="1:12">
      <c r="A32" s="18"/>
      <c r="K32" s="18"/>
      <c r="L32" s="18"/>
    </row>
    <row r="33" spans="1:12">
      <c r="A33" s="18"/>
      <c r="K33" s="18"/>
      <c r="L33" s="18"/>
    </row>
    <row r="34" spans="1:12">
      <c r="A34" s="18"/>
      <c r="K34" s="18"/>
      <c r="L34" s="18"/>
    </row>
    <row r="35" spans="1:12">
      <c r="A35" s="18"/>
      <c r="K35" s="18"/>
      <c r="L35" s="18"/>
    </row>
    <row r="36" spans="1:12">
      <c r="A36" s="18"/>
      <c r="K36" s="18"/>
      <c r="L36" s="18"/>
    </row>
    <row r="37" spans="1:12">
      <c r="A37" s="18"/>
      <c r="K37" s="18"/>
      <c r="L37" s="18"/>
    </row>
    <row r="38" spans="1:12">
      <c r="A38" s="18"/>
      <c r="K38" s="18"/>
      <c r="L38" s="18"/>
    </row>
    <row r="39" spans="1:1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pans="1:1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</row>
    <row r="41" spans="1:1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</row>
    <row r="42" spans="1:1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</row>
  </sheetData>
  <mergeCells count="12">
    <mergeCell ref="B7:J7"/>
    <mergeCell ref="B2:J2"/>
    <mergeCell ref="B3:J3"/>
    <mergeCell ref="B4:J4"/>
    <mergeCell ref="B5:J5"/>
    <mergeCell ref="B6:J6"/>
    <mergeCell ref="B13:J13"/>
    <mergeCell ref="B14:J14"/>
    <mergeCell ref="B15:J15"/>
    <mergeCell ref="B16:J16"/>
    <mergeCell ref="B8:J8"/>
    <mergeCell ref="B12:J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24"/>
  <sheetViews>
    <sheetView tabSelected="1" zoomScale="70" zoomScaleNormal="70" workbookViewId="0">
      <selection activeCell="E11" sqref="E11"/>
    </sheetView>
  </sheetViews>
  <sheetFormatPr defaultRowHeight="14.45"/>
  <cols>
    <col min="2" max="2" width="49.28515625" bestFit="1" customWidth="1"/>
    <col min="3" max="3" width="40.28515625" customWidth="1"/>
    <col min="4" max="4" width="29.85546875" customWidth="1"/>
    <col min="5" max="5" width="17.85546875" customWidth="1"/>
    <col min="6" max="9" width="13.7109375" customWidth="1"/>
    <col min="10" max="10" width="13.42578125" bestFit="1" customWidth="1"/>
    <col min="11" max="11" width="19.85546875" bestFit="1" customWidth="1"/>
    <col min="12" max="12" width="26.85546875" bestFit="1" customWidth="1"/>
    <col min="13" max="13" width="14.5703125" bestFit="1" customWidth="1"/>
    <col min="14" max="14" width="36.28515625" customWidth="1"/>
    <col min="15" max="15" width="38.42578125" customWidth="1"/>
    <col min="16" max="16" width="43.5703125" customWidth="1"/>
  </cols>
  <sheetData>
    <row r="1" spans="1:16" ht="18" thickBot="1">
      <c r="A1" s="18"/>
      <c r="B1" s="270" t="s">
        <v>12</v>
      </c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18"/>
      <c r="O1" s="18"/>
      <c r="P1" s="18"/>
    </row>
    <row r="2" spans="1:16" ht="18" thickBot="1">
      <c r="A2" s="18"/>
      <c r="B2" s="268" t="s">
        <v>13</v>
      </c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18"/>
      <c r="O2" s="18"/>
      <c r="P2" s="18"/>
    </row>
    <row r="3" spans="1:16" ht="18" thickBot="1">
      <c r="A3" s="18"/>
      <c r="B3" s="266" t="s">
        <v>14</v>
      </c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18"/>
      <c r="O3" s="18"/>
      <c r="P3" s="18"/>
    </row>
    <row r="4" spans="1:16" ht="15" thickBo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 ht="43.15">
      <c r="A5" s="18"/>
      <c r="B5" s="110"/>
      <c r="C5" s="193" t="s">
        <v>15</v>
      </c>
      <c r="D5" s="194" t="s">
        <v>16</v>
      </c>
      <c r="E5" s="240" t="s">
        <v>17</v>
      </c>
      <c r="F5" s="240" t="s">
        <v>18</v>
      </c>
      <c r="G5" s="240" t="s">
        <v>19</v>
      </c>
      <c r="H5" s="240" t="s">
        <v>20</v>
      </c>
      <c r="I5" s="240" t="s">
        <v>21</v>
      </c>
      <c r="J5" s="240" t="s">
        <v>22</v>
      </c>
      <c r="K5" s="240" t="s">
        <v>23</v>
      </c>
      <c r="L5" s="240" t="s">
        <v>24</v>
      </c>
      <c r="M5" s="241" t="s">
        <v>25</v>
      </c>
      <c r="N5" s="18"/>
      <c r="O5" s="18"/>
      <c r="P5" s="18"/>
    </row>
    <row r="6" spans="1:16">
      <c r="A6" s="18"/>
      <c r="B6" s="238" t="s">
        <v>26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9"/>
      <c r="N6" s="18"/>
      <c r="O6" s="18"/>
      <c r="P6" s="18"/>
    </row>
    <row r="7" spans="1:16">
      <c r="A7" s="18"/>
      <c r="B7" s="201" t="s">
        <v>27</v>
      </c>
      <c r="C7" s="191"/>
      <c r="D7" s="203"/>
      <c r="E7" s="204"/>
      <c r="F7" s="205">
        <f>'LaCygne_STACO-CO'!C43</f>
        <v>259822.98</v>
      </c>
      <c r="G7" s="244">
        <f>'PIO PICO'!D5</f>
        <v>168568</v>
      </c>
      <c r="H7" s="206">
        <f>TVA_PARADISE!D5</f>
        <v>118468</v>
      </c>
      <c r="I7" s="206">
        <f>WOODBRIDGE!D5</f>
        <v>65116</v>
      </c>
      <c r="J7" s="206">
        <f>GREC!D5</f>
        <v>61126</v>
      </c>
      <c r="K7" s="207"/>
      <c r="L7" s="207"/>
      <c r="M7" s="208"/>
      <c r="N7" s="18"/>
      <c r="O7" s="18"/>
      <c r="P7" s="18"/>
    </row>
    <row r="8" spans="1:16">
      <c r="A8" s="18"/>
      <c r="B8" s="198" t="s">
        <v>28</v>
      </c>
      <c r="C8" s="192"/>
      <c r="D8" s="209"/>
      <c r="E8" s="210"/>
      <c r="F8" s="211">
        <f>'LaCygne_STACO-CO'!C44</f>
        <v>2652</v>
      </c>
      <c r="G8" s="212">
        <f>'PIO PICO'!D6</f>
        <v>1460</v>
      </c>
      <c r="H8" s="212">
        <f>TVA_PARADISE!D6</f>
        <v>1788</v>
      </c>
      <c r="I8" s="212">
        <f>WOODBRIDGE!D6</f>
        <v>1317</v>
      </c>
      <c r="J8" s="212">
        <f>GREC!D6</f>
        <v>1032</v>
      </c>
      <c r="K8" s="207"/>
      <c r="L8" s="207"/>
      <c r="M8" s="208"/>
      <c r="N8" s="18"/>
      <c r="O8" s="18"/>
      <c r="P8" s="18"/>
    </row>
    <row r="9" spans="1:16">
      <c r="A9" s="18"/>
      <c r="B9" s="198" t="s">
        <v>29</v>
      </c>
      <c r="C9" s="192"/>
      <c r="D9" s="213"/>
      <c r="E9" s="204"/>
      <c r="F9" s="206">
        <f>'LaCygne_STACO-CO'!C46</f>
        <v>58.43</v>
      </c>
      <c r="G9" s="206">
        <f>'PIO PICO'!D8</f>
        <v>60.593299182210785</v>
      </c>
      <c r="H9" s="206">
        <f>TVA_PARADISE!D8</f>
        <v>46.248206984382328</v>
      </c>
      <c r="I9" s="206">
        <f>WOODBRIDGE!D8</f>
        <v>94.160186082137471</v>
      </c>
      <c r="J9" s="206">
        <f>GREC!D8</f>
        <v>43.586747335937858</v>
      </c>
      <c r="K9" s="207"/>
      <c r="L9" s="207"/>
      <c r="M9" s="208"/>
      <c r="N9" s="18"/>
      <c r="O9" s="18"/>
      <c r="P9" s="18"/>
    </row>
    <row r="10" spans="1:16">
      <c r="A10" s="18"/>
      <c r="B10" s="198" t="s">
        <v>30</v>
      </c>
      <c r="C10" s="192"/>
      <c r="D10" s="213"/>
      <c r="E10" s="214"/>
      <c r="F10" s="215">
        <f>'LaCygne_STACO-CO'!C45</f>
        <v>97.972466063348421</v>
      </c>
      <c r="G10" s="215">
        <f>'PIO PICO'!D7</f>
        <v>115.45753424657535</v>
      </c>
      <c r="H10" s="206">
        <f>TVA_PARADISE!D7</f>
        <v>66.257270693512311</v>
      </c>
      <c r="I10" s="206">
        <f>WOODBRIDGE!D7</f>
        <v>49.442672741078205</v>
      </c>
      <c r="J10" s="206">
        <f>GREC!D7</f>
        <v>59.230620155038757</v>
      </c>
      <c r="K10" s="207"/>
      <c r="L10" s="207"/>
      <c r="M10" s="208"/>
      <c r="N10" s="18"/>
      <c r="O10" s="18"/>
      <c r="P10" s="18"/>
    </row>
    <row r="11" spans="1:16">
      <c r="A11" s="18"/>
      <c r="B11" s="198" t="s">
        <v>31</v>
      </c>
      <c r="C11" s="192"/>
      <c r="D11" s="213"/>
      <c r="E11" s="214"/>
      <c r="F11" s="216">
        <f>'LaCygne_STACO-CO'!C47</f>
        <v>1.6767493764050732</v>
      </c>
      <c r="G11" s="216">
        <f>'PIO PICO'!D9</f>
        <v>1.9054505333895373</v>
      </c>
      <c r="H11" s="217">
        <f>TVA_PARADISE!D9</f>
        <v>1.4326451772689672</v>
      </c>
      <c r="I11" s="217">
        <f>WOODBRIDGE!D9</f>
        <v>0.52509106872355316</v>
      </c>
      <c r="J11" s="217">
        <f>GREC!D9</f>
        <v>1.3589135178757035</v>
      </c>
      <c r="K11" s="207"/>
      <c r="L11" s="207"/>
      <c r="M11" s="208"/>
      <c r="N11" s="18"/>
      <c r="O11" s="18"/>
      <c r="P11" s="18"/>
    </row>
    <row r="12" spans="1:16">
      <c r="A12" s="18"/>
      <c r="B12" s="198" t="s">
        <v>32</v>
      </c>
      <c r="C12" s="192"/>
      <c r="D12" s="213"/>
      <c r="E12" s="204"/>
      <c r="F12" s="206"/>
      <c r="G12" s="206"/>
      <c r="H12" s="206"/>
      <c r="I12" s="206"/>
      <c r="J12" s="206"/>
      <c r="K12" s="207"/>
      <c r="L12" s="207"/>
      <c r="M12" s="208"/>
      <c r="N12" s="18"/>
      <c r="O12" s="18"/>
      <c r="P12" s="18"/>
    </row>
    <row r="13" spans="1:16">
      <c r="A13" s="18"/>
      <c r="B13" s="238" t="s">
        <v>33</v>
      </c>
      <c r="C13" s="235"/>
      <c r="D13" s="236"/>
      <c r="E13" s="236"/>
      <c r="F13" s="236"/>
      <c r="G13" s="236"/>
      <c r="H13" s="236"/>
      <c r="I13" s="236"/>
      <c r="J13" s="236"/>
      <c r="K13" s="236"/>
      <c r="L13" s="236"/>
      <c r="M13" s="237"/>
      <c r="N13" s="18"/>
      <c r="O13" s="18"/>
      <c r="P13" s="18"/>
    </row>
    <row r="14" spans="1:16">
      <c r="A14" s="18"/>
      <c r="B14" s="202" t="s">
        <v>27</v>
      </c>
      <c r="C14" s="196"/>
      <c r="D14" s="218">
        <f>(D15*D17)+D19</f>
        <v>114040</v>
      </c>
      <c r="E14" s="215">
        <f>'TVA Allen'!F5</f>
        <v>137876</v>
      </c>
      <c r="F14" s="207"/>
      <c r="G14" s="206">
        <f>'PIO PICO'!F5</f>
        <v>58575</v>
      </c>
      <c r="H14" s="206">
        <f>TVA_PARADISE!F5</f>
        <v>203696</v>
      </c>
      <c r="I14" s="206">
        <f>WOODBRIDGE!F5</f>
        <v>76500</v>
      </c>
      <c r="J14" s="206">
        <f>GREC!F5</f>
        <v>72335.759999999995</v>
      </c>
      <c r="K14" s="207"/>
      <c r="L14" s="207"/>
      <c r="M14" s="208"/>
      <c r="N14" s="18"/>
      <c r="O14" s="18"/>
      <c r="P14" s="18"/>
    </row>
    <row r="15" spans="1:16" ht="28.9">
      <c r="A15" s="18"/>
      <c r="B15" s="199" t="s">
        <v>28</v>
      </c>
      <c r="C15" s="195" t="s">
        <v>34</v>
      </c>
      <c r="D15" s="219">
        <v>1500</v>
      </c>
      <c r="E15" s="220">
        <f>'TVA Allen'!F6</f>
        <v>1308</v>
      </c>
      <c r="F15" s="211"/>
      <c r="G15" s="207">
        <f>'PIO PICO'!F6</f>
        <v>1044</v>
      </c>
      <c r="H15" s="207">
        <f>TVA_PARADISE!F6</f>
        <v>1756</v>
      </c>
      <c r="I15" s="207">
        <f>WOODBRIDGE!F6</f>
        <v>1440</v>
      </c>
      <c r="J15" s="207">
        <f>GREC!F6</f>
        <v>1176</v>
      </c>
      <c r="K15" s="207"/>
      <c r="L15" s="207"/>
      <c r="M15" s="208"/>
      <c r="N15" s="18"/>
      <c r="O15" s="18"/>
      <c r="P15" s="18"/>
    </row>
    <row r="16" spans="1:16" ht="28.9">
      <c r="A16" s="18"/>
      <c r="B16" s="199" t="s">
        <v>29</v>
      </c>
      <c r="C16" s="195" t="s">
        <v>35</v>
      </c>
      <c r="D16" s="221">
        <v>50</v>
      </c>
      <c r="E16" s="215">
        <f>'TVA Allen'!F8</f>
        <v>40.509216554832392</v>
      </c>
      <c r="F16" s="207"/>
      <c r="G16" s="206">
        <f>'PIO PICO'!F8</f>
        <v>59.12820739134272</v>
      </c>
      <c r="H16" s="206">
        <f>TVA_PARADISE!F8</f>
        <v>43.799787306653592</v>
      </c>
      <c r="I16" s="206">
        <f>WOODBRIDGE!F8</f>
        <v>95.658889176637885</v>
      </c>
      <c r="J16" s="206">
        <f>GREC!F8</f>
        <v>38.937791840602998</v>
      </c>
      <c r="K16" s="207"/>
      <c r="L16" s="207"/>
      <c r="M16" s="208"/>
      <c r="N16" s="18"/>
      <c r="O16" s="18"/>
      <c r="P16" s="18"/>
    </row>
    <row r="17" spans="1:16">
      <c r="A17" s="18"/>
      <c r="B17" s="199" t="s">
        <v>36</v>
      </c>
      <c r="C17" s="195"/>
      <c r="D17" s="218">
        <f>D16*D18</f>
        <v>76</v>
      </c>
      <c r="E17" s="222">
        <f>'TVA Allen'!F7</f>
        <v>105.40978593272172</v>
      </c>
      <c r="F17" s="207"/>
      <c r="G17" s="206">
        <f>'PIO PICO'!F7</f>
        <v>56.106321839080458</v>
      </c>
      <c r="H17" s="206">
        <f>TVA_PARADISE!F7</f>
        <v>116</v>
      </c>
      <c r="I17" s="206">
        <f>WOODBRIDGE!F7</f>
        <v>53.125</v>
      </c>
      <c r="J17" s="206">
        <f>GREC!F7</f>
        <v>61.51</v>
      </c>
      <c r="K17" s="207"/>
      <c r="L17" s="207"/>
      <c r="M17" s="208"/>
      <c r="N17" s="18"/>
      <c r="O17" s="18"/>
      <c r="P17" s="18"/>
    </row>
    <row r="18" spans="1:16" ht="28.9">
      <c r="A18" s="18"/>
      <c r="B18" s="199" t="s">
        <v>37</v>
      </c>
      <c r="C18" s="195" t="s">
        <v>38</v>
      </c>
      <c r="D18" s="223">
        <v>1.52</v>
      </c>
      <c r="E18" s="216">
        <f>'TVA Allen'!F9</f>
        <v>2.6021186015790092</v>
      </c>
      <c r="F18" s="207"/>
      <c r="G18" s="217">
        <f>'PIO PICO'!F9</f>
        <v>0.94889265740356754</v>
      </c>
      <c r="H18" s="217">
        <f>TVA_PARADISE!F9</f>
        <v>2.6484146872187786</v>
      </c>
      <c r="I18" s="217">
        <f>WOODBRIDGE!F9</f>
        <v>0.5553587382966847</v>
      </c>
      <c r="J18" s="217">
        <f>GREC!F9</f>
        <v>1.5796992354317194</v>
      </c>
      <c r="K18" s="207"/>
      <c r="L18" s="207"/>
      <c r="M18" s="208"/>
      <c r="N18" s="18"/>
      <c r="O18" s="18"/>
      <c r="P18" s="18"/>
    </row>
    <row r="19" spans="1:16" ht="40.15" customHeight="1" thickBot="1">
      <c r="A19" s="18"/>
      <c r="B19" s="200" t="s">
        <v>32</v>
      </c>
      <c r="C19" s="197" t="s">
        <v>39</v>
      </c>
      <c r="D19" s="243">
        <v>40</v>
      </c>
      <c r="E19" s="242"/>
      <c r="F19" s="242"/>
      <c r="G19" s="242">
        <f>'PIO PICO'!F11</f>
        <v>40</v>
      </c>
      <c r="H19" s="242"/>
      <c r="I19" s="242"/>
      <c r="J19" s="242"/>
      <c r="K19" s="224"/>
      <c r="L19" s="224"/>
      <c r="M19" s="225"/>
      <c r="N19" s="18"/>
      <c r="O19" s="18"/>
      <c r="P19" s="18"/>
    </row>
    <row r="20" spans="1:16" ht="18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1:16" ht="24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6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spans="1:16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spans="1:16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</sheetData>
  <mergeCells count="3">
    <mergeCell ref="B3:M3"/>
    <mergeCell ref="B2:M2"/>
    <mergeCell ref="B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L65"/>
  <sheetViews>
    <sheetView zoomScale="85" zoomScaleNormal="85" workbookViewId="0">
      <pane xSplit="2" topLeftCell="C1" activePane="topRight" state="frozen"/>
      <selection pane="topRight" activeCell="C54" sqref="C54"/>
    </sheetView>
  </sheetViews>
  <sheetFormatPr defaultColWidth="9.140625" defaultRowHeight="13.9"/>
  <cols>
    <col min="1" max="1" width="12.28515625" style="22" customWidth="1"/>
    <col min="2" max="2" width="44.28515625" style="22" bestFit="1" customWidth="1"/>
    <col min="3" max="3" width="18" style="22" bestFit="1" customWidth="1"/>
    <col min="4" max="4" width="22.5703125" style="22" bestFit="1" customWidth="1"/>
    <col min="5" max="5" width="9.85546875" style="22" customWidth="1"/>
    <col min="6" max="6" width="12.140625" style="22" customWidth="1"/>
    <col min="7" max="7" width="3" style="22" customWidth="1"/>
    <col min="8" max="8" width="11" style="22" bestFit="1" customWidth="1"/>
    <col min="9" max="10" width="9.28515625" style="22" bestFit="1" customWidth="1"/>
    <col min="11" max="11" width="12.140625" style="22" bestFit="1" customWidth="1"/>
    <col min="12" max="12" width="9.28515625" style="22" bestFit="1" customWidth="1"/>
    <col min="13" max="14" width="9.140625" style="22"/>
    <col min="15" max="15" width="11.140625" style="22" bestFit="1" customWidth="1"/>
    <col min="16" max="16384" width="9.140625" style="22"/>
  </cols>
  <sheetData>
    <row r="1" spans="1:20" ht="15.75" customHeight="1">
      <c r="A1" s="19" t="s">
        <v>40</v>
      </c>
      <c r="B1" s="20"/>
      <c r="C1" s="21"/>
      <c r="D1" s="233"/>
      <c r="E1" s="279"/>
      <c r="F1" s="280"/>
      <c r="H1" s="23"/>
      <c r="I1" s="24"/>
      <c r="J1" s="24"/>
      <c r="K1" s="24"/>
      <c r="L1" s="25"/>
      <c r="M1" s="23"/>
      <c r="N1" s="25"/>
      <c r="O1" s="26"/>
    </row>
    <row r="2" spans="1:20">
      <c r="A2" s="27" t="s">
        <v>41</v>
      </c>
      <c r="B2" s="28"/>
      <c r="C2" s="234"/>
      <c r="D2" s="232"/>
      <c r="E2" s="272"/>
      <c r="F2" s="273"/>
      <c r="H2" s="29"/>
      <c r="I2" s="30"/>
      <c r="J2" s="30"/>
      <c r="K2" s="30"/>
      <c r="L2" s="31"/>
      <c r="M2" s="29"/>
      <c r="N2" s="31"/>
      <c r="O2" s="32"/>
    </row>
    <row r="3" spans="1:20" ht="15" customHeight="1">
      <c r="A3" s="33"/>
      <c r="B3" s="28"/>
      <c r="C3" s="281" t="s">
        <v>42</v>
      </c>
      <c r="D3" s="282"/>
      <c r="E3" s="282"/>
      <c r="F3" s="283"/>
      <c r="H3" s="29"/>
      <c r="I3" s="30"/>
      <c r="J3" s="30"/>
      <c r="K3" s="30"/>
      <c r="L3" s="31"/>
      <c r="M3" s="29"/>
      <c r="N3" s="31"/>
      <c r="O3" s="32"/>
    </row>
    <row r="4" spans="1:20">
      <c r="A4" s="34" t="s">
        <v>43</v>
      </c>
      <c r="B4" s="35"/>
      <c r="C4" s="284" t="s">
        <v>44</v>
      </c>
      <c r="D4" s="285"/>
      <c r="E4" s="285"/>
      <c r="F4" s="286"/>
      <c r="H4" s="29"/>
      <c r="I4" s="30"/>
      <c r="J4" s="30"/>
      <c r="K4" s="30"/>
      <c r="L4" s="31"/>
      <c r="M4" s="29"/>
      <c r="N4" s="31"/>
      <c r="O4" s="32"/>
    </row>
    <row r="5" spans="1:20" ht="15" customHeight="1">
      <c r="A5" s="36">
        <v>41346</v>
      </c>
      <c r="B5" s="28"/>
      <c r="C5" s="287" t="s">
        <v>45</v>
      </c>
      <c r="D5" s="272"/>
      <c r="E5" s="272"/>
      <c r="F5" s="273"/>
      <c r="H5" s="29"/>
      <c r="I5" s="30"/>
      <c r="J5" s="30"/>
      <c r="K5" s="30"/>
      <c r="L5" s="31"/>
      <c r="M5" s="29"/>
      <c r="N5" s="31"/>
      <c r="O5" s="32"/>
    </row>
    <row r="6" spans="1:20">
      <c r="A6" s="33"/>
      <c r="B6" s="37"/>
      <c r="C6" s="234"/>
      <c r="D6" s="232"/>
      <c r="E6" s="272"/>
      <c r="F6" s="273"/>
      <c r="H6" s="29"/>
      <c r="I6" s="30"/>
      <c r="J6" s="30"/>
      <c r="K6" s="30"/>
      <c r="L6" s="31"/>
      <c r="M6" s="29"/>
      <c r="N6" s="31"/>
      <c r="O6" s="32"/>
    </row>
    <row r="7" spans="1:20" ht="14.45" thickBot="1">
      <c r="A7" s="34"/>
      <c r="B7" s="28"/>
      <c r="C7" s="234"/>
      <c r="D7" s="232"/>
      <c r="E7" s="272"/>
      <c r="F7" s="273"/>
      <c r="H7" s="274" t="s">
        <v>46</v>
      </c>
      <c r="I7" s="275"/>
      <c r="J7" s="275"/>
      <c r="K7" s="275"/>
      <c r="L7" s="276"/>
      <c r="M7" s="274" t="s">
        <v>47</v>
      </c>
      <c r="N7" s="276"/>
      <c r="O7" s="38"/>
      <c r="R7" s="161" t="s">
        <v>48</v>
      </c>
    </row>
    <row r="8" spans="1:20" ht="14.45" thickBot="1">
      <c r="A8" s="277" t="s">
        <v>49</v>
      </c>
      <c r="B8" s="278"/>
      <c r="C8" s="39" t="s">
        <v>50</v>
      </c>
      <c r="D8" s="40"/>
      <c r="E8" s="41" t="s">
        <v>51</v>
      </c>
      <c r="F8" s="42" t="s">
        <v>52</v>
      </c>
      <c r="H8" s="43" t="s">
        <v>53</v>
      </c>
      <c r="I8" s="41" t="s">
        <v>54</v>
      </c>
      <c r="J8" s="41" t="s">
        <v>55</v>
      </c>
      <c r="K8" s="41" t="s">
        <v>56</v>
      </c>
      <c r="L8" s="42" t="s">
        <v>57</v>
      </c>
      <c r="M8" s="43" t="s">
        <v>51</v>
      </c>
      <c r="N8" s="44" t="s">
        <v>56</v>
      </c>
      <c r="O8" s="45" t="s">
        <v>58</v>
      </c>
    </row>
    <row r="9" spans="1:20" s="8" customFormat="1">
      <c r="A9" s="46" t="s">
        <v>59</v>
      </c>
      <c r="B9" s="47"/>
      <c r="C9" s="48">
        <v>2123</v>
      </c>
      <c r="D9" s="49" t="s">
        <v>60</v>
      </c>
      <c r="E9" s="50">
        <v>2.79</v>
      </c>
      <c r="F9" s="51">
        <f t="shared" ref="F9:F20" si="0">C9*E9</f>
        <v>5923.17</v>
      </c>
      <c r="H9" s="52">
        <v>4.9000000000000002E-2</v>
      </c>
      <c r="I9" s="120">
        <f>C9*H9</f>
        <v>104.027</v>
      </c>
      <c r="J9" s="189">
        <f>C46</f>
        <v>58.43</v>
      </c>
      <c r="K9" s="121">
        <f>I9*J9</f>
        <v>6078.2976099999996</v>
      </c>
      <c r="L9" s="122">
        <f>K9/C9</f>
        <v>2.86307</v>
      </c>
      <c r="M9" s="52"/>
      <c r="N9" s="123"/>
      <c r="O9" s="53"/>
      <c r="R9" s="6">
        <f>J15</f>
        <v>58.43</v>
      </c>
      <c r="S9" s="7">
        <v>100</v>
      </c>
      <c r="T9" s="8">
        <f>S9/R9</f>
        <v>1.7114495978093445</v>
      </c>
    </row>
    <row r="10" spans="1:20" s="8" customFormat="1">
      <c r="A10" s="54" t="s">
        <v>61</v>
      </c>
      <c r="B10" s="55"/>
      <c r="C10" s="56">
        <v>172</v>
      </c>
      <c r="D10" s="57" t="s">
        <v>62</v>
      </c>
      <c r="E10" s="58">
        <v>34.39</v>
      </c>
      <c r="F10" s="59">
        <f t="shared" si="0"/>
        <v>5915.08</v>
      </c>
      <c r="H10" s="60"/>
      <c r="I10" s="61"/>
      <c r="J10" s="61"/>
      <c r="K10" s="61"/>
      <c r="L10" s="62"/>
      <c r="M10" s="60"/>
      <c r="N10" s="62"/>
      <c r="O10" s="63"/>
    </row>
    <row r="11" spans="1:20" s="8" customFormat="1">
      <c r="A11" s="54" t="s">
        <v>63</v>
      </c>
      <c r="B11" s="55"/>
      <c r="C11" s="56">
        <v>86</v>
      </c>
      <c r="D11" s="57" t="s">
        <v>62</v>
      </c>
      <c r="E11" s="58">
        <v>23.87</v>
      </c>
      <c r="F11" s="59">
        <f t="shared" si="0"/>
        <v>2052.8200000000002</v>
      </c>
      <c r="H11" s="60"/>
      <c r="I11" s="61"/>
      <c r="J11" s="61"/>
      <c r="K11" s="61"/>
      <c r="L11" s="62"/>
      <c r="M11" s="60"/>
      <c r="N11" s="62"/>
      <c r="O11" s="63"/>
    </row>
    <row r="12" spans="1:20" s="8" customFormat="1">
      <c r="A12" s="54" t="s">
        <v>64</v>
      </c>
      <c r="B12" s="55"/>
      <c r="C12" s="64">
        <v>17728</v>
      </c>
      <c r="D12" s="65" t="s">
        <v>60</v>
      </c>
      <c r="E12" s="58">
        <v>4.75</v>
      </c>
      <c r="F12" s="59">
        <f t="shared" si="0"/>
        <v>84208</v>
      </c>
      <c r="H12" s="60">
        <v>4.9000000000000002E-2</v>
      </c>
      <c r="I12" s="61">
        <f>C12*H12</f>
        <v>868.67200000000003</v>
      </c>
      <c r="J12" s="189">
        <f>C46</f>
        <v>58.43</v>
      </c>
      <c r="K12" s="66">
        <f>I12*J12</f>
        <v>50756.504959999998</v>
      </c>
      <c r="L12" s="124">
        <f>K12/C12</f>
        <v>2.86307</v>
      </c>
      <c r="M12" s="60"/>
      <c r="N12" s="62"/>
      <c r="O12" s="63"/>
    </row>
    <row r="13" spans="1:20" s="8" customFormat="1">
      <c r="A13" s="54" t="s">
        <v>65</v>
      </c>
      <c r="B13" s="55"/>
      <c r="C13" s="67">
        <v>876</v>
      </c>
      <c r="D13" s="65" t="s">
        <v>62</v>
      </c>
      <c r="E13" s="58">
        <v>73.180000000000007</v>
      </c>
      <c r="F13" s="68">
        <f t="shared" si="0"/>
        <v>64105.680000000008</v>
      </c>
      <c r="H13" s="60"/>
      <c r="I13" s="61"/>
      <c r="J13" s="61"/>
      <c r="K13" s="61"/>
      <c r="L13" s="62"/>
      <c r="M13" s="60"/>
      <c r="N13" s="62"/>
      <c r="O13" s="63"/>
      <c r="R13" s="8">
        <v>50</v>
      </c>
      <c r="S13" s="8">
        <f>R13*T9</f>
        <v>85.572479890467221</v>
      </c>
    </row>
    <row r="14" spans="1:20" s="8" customFormat="1">
      <c r="A14" s="54" t="s">
        <v>66</v>
      </c>
      <c r="B14" s="55"/>
      <c r="C14" s="56">
        <v>438</v>
      </c>
      <c r="D14" s="57" t="s">
        <v>62</v>
      </c>
      <c r="E14" s="58">
        <v>56.63</v>
      </c>
      <c r="F14" s="68">
        <f t="shared" si="0"/>
        <v>24803.940000000002</v>
      </c>
      <c r="H14" s="60"/>
      <c r="I14" s="61"/>
      <c r="J14" s="61"/>
      <c r="K14" s="61"/>
      <c r="L14" s="62"/>
      <c r="M14" s="60"/>
      <c r="N14" s="62"/>
      <c r="O14" s="63"/>
    </row>
    <row r="15" spans="1:20" s="8" customFormat="1">
      <c r="A15" s="54" t="s">
        <v>67</v>
      </c>
      <c r="B15" s="55"/>
      <c r="C15" s="64">
        <v>37857</v>
      </c>
      <c r="D15" s="65" t="s">
        <v>60</v>
      </c>
      <c r="E15" s="58">
        <v>7.02</v>
      </c>
      <c r="F15" s="59">
        <f t="shared" si="0"/>
        <v>265756.13999999996</v>
      </c>
      <c r="H15" s="60">
        <v>4.9000000000000002E-2</v>
      </c>
      <c r="I15" s="61">
        <f>C15*H15</f>
        <v>1854.9930000000002</v>
      </c>
      <c r="J15" s="189">
        <f>C46</f>
        <v>58.43</v>
      </c>
      <c r="K15" s="66">
        <f>I15*J15</f>
        <v>108387.24099000001</v>
      </c>
      <c r="L15" s="124">
        <f>K15/C15</f>
        <v>2.86307</v>
      </c>
      <c r="M15" s="60"/>
      <c r="N15" s="62"/>
      <c r="O15" s="63"/>
    </row>
    <row r="16" spans="1:20" s="8" customFormat="1">
      <c r="A16" s="54" t="s">
        <v>68</v>
      </c>
      <c r="B16" s="55"/>
      <c r="C16" s="69">
        <v>1008</v>
      </c>
      <c r="D16" s="57" t="s">
        <v>62</v>
      </c>
      <c r="E16" s="58">
        <v>67.92</v>
      </c>
      <c r="F16" s="68">
        <f t="shared" si="0"/>
        <v>68463.360000000001</v>
      </c>
      <c r="H16" s="60"/>
      <c r="I16" s="61"/>
      <c r="J16" s="61"/>
      <c r="K16" s="61"/>
      <c r="L16" s="62"/>
      <c r="M16" s="60"/>
      <c r="N16" s="62"/>
      <c r="O16" s="63"/>
    </row>
    <row r="17" spans="1:15" s="8" customFormat="1">
      <c r="A17" s="54" t="s">
        <v>69</v>
      </c>
      <c r="B17" s="55"/>
      <c r="C17" s="56">
        <v>504</v>
      </c>
      <c r="D17" s="57" t="s">
        <v>62</v>
      </c>
      <c r="E17" s="58">
        <v>56.63</v>
      </c>
      <c r="F17" s="68">
        <f t="shared" si="0"/>
        <v>28541.52</v>
      </c>
      <c r="H17" s="60"/>
      <c r="I17" s="61"/>
      <c r="J17" s="61"/>
      <c r="K17" s="61"/>
      <c r="L17" s="62"/>
      <c r="M17" s="60"/>
      <c r="N17" s="62"/>
      <c r="O17" s="63"/>
    </row>
    <row r="18" spans="1:15" s="8" customFormat="1">
      <c r="A18" s="54" t="s">
        <v>70</v>
      </c>
      <c r="B18" s="55"/>
      <c r="C18" s="64">
        <v>8867</v>
      </c>
      <c r="D18" s="65" t="s">
        <v>60</v>
      </c>
      <c r="E18" s="58">
        <v>11.55</v>
      </c>
      <c r="F18" s="59">
        <f t="shared" si="0"/>
        <v>102413.85</v>
      </c>
      <c r="H18" s="60">
        <v>4.9000000000000002E-2</v>
      </c>
      <c r="I18" s="61">
        <f>C18*H18</f>
        <v>434.483</v>
      </c>
      <c r="J18" s="189">
        <f>C46</f>
        <v>58.43</v>
      </c>
      <c r="K18" s="66">
        <f>I18*J18</f>
        <v>25386.841690000001</v>
      </c>
      <c r="L18" s="124">
        <f>K18/C18</f>
        <v>2.86307</v>
      </c>
      <c r="M18" s="60"/>
      <c r="N18" s="62"/>
      <c r="O18" s="63"/>
    </row>
    <row r="19" spans="1:15" s="8" customFormat="1">
      <c r="A19" s="54" t="s">
        <v>71</v>
      </c>
      <c r="B19" s="55"/>
      <c r="C19" s="69">
        <v>768</v>
      </c>
      <c r="D19" s="57" t="s">
        <v>62</v>
      </c>
      <c r="E19" s="58">
        <v>67.92</v>
      </c>
      <c r="F19" s="68">
        <f t="shared" si="0"/>
        <v>52162.559999999998</v>
      </c>
      <c r="H19" s="60"/>
      <c r="I19" s="61"/>
      <c r="J19" s="61"/>
      <c r="K19" s="61"/>
      <c r="L19" s="62"/>
      <c r="M19" s="60"/>
      <c r="N19" s="62"/>
      <c r="O19" s="63"/>
    </row>
    <row r="20" spans="1:15" s="8" customFormat="1">
      <c r="A20" s="70" t="s">
        <v>72</v>
      </c>
      <c r="B20" s="55"/>
      <c r="C20" s="56">
        <v>384</v>
      </c>
      <c r="D20" s="57" t="s">
        <v>62</v>
      </c>
      <c r="E20" s="58">
        <v>56.63</v>
      </c>
      <c r="F20" s="68">
        <f t="shared" si="0"/>
        <v>21745.920000000002</v>
      </c>
      <c r="H20" s="60"/>
      <c r="I20" s="61"/>
      <c r="J20" s="61"/>
      <c r="K20" s="61"/>
      <c r="L20" s="62"/>
      <c r="M20" s="60"/>
      <c r="N20" s="62"/>
      <c r="O20" s="63"/>
    </row>
    <row r="21" spans="1:15" s="8" customFormat="1">
      <c r="A21" s="70" t="s">
        <v>73</v>
      </c>
      <c r="B21" s="55"/>
      <c r="C21" s="56">
        <v>1</v>
      </c>
      <c r="D21" s="57" t="s">
        <v>74</v>
      </c>
      <c r="E21" s="71" t="s">
        <v>75</v>
      </c>
      <c r="F21" s="72" t="s">
        <v>75</v>
      </c>
      <c r="H21" s="60"/>
      <c r="I21" s="61"/>
      <c r="J21" s="61"/>
      <c r="K21" s="61"/>
      <c r="L21" s="62"/>
      <c r="M21" s="60"/>
      <c r="N21" s="62"/>
      <c r="O21" s="63"/>
    </row>
    <row r="22" spans="1:15" s="8" customFormat="1" ht="14.45" thickBot="1">
      <c r="A22" s="73"/>
      <c r="B22" s="74"/>
      <c r="C22" s="75"/>
      <c r="D22" s="76"/>
      <c r="E22" s="77"/>
      <c r="F22" s="78"/>
      <c r="H22" s="79"/>
      <c r="I22" s="80"/>
      <c r="J22" s="80"/>
      <c r="K22" s="80"/>
      <c r="L22" s="81"/>
      <c r="M22" s="79"/>
      <c r="N22" s="81"/>
      <c r="O22" s="82"/>
    </row>
    <row r="23" spans="1:15" s="8" customFormat="1" hidden="1">
      <c r="A23" s="129" t="s">
        <v>76</v>
      </c>
      <c r="B23" s="130"/>
      <c r="C23" s="131"/>
      <c r="D23" s="132"/>
      <c r="E23" s="133"/>
      <c r="F23" s="134"/>
      <c r="G23" s="135"/>
      <c r="H23" s="136"/>
      <c r="I23" s="137"/>
      <c r="J23" s="137"/>
      <c r="K23" s="137"/>
      <c r="L23" s="138"/>
      <c r="M23" s="139"/>
      <c r="N23" s="138"/>
      <c r="O23" s="63"/>
    </row>
    <row r="24" spans="1:15" hidden="1">
      <c r="A24" s="140" t="s">
        <v>77</v>
      </c>
      <c r="B24" s="130"/>
      <c r="C24" s="131">
        <v>1</v>
      </c>
      <c r="D24" s="132" t="s">
        <v>60</v>
      </c>
      <c r="E24" s="141">
        <v>24.79</v>
      </c>
      <c r="F24" s="142"/>
      <c r="G24" s="128"/>
      <c r="H24" s="143">
        <v>0.48499999999999999</v>
      </c>
      <c r="I24" s="127">
        <f t="shared" ref="I24:I28" si="1">C24*H24</f>
        <v>0.48499999999999999</v>
      </c>
      <c r="J24" s="144">
        <v>58.43</v>
      </c>
      <c r="K24" s="145">
        <f t="shared" ref="K24:K28" si="2">I24*J24</f>
        <v>28.338549999999998</v>
      </c>
      <c r="L24" s="146">
        <f t="shared" ref="L24:L28" si="3">K24/C24</f>
        <v>28.338549999999998</v>
      </c>
      <c r="M24" s="147"/>
      <c r="N24" s="146"/>
      <c r="O24" s="84"/>
    </row>
    <row r="25" spans="1:15" hidden="1">
      <c r="A25" s="140" t="s">
        <v>78</v>
      </c>
      <c r="B25" s="130"/>
      <c r="C25" s="131">
        <v>1</v>
      </c>
      <c r="D25" s="132" t="s">
        <v>60</v>
      </c>
      <c r="E25" s="141">
        <v>35.11</v>
      </c>
      <c r="F25" s="142"/>
      <c r="G25" s="128"/>
      <c r="H25" s="143">
        <v>0.48499999999999999</v>
      </c>
      <c r="I25" s="127">
        <f t="shared" si="1"/>
        <v>0.48499999999999999</v>
      </c>
      <c r="J25" s="144">
        <v>58.43</v>
      </c>
      <c r="K25" s="145">
        <f t="shared" si="2"/>
        <v>28.338549999999998</v>
      </c>
      <c r="L25" s="146">
        <f t="shared" si="3"/>
        <v>28.338549999999998</v>
      </c>
      <c r="M25" s="147"/>
      <c r="N25" s="146"/>
      <c r="O25" s="84"/>
    </row>
    <row r="26" spans="1:15" hidden="1">
      <c r="A26" s="140" t="s">
        <v>79</v>
      </c>
      <c r="B26" s="130"/>
      <c r="C26" s="131">
        <v>1</v>
      </c>
      <c r="D26" s="132" t="s">
        <v>60</v>
      </c>
      <c r="E26" s="141">
        <v>43.95</v>
      </c>
      <c r="F26" s="142"/>
      <c r="G26" s="128"/>
      <c r="H26" s="143">
        <v>0.66</v>
      </c>
      <c r="I26" s="127">
        <f t="shared" si="1"/>
        <v>0.66</v>
      </c>
      <c r="J26" s="144">
        <v>58.43</v>
      </c>
      <c r="K26" s="145">
        <f t="shared" si="2"/>
        <v>38.563800000000001</v>
      </c>
      <c r="L26" s="146">
        <f t="shared" si="3"/>
        <v>38.563800000000001</v>
      </c>
      <c r="M26" s="147"/>
      <c r="N26" s="146"/>
      <c r="O26" s="84"/>
    </row>
    <row r="27" spans="1:15" s="8" customFormat="1" hidden="1">
      <c r="A27" s="148" t="s">
        <v>80</v>
      </c>
      <c r="B27" s="130"/>
      <c r="C27" s="131">
        <v>1</v>
      </c>
      <c r="D27" s="132" t="s">
        <v>60</v>
      </c>
      <c r="E27" s="141">
        <v>51.02</v>
      </c>
      <c r="F27" s="142"/>
      <c r="G27" s="135"/>
      <c r="H27" s="136">
        <v>0.66</v>
      </c>
      <c r="I27" s="137">
        <f t="shared" si="1"/>
        <v>0.66</v>
      </c>
      <c r="J27" s="144">
        <v>58.43</v>
      </c>
      <c r="K27" s="145">
        <f t="shared" si="2"/>
        <v>38.563800000000001</v>
      </c>
      <c r="L27" s="149">
        <f t="shared" si="3"/>
        <v>38.563800000000001</v>
      </c>
      <c r="M27" s="150"/>
      <c r="N27" s="146"/>
      <c r="O27" s="63"/>
    </row>
    <row r="28" spans="1:15" hidden="1">
      <c r="A28" s="140" t="s">
        <v>81</v>
      </c>
      <c r="B28" s="130"/>
      <c r="C28" s="131">
        <v>1</v>
      </c>
      <c r="D28" s="132" t="s">
        <v>60</v>
      </c>
      <c r="E28" s="141">
        <v>73.25</v>
      </c>
      <c r="F28" s="142"/>
      <c r="G28" s="128"/>
      <c r="H28" s="143">
        <v>1.4</v>
      </c>
      <c r="I28" s="127">
        <f t="shared" si="1"/>
        <v>1.4</v>
      </c>
      <c r="J28" s="144">
        <v>58.43</v>
      </c>
      <c r="K28" s="145">
        <f t="shared" si="2"/>
        <v>81.801999999999992</v>
      </c>
      <c r="L28" s="146">
        <f t="shared" si="3"/>
        <v>81.801999999999992</v>
      </c>
      <c r="M28" s="147"/>
      <c r="N28" s="146"/>
      <c r="O28" s="84"/>
    </row>
    <row r="29" spans="1:15" hidden="1">
      <c r="A29" s="140" t="s">
        <v>82</v>
      </c>
      <c r="B29" s="130"/>
      <c r="C29" s="131">
        <v>1</v>
      </c>
      <c r="D29" s="132" t="s">
        <v>60</v>
      </c>
      <c r="E29" s="141">
        <v>6.92</v>
      </c>
      <c r="F29" s="142"/>
      <c r="G29" s="128"/>
      <c r="H29" s="143"/>
      <c r="I29" s="127"/>
      <c r="J29" s="127"/>
      <c r="K29" s="127"/>
      <c r="L29" s="151"/>
      <c r="M29" s="143"/>
      <c r="N29" s="151"/>
      <c r="O29" s="84"/>
    </row>
    <row r="30" spans="1:15" hidden="1">
      <c r="A30" s="140" t="s">
        <v>83</v>
      </c>
      <c r="B30" s="130"/>
      <c r="C30" s="131">
        <v>1</v>
      </c>
      <c r="D30" s="132" t="s">
        <v>60</v>
      </c>
      <c r="E30" s="141">
        <v>14.24</v>
      </c>
      <c r="F30" s="142"/>
      <c r="G30" s="128"/>
      <c r="H30" s="143"/>
      <c r="I30" s="127"/>
      <c r="J30" s="127"/>
      <c r="K30" s="127"/>
      <c r="L30" s="151"/>
      <c r="M30" s="143"/>
      <c r="N30" s="151"/>
      <c r="O30" s="84"/>
    </row>
    <row r="31" spans="1:15" s="8" customFormat="1" hidden="1">
      <c r="A31" s="148" t="s">
        <v>84</v>
      </c>
      <c r="B31" s="130"/>
      <c r="C31" s="131">
        <v>1</v>
      </c>
      <c r="D31" s="132" t="s">
        <v>62</v>
      </c>
      <c r="E31" s="141">
        <v>334.24</v>
      </c>
      <c r="F31" s="142"/>
      <c r="G31" s="135"/>
      <c r="H31" s="136"/>
      <c r="I31" s="137"/>
      <c r="J31" s="137"/>
      <c r="K31" s="137"/>
      <c r="L31" s="138"/>
      <c r="M31" s="136"/>
      <c r="N31" s="138"/>
      <c r="O31" s="63"/>
    </row>
    <row r="32" spans="1:15" ht="14.45" hidden="1" thickBot="1">
      <c r="A32" s="85"/>
      <c r="B32" s="86" t="s">
        <v>85</v>
      </c>
      <c r="C32" s="87"/>
      <c r="D32" s="88"/>
      <c r="E32" s="89"/>
      <c r="F32" s="90"/>
      <c r="H32" s="91"/>
      <c r="I32" s="92"/>
      <c r="J32" s="92"/>
      <c r="K32" s="92"/>
      <c r="L32" s="93"/>
      <c r="M32" s="91"/>
      <c r="N32" s="93"/>
      <c r="O32" s="94"/>
    </row>
    <row r="33" spans="1:38" ht="14.45" thickBot="1">
      <c r="A33" s="95" t="s">
        <v>86</v>
      </c>
      <c r="B33" s="96"/>
      <c r="C33" s="152">
        <f>C13+C16+C19</f>
        <v>2652</v>
      </c>
      <c r="D33" s="97"/>
      <c r="E33" s="98"/>
      <c r="F33" s="125">
        <f>F13+F14+F16+F17+F19+F20</f>
        <v>259822.98</v>
      </c>
      <c r="H33" s="99"/>
      <c r="I33" s="100"/>
      <c r="J33" s="100"/>
      <c r="K33" s="125">
        <f>SUM(K9:K32)</f>
        <v>190824.49195</v>
      </c>
      <c r="L33" s="101"/>
      <c r="M33" s="99"/>
      <c r="N33" s="126"/>
      <c r="O33" s="102"/>
    </row>
    <row r="35" spans="1:38" hidden="1"/>
    <row r="36" spans="1:38" hidden="1">
      <c r="A36" s="22">
        <v>28575</v>
      </c>
      <c r="B36" s="22" t="s">
        <v>87</v>
      </c>
      <c r="C36" s="103">
        <f>F36/58.43/0.049</f>
        <v>38000</v>
      </c>
      <c r="F36" s="104">
        <v>108796.66</v>
      </c>
      <c r="H36" s="104">
        <f>A36*0.049*58.43</f>
        <v>81812.225250000003</v>
      </c>
      <c r="I36" s="22" t="s">
        <v>88</v>
      </c>
    </row>
    <row r="37" spans="1:38" hidden="1">
      <c r="B37" s="22" t="s">
        <v>27</v>
      </c>
      <c r="F37" s="104">
        <v>200500</v>
      </c>
      <c r="H37" s="104"/>
    </row>
    <row r="38" spans="1:38" ht="14.45" hidden="1" thickBot="1">
      <c r="B38" s="22" t="s">
        <v>89</v>
      </c>
      <c r="E38" s="105"/>
      <c r="F38" s="106">
        <v>132240</v>
      </c>
    </row>
    <row r="39" spans="1:38" hidden="1">
      <c r="F39" s="107">
        <f>F36+F37+F38</f>
        <v>441536.66000000003</v>
      </c>
    </row>
    <row r="42" spans="1:38">
      <c r="B42" s="186" t="s">
        <v>90</v>
      </c>
      <c r="C42" s="186" t="s">
        <v>91</v>
      </c>
      <c r="D42" s="186" t="s">
        <v>92</v>
      </c>
    </row>
    <row r="43" spans="1:38">
      <c r="B43" s="182" t="s">
        <v>93</v>
      </c>
      <c r="C43" s="153">
        <f>F33</f>
        <v>259822.98</v>
      </c>
      <c r="D43" s="83" t="s">
        <v>94</v>
      </c>
    </row>
    <row r="44" spans="1:38">
      <c r="B44" s="182" t="s">
        <v>95</v>
      </c>
      <c r="C44" s="154">
        <f>C33</f>
        <v>2652</v>
      </c>
      <c r="D44" s="83" t="s">
        <v>94</v>
      </c>
    </row>
    <row r="45" spans="1:38">
      <c r="B45" s="182" t="s">
        <v>96</v>
      </c>
      <c r="C45" s="153">
        <f>C43/C44</f>
        <v>97.972466063348421</v>
      </c>
      <c r="D45" s="83" t="s">
        <v>94</v>
      </c>
    </row>
    <row r="46" spans="1:38" s="108" customFormat="1">
      <c r="A46" s="22"/>
      <c r="B46" s="184" t="s">
        <v>97</v>
      </c>
      <c r="C46" s="155">
        <v>58.43</v>
      </c>
      <c r="D46" s="83" t="s">
        <v>94</v>
      </c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</row>
    <row r="47" spans="1:38" s="108" customFormat="1" ht="27.6">
      <c r="A47" s="22"/>
      <c r="B47" s="184" t="s">
        <v>31</v>
      </c>
      <c r="C47" s="156">
        <f>C45/C46</f>
        <v>1.6767493764050732</v>
      </c>
      <c r="D47" s="83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</row>
    <row r="48" spans="1:38" s="108" customForma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</row>
    <row r="49" spans="1:38" s="108" customForma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</row>
    <row r="50" spans="1:38" s="108" customFormat="1" ht="14.45">
      <c r="A50" s="22"/>
      <c r="B50" s="187" t="s">
        <v>90</v>
      </c>
      <c r="C50" s="187" t="s">
        <v>91</v>
      </c>
      <c r="D50" s="188" t="s">
        <v>92</v>
      </c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</row>
    <row r="51" spans="1:38" s="108" customFormat="1">
      <c r="A51" s="22"/>
      <c r="B51" s="185" t="s">
        <v>93</v>
      </c>
      <c r="C51" s="155">
        <v>233700</v>
      </c>
      <c r="D51" s="83" t="s">
        <v>98</v>
      </c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</row>
    <row r="52" spans="1:38" s="108" customFormat="1">
      <c r="A52" s="22"/>
      <c r="B52" s="185" t="s">
        <v>95</v>
      </c>
      <c r="C52" s="154">
        <f>C44</f>
        <v>2652</v>
      </c>
      <c r="D52" s="83" t="s">
        <v>99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</row>
    <row r="53" spans="1:38" s="108" customFormat="1">
      <c r="A53" s="22"/>
      <c r="B53" s="185" t="s">
        <v>96</v>
      </c>
      <c r="C53" s="155">
        <f>C51/C52</f>
        <v>88.122171945701353</v>
      </c>
      <c r="D53" s="83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</row>
    <row r="54" spans="1:38" s="108" customFormat="1">
      <c r="A54" s="22"/>
      <c r="B54" s="185" t="s">
        <v>97</v>
      </c>
      <c r="C54" s="155">
        <f>C65</f>
        <v>64.995880096928175</v>
      </c>
      <c r="D54" s="83" t="s">
        <v>98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</row>
    <row r="55" spans="1:38" s="108" customFormat="1">
      <c r="A55" s="22"/>
      <c r="B55" s="185" t="s">
        <v>31</v>
      </c>
      <c r="C55" s="156">
        <f>C53/C54</f>
        <v>1.3558116578202342</v>
      </c>
      <c r="D55" s="83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</row>
    <row r="57" spans="1:38" ht="14.45">
      <c r="B57" s="162" t="s">
        <v>90</v>
      </c>
      <c r="C57" s="162" t="s">
        <v>100</v>
      </c>
      <c r="D57" s="162" t="s">
        <v>92</v>
      </c>
    </row>
    <row r="58" spans="1:38">
      <c r="B58" s="185" t="s">
        <v>101</v>
      </c>
      <c r="C58" s="155">
        <v>609451</v>
      </c>
      <c r="D58" s="83" t="s">
        <v>102</v>
      </c>
    </row>
    <row r="59" spans="1:38">
      <c r="B59" s="185" t="s">
        <v>103</v>
      </c>
      <c r="C59" s="155">
        <v>27929460</v>
      </c>
      <c r="D59" s="83" t="s">
        <v>102</v>
      </c>
    </row>
    <row r="60" spans="1:38">
      <c r="B60" s="185" t="s">
        <v>104</v>
      </c>
      <c r="C60" s="83">
        <v>9694</v>
      </c>
      <c r="D60" s="83" t="s">
        <v>102</v>
      </c>
    </row>
    <row r="61" spans="1:38">
      <c r="B61" s="185" t="s">
        <v>105</v>
      </c>
      <c r="C61" s="83">
        <v>429394</v>
      </c>
      <c r="D61" s="83" t="s">
        <v>102</v>
      </c>
    </row>
    <row r="62" spans="1:38">
      <c r="B62" s="185"/>
      <c r="C62" s="83"/>
      <c r="D62" s="83"/>
    </row>
    <row r="63" spans="1:38">
      <c r="B63" s="185" t="s">
        <v>106</v>
      </c>
      <c r="C63" s="155">
        <f>C58+C59</f>
        <v>28538911</v>
      </c>
      <c r="D63" s="83"/>
    </row>
    <row r="64" spans="1:38">
      <c r="B64" s="185" t="s">
        <v>107</v>
      </c>
      <c r="C64" s="83">
        <f>C60+C61</f>
        <v>439088</v>
      </c>
      <c r="D64" s="83"/>
    </row>
    <row r="65" spans="2:4">
      <c r="B65" s="185" t="s">
        <v>29</v>
      </c>
      <c r="C65" s="180">
        <f>C63/C64</f>
        <v>64.995880096928175</v>
      </c>
      <c r="D65" s="83"/>
    </row>
  </sheetData>
  <mergeCells count="10">
    <mergeCell ref="E7:F7"/>
    <mergeCell ref="H7:L7"/>
    <mergeCell ref="M7:N7"/>
    <mergeCell ref="A8:B8"/>
    <mergeCell ref="E1:F1"/>
    <mergeCell ref="E2:F2"/>
    <mergeCell ref="C3:F3"/>
    <mergeCell ref="C4:F4"/>
    <mergeCell ref="C5:F5"/>
    <mergeCell ref="E6:F6"/>
  </mergeCells>
  <pageMargins left="0.7" right="0.7" top="0.75" bottom="0.75" header="0.3" footer="0.3"/>
  <pageSetup paperSize="17" scale="56" orientation="landscape" r:id="rId1"/>
  <headerFooter>
    <oddHeader>&amp;RConfirmation and Final Billing  for WITEC U/G Scope as discussed on 3/12/13 KL &amp; SS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77"/>
  <sheetViews>
    <sheetView zoomScale="60" zoomScaleNormal="60" workbookViewId="0">
      <selection activeCell="D6" sqref="D6"/>
    </sheetView>
  </sheetViews>
  <sheetFormatPr defaultColWidth="9.140625" defaultRowHeight="13.15" outlineLevelRow="1"/>
  <cols>
    <col min="1" max="1" width="63.5703125" style="1" customWidth="1"/>
    <col min="2" max="2" width="20.7109375" style="1" customWidth="1"/>
    <col min="3" max="3" width="26.7109375" style="1" customWidth="1"/>
    <col min="4" max="4" width="28.28515625" style="1" customWidth="1"/>
    <col min="5" max="5" width="17.7109375" style="1" bestFit="1" customWidth="1"/>
    <col min="6" max="6" width="18" style="1" bestFit="1" customWidth="1"/>
    <col min="7" max="7" width="37.140625" style="1" customWidth="1"/>
    <col min="8" max="8" width="50.28515625" style="1" bestFit="1" customWidth="1"/>
    <col min="9" max="9" width="9.140625" style="1"/>
    <col min="10" max="10" width="27.7109375" style="1" customWidth="1"/>
    <col min="11" max="11" width="18" style="1" bestFit="1" customWidth="1"/>
    <col min="12" max="12" width="24.42578125" style="1" bestFit="1" customWidth="1"/>
    <col min="13" max="16384" width="9.140625" style="1"/>
  </cols>
  <sheetData>
    <row r="1" spans="1:7">
      <c r="A1" s="190"/>
      <c r="B1" s="190"/>
      <c r="C1" s="190"/>
      <c r="D1" s="190"/>
      <c r="E1" s="190"/>
      <c r="F1" s="190"/>
      <c r="G1" s="190"/>
    </row>
    <row r="2" spans="1:7" ht="43.9" customHeight="1">
      <c r="A2" s="288" t="s">
        <v>19</v>
      </c>
      <c r="B2" s="288"/>
      <c r="C2" s="288"/>
      <c r="D2" s="288"/>
      <c r="E2" s="288"/>
      <c r="F2" s="288"/>
      <c r="G2" s="288"/>
    </row>
    <row r="3" spans="1:7" ht="43.15" customHeight="1">
      <c r="A3" s="171"/>
      <c r="B3" s="290" t="s">
        <v>108</v>
      </c>
      <c r="C3" s="290"/>
      <c r="D3" s="289" t="s">
        <v>109</v>
      </c>
      <c r="E3" s="289"/>
      <c r="F3" s="291" t="s">
        <v>110</v>
      </c>
      <c r="G3" s="291"/>
    </row>
    <row r="4" spans="1:7" ht="13.9">
      <c r="A4" s="157" t="s">
        <v>90</v>
      </c>
      <c r="B4" s="173" t="s">
        <v>91</v>
      </c>
      <c r="C4" s="174" t="s">
        <v>92</v>
      </c>
      <c r="D4" s="166" t="s">
        <v>91</v>
      </c>
      <c r="E4" s="167" t="s">
        <v>92</v>
      </c>
      <c r="F4" s="168" t="s">
        <v>91</v>
      </c>
      <c r="G4" s="169" t="s">
        <v>92</v>
      </c>
    </row>
    <row r="5" spans="1:7" ht="13.9">
      <c r="A5" s="181" t="s">
        <v>27</v>
      </c>
      <c r="B5" s="159">
        <f>D36</f>
        <v>88210.05</v>
      </c>
      <c r="C5" s="160" t="s">
        <v>111</v>
      </c>
      <c r="D5" s="117">
        <v>168568</v>
      </c>
      <c r="E5" s="61" t="s">
        <v>98</v>
      </c>
      <c r="F5" s="117">
        <v>58575</v>
      </c>
      <c r="G5" s="61" t="s">
        <v>112</v>
      </c>
    </row>
    <row r="6" spans="1:7" ht="13.9">
      <c r="A6" s="181" t="s">
        <v>28</v>
      </c>
      <c r="B6" s="116">
        <f>((12*2)*B31)+((6*2)*B32)</f>
        <v>864</v>
      </c>
      <c r="C6" s="61" t="s">
        <v>111</v>
      </c>
      <c r="D6" s="116">
        <v>1460</v>
      </c>
      <c r="E6" s="61" t="s">
        <v>113</v>
      </c>
      <c r="F6" s="116">
        <v>1044</v>
      </c>
      <c r="G6" s="61" t="s">
        <v>114</v>
      </c>
    </row>
    <row r="7" spans="1:7" ht="13.9">
      <c r="A7" s="181" t="s">
        <v>115</v>
      </c>
      <c r="B7" s="117">
        <f>B5/B6</f>
        <v>102.09496527777777</v>
      </c>
      <c r="C7" s="61"/>
      <c r="D7" s="117">
        <f>D5/D6</f>
        <v>115.45753424657535</v>
      </c>
      <c r="E7" s="61"/>
      <c r="F7" s="117">
        <f>F5/F6</f>
        <v>56.106321839080458</v>
      </c>
      <c r="G7" s="61"/>
    </row>
    <row r="8" spans="1:7" ht="13.9">
      <c r="A8" s="181" t="s">
        <v>29</v>
      </c>
      <c r="B8" s="117">
        <f>B22</f>
        <v>60.593299182210785</v>
      </c>
      <c r="C8" s="61" t="s">
        <v>98</v>
      </c>
      <c r="D8" s="117">
        <f>B22</f>
        <v>60.593299182210785</v>
      </c>
      <c r="E8" s="61" t="s">
        <v>98</v>
      </c>
      <c r="F8" s="117">
        <f>F22</f>
        <v>59.12820739134272</v>
      </c>
      <c r="G8" s="61" t="s">
        <v>116</v>
      </c>
    </row>
    <row r="9" spans="1:7">
      <c r="A9" s="181" t="s">
        <v>117</v>
      </c>
      <c r="B9" s="118">
        <f>B7/B8</f>
        <v>1.6849217100849199</v>
      </c>
      <c r="C9" s="116"/>
      <c r="D9" s="118">
        <f>D7/D8</f>
        <v>1.9054505333895373</v>
      </c>
      <c r="E9" s="116"/>
      <c r="F9" s="118">
        <f>F7/F8</f>
        <v>0.94889265740356754</v>
      </c>
      <c r="G9" s="116"/>
    </row>
    <row r="10" spans="1:7">
      <c r="A10" s="181" t="s">
        <v>118</v>
      </c>
      <c r="B10" s="117">
        <f>D50+D56+D61+D68+D76</f>
        <v>36820.119999999995</v>
      </c>
      <c r="C10" s="116"/>
      <c r="D10" s="117"/>
      <c r="E10" s="116"/>
      <c r="F10" s="117"/>
      <c r="G10" s="116"/>
    </row>
    <row r="11" spans="1:7">
      <c r="A11" s="181" t="s">
        <v>119</v>
      </c>
      <c r="B11" s="117">
        <f>B10/B6</f>
        <v>42.615879629629625</v>
      </c>
      <c r="C11" s="116"/>
      <c r="D11" s="117"/>
      <c r="E11" s="116"/>
      <c r="F11" s="117">
        <v>40</v>
      </c>
      <c r="G11" s="116" t="s">
        <v>120</v>
      </c>
    </row>
    <row r="12" spans="1:7" ht="14.45">
      <c r="A12" s="18"/>
      <c r="B12" s="18"/>
      <c r="C12" s="18"/>
      <c r="D12" s="18"/>
      <c r="E12" s="18"/>
      <c r="F12" s="18"/>
      <c r="G12" s="18"/>
    </row>
    <row r="13" spans="1:7" ht="14.45">
      <c r="A13" s="18"/>
      <c r="B13" s="18"/>
      <c r="C13" s="18"/>
      <c r="D13" s="18"/>
      <c r="E13" s="18"/>
      <c r="F13" s="18"/>
      <c r="G13" s="18"/>
    </row>
    <row r="14" spans="1:7" ht="14.45">
      <c r="A14" s="162" t="s">
        <v>90</v>
      </c>
      <c r="B14" s="228" t="s">
        <v>121</v>
      </c>
      <c r="C14" s="228" t="s">
        <v>92</v>
      </c>
      <c r="D14" s="226" t="s">
        <v>121</v>
      </c>
      <c r="E14" s="229" t="s">
        <v>92</v>
      </c>
      <c r="F14" s="227" t="s">
        <v>121</v>
      </c>
      <c r="G14" s="227" t="s">
        <v>92</v>
      </c>
    </row>
    <row r="15" spans="1:7" ht="14.45">
      <c r="A15" s="182" t="s">
        <v>101</v>
      </c>
      <c r="B15" s="117">
        <v>856135</v>
      </c>
      <c r="C15" s="109" t="s">
        <v>102</v>
      </c>
      <c r="D15" s="111"/>
      <c r="E15" s="230"/>
      <c r="F15" s="109"/>
      <c r="G15" s="109"/>
    </row>
    <row r="16" spans="1:7" ht="14.45">
      <c r="A16" s="182" t="s">
        <v>103</v>
      </c>
      <c r="B16" s="117">
        <v>4100910</v>
      </c>
      <c r="C16" s="109" t="s">
        <v>102</v>
      </c>
      <c r="D16" s="111"/>
      <c r="E16" s="230"/>
      <c r="F16" s="111"/>
      <c r="G16" s="109"/>
    </row>
    <row r="17" spans="1:10" ht="14.45">
      <c r="A17" s="182" t="s">
        <v>104</v>
      </c>
      <c r="B17" s="116">
        <v>14476</v>
      </c>
      <c r="C17" s="109" t="s">
        <v>102</v>
      </c>
      <c r="D17" s="109"/>
      <c r="E17" s="230"/>
      <c r="F17" s="109"/>
      <c r="G17" s="109"/>
    </row>
    <row r="18" spans="1:10" ht="14.45">
      <c r="A18" s="182" t="s">
        <v>105</v>
      </c>
      <c r="B18" s="116">
        <v>72588</v>
      </c>
      <c r="C18" s="109" t="s">
        <v>102</v>
      </c>
      <c r="D18" s="109"/>
      <c r="E18" s="230"/>
      <c r="F18" s="109"/>
      <c r="G18" s="109"/>
    </row>
    <row r="19" spans="1:10" ht="14.45">
      <c r="A19" s="183"/>
      <c r="B19" s="116"/>
      <c r="C19" s="116"/>
      <c r="D19" s="109"/>
      <c r="E19" s="230"/>
      <c r="F19" s="109"/>
      <c r="G19" s="109"/>
    </row>
    <row r="20" spans="1:10" ht="14.45">
      <c r="A20" s="183" t="s">
        <v>106</v>
      </c>
      <c r="B20" s="117">
        <v>5275495</v>
      </c>
      <c r="C20" s="116"/>
      <c r="D20" s="111"/>
      <c r="E20" s="230"/>
      <c r="F20" s="111">
        <v>4689399</v>
      </c>
      <c r="G20" s="109" t="s">
        <v>122</v>
      </c>
    </row>
    <row r="21" spans="1:10" ht="14.45">
      <c r="A21" s="183" t="s">
        <v>107</v>
      </c>
      <c r="B21" s="116">
        <f>B17+B18</f>
        <v>87064</v>
      </c>
      <c r="C21" s="116"/>
      <c r="D21" s="109"/>
      <c r="E21" s="230"/>
      <c r="F21" s="109">
        <v>79309</v>
      </c>
      <c r="G21" s="109"/>
    </row>
    <row r="22" spans="1:10" ht="14.45">
      <c r="A22" s="183" t="s">
        <v>29</v>
      </c>
      <c r="B22" s="163">
        <f>B20/B21</f>
        <v>60.593299182210785</v>
      </c>
      <c r="C22" s="116"/>
      <c r="D22" s="177"/>
      <c r="E22" s="230"/>
      <c r="F22" s="177">
        <f>F20/F21</f>
        <v>59.12820739134272</v>
      </c>
      <c r="G22" s="109"/>
    </row>
    <row r="27" spans="1:10" ht="23.45" customHeight="1">
      <c r="A27" s="178" t="s">
        <v>123</v>
      </c>
      <c r="B27" s="170"/>
    </row>
    <row r="28" spans="1:10" ht="14.1" customHeight="1">
      <c r="A28" s="179" t="s">
        <v>124</v>
      </c>
    </row>
    <row r="29" spans="1:10" ht="14.1" customHeight="1" outlineLevel="1">
      <c r="A29" s="2" t="s">
        <v>125</v>
      </c>
    </row>
    <row r="30" spans="1:10" ht="39.950000000000003" customHeight="1" outlineLevel="1">
      <c r="A30" s="3" t="s">
        <v>126</v>
      </c>
      <c r="B30" s="4" t="s">
        <v>127</v>
      </c>
      <c r="C30" s="112" t="s">
        <v>128</v>
      </c>
      <c r="D30" s="114" t="s">
        <v>129</v>
      </c>
      <c r="E30" s="5"/>
      <c r="I30" s="7"/>
      <c r="J30" s="8"/>
    </row>
    <row r="31" spans="1:10" ht="12.95" customHeight="1" outlineLevel="1">
      <c r="A31" s="9" t="s">
        <v>130</v>
      </c>
      <c r="B31" s="10">
        <v>1</v>
      </c>
      <c r="C31" s="113">
        <v>2400</v>
      </c>
      <c r="D31" s="115">
        <v>2400</v>
      </c>
      <c r="E31" s="11"/>
      <c r="I31" s="8"/>
    </row>
    <row r="32" spans="1:10" ht="12.95" customHeight="1" outlineLevel="1">
      <c r="A32" s="9" t="s">
        <v>131</v>
      </c>
      <c r="B32" s="10">
        <v>70</v>
      </c>
      <c r="C32" s="113">
        <v>1200</v>
      </c>
      <c r="D32" s="115">
        <v>84000</v>
      </c>
      <c r="E32" s="11"/>
      <c r="I32" s="8"/>
    </row>
    <row r="33" spans="1:9" ht="12.95" customHeight="1" outlineLevel="1">
      <c r="A33" s="9" t="s">
        <v>132</v>
      </c>
      <c r="B33" s="10">
        <v>3</v>
      </c>
      <c r="C33" s="113">
        <v>400</v>
      </c>
      <c r="D33" s="115">
        <v>1200</v>
      </c>
      <c r="E33" s="11"/>
      <c r="I33" s="8"/>
    </row>
    <row r="34" spans="1:9" ht="12.95" customHeight="1" outlineLevel="1">
      <c r="A34" s="9" t="s">
        <v>133</v>
      </c>
      <c r="B34" s="10">
        <v>57</v>
      </c>
      <c r="C34" s="113">
        <v>7.35</v>
      </c>
      <c r="D34" s="115">
        <v>418.95</v>
      </c>
      <c r="E34" s="12"/>
      <c r="I34" s="8"/>
    </row>
    <row r="35" spans="1:9" ht="12.95" customHeight="1" outlineLevel="1">
      <c r="A35" s="9" t="s">
        <v>134</v>
      </c>
      <c r="B35" s="10">
        <v>26</v>
      </c>
      <c r="C35" s="113">
        <v>7.35</v>
      </c>
      <c r="D35" s="115">
        <v>191.1</v>
      </c>
      <c r="E35" s="12"/>
    </row>
    <row r="36" spans="1:9" ht="12.95" customHeight="1" outlineLevel="1">
      <c r="A36" s="292" t="s">
        <v>135</v>
      </c>
      <c r="B36" s="293"/>
      <c r="C36" s="293"/>
      <c r="D36" s="158">
        <v>88210.05</v>
      </c>
      <c r="E36" s="13"/>
    </row>
    <row r="37" spans="1:9" ht="14.1" customHeight="1" outlineLevel="1">
      <c r="A37" s="14" t="s">
        <v>136</v>
      </c>
    </row>
    <row r="38" spans="1:9" ht="14.1" customHeight="1" outlineLevel="1">
      <c r="A38" s="14" t="s">
        <v>137</v>
      </c>
    </row>
    <row r="39" spans="1:9" ht="14.1" customHeight="1" outlineLevel="1">
      <c r="A39" s="15" t="s">
        <v>138</v>
      </c>
    </row>
    <row r="40" spans="1:9" ht="38.1" customHeight="1" outlineLevel="1">
      <c r="A40" s="4" t="s">
        <v>139</v>
      </c>
      <c r="B40" s="4" t="s">
        <v>140</v>
      </c>
      <c r="C40" s="112" t="s">
        <v>141</v>
      </c>
      <c r="D40" s="114" t="s">
        <v>142</v>
      </c>
      <c r="E40" s="16"/>
    </row>
    <row r="41" spans="1:9" ht="12.95" customHeight="1" outlineLevel="1">
      <c r="A41" s="9" t="s">
        <v>143</v>
      </c>
      <c r="B41" s="10">
        <v>1</v>
      </c>
      <c r="C41" s="113">
        <v>3526.26</v>
      </c>
      <c r="D41" s="115">
        <v>3526.26</v>
      </c>
      <c r="E41" s="11"/>
    </row>
    <row r="42" spans="1:9" ht="12.95" customHeight="1" outlineLevel="1">
      <c r="A42" s="9" t="s">
        <v>144</v>
      </c>
      <c r="B42" s="10">
        <v>4</v>
      </c>
      <c r="C42" s="113">
        <v>308.2</v>
      </c>
      <c r="D42" s="115">
        <v>1232.8</v>
      </c>
      <c r="E42" s="11"/>
    </row>
    <row r="43" spans="1:9" ht="12.95" customHeight="1" outlineLevel="1">
      <c r="A43" s="9" t="s">
        <v>145</v>
      </c>
      <c r="B43" s="10">
        <v>32</v>
      </c>
      <c r="C43" s="113">
        <v>95.23</v>
      </c>
      <c r="D43" s="115">
        <v>3047.36</v>
      </c>
      <c r="E43" s="11"/>
    </row>
    <row r="44" spans="1:9" ht="12.95" customHeight="1" outlineLevel="1">
      <c r="A44" s="9" t="s">
        <v>146</v>
      </c>
      <c r="B44" s="10">
        <v>2</v>
      </c>
      <c r="C44" s="113">
        <v>42.76</v>
      </c>
      <c r="D44" s="115">
        <v>85.52</v>
      </c>
      <c r="E44" s="12"/>
    </row>
    <row r="45" spans="1:9" ht="12.95" customHeight="1" outlineLevel="1">
      <c r="A45" s="9" t="s">
        <v>147</v>
      </c>
      <c r="B45" s="10">
        <v>56</v>
      </c>
      <c r="C45" s="113">
        <v>35.18</v>
      </c>
      <c r="D45" s="115">
        <v>1970.08</v>
      </c>
      <c r="E45" s="11"/>
    </row>
    <row r="46" spans="1:9" ht="12.95" customHeight="1" outlineLevel="1">
      <c r="A46" s="9" t="s">
        <v>148</v>
      </c>
      <c r="B46" s="10">
        <v>16</v>
      </c>
      <c r="C46" s="113">
        <v>60.23</v>
      </c>
      <c r="D46" s="115">
        <v>963.68</v>
      </c>
      <c r="E46" s="12"/>
    </row>
    <row r="47" spans="1:9" ht="12.95" customHeight="1" outlineLevel="1">
      <c r="A47" s="9" t="s">
        <v>149</v>
      </c>
      <c r="B47" s="10">
        <v>13</v>
      </c>
      <c r="C47" s="113">
        <v>42.76</v>
      </c>
      <c r="D47" s="115">
        <v>555.88</v>
      </c>
      <c r="E47" s="12"/>
    </row>
    <row r="48" spans="1:9" ht="17.100000000000001" customHeight="1" outlineLevel="1">
      <c r="A48" s="9" t="s">
        <v>150</v>
      </c>
      <c r="B48" s="10">
        <v>4</v>
      </c>
      <c r="C48" s="113">
        <v>401.42</v>
      </c>
      <c r="D48" s="115">
        <v>1605.68</v>
      </c>
      <c r="E48" s="11"/>
    </row>
    <row r="49" spans="1:5" ht="12.95" customHeight="1" outlineLevel="1">
      <c r="A49" s="9" t="s">
        <v>151</v>
      </c>
      <c r="B49" s="10">
        <v>1</v>
      </c>
      <c r="C49" s="113">
        <v>3842.1</v>
      </c>
      <c r="D49" s="115">
        <v>3842.1</v>
      </c>
      <c r="E49" s="11"/>
    </row>
    <row r="50" spans="1:5" ht="12.95" customHeight="1" outlineLevel="1">
      <c r="A50" s="292" t="s">
        <v>135</v>
      </c>
      <c r="B50" s="293"/>
      <c r="C50" s="293"/>
      <c r="D50" s="158">
        <v>16829.36</v>
      </c>
      <c r="E50" s="13"/>
    </row>
    <row r="51" spans="1:5" ht="14.1" customHeight="1" outlineLevel="1">
      <c r="A51" s="14" t="s">
        <v>152</v>
      </c>
    </row>
    <row r="52" spans="1:5" ht="14.1" customHeight="1" outlineLevel="1">
      <c r="A52" s="15" t="s">
        <v>153</v>
      </c>
    </row>
    <row r="53" spans="1:5" ht="39.950000000000003" customHeight="1" outlineLevel="1">
      <c r="A53" s="4" t="s">
        <v>139</v>
      </c>
      <c r="B53" s="4" t="s">
        <v>140</v>
      </c>
      <c r="C53" s="112" t="s">
        <v>141</v>
      </c>
      <c r="D53" s="114" t="s">
        <v>142</v>
      </c>
      <c r="E53" s="16"/>
    </row>
    <row r="54" spans="1:5" ht="12.95" customHeight="1" outlineLevel="1">
      <c r="A54" s="9" t="s">
        <v>154</v>
      </c>
      <c r="B54" s="10">
        <v>11</v>
      </c>
      <c r="C54" s="113">
        <v>124.4</v>
      </c>
      <c r="D54" s="115">
        <v>1368.4</v>
      </c>
      <c r="E54" s="11"/>
    </row>
    <row r="55" spans="1:5" ht="12.95" customHeight="1" outlineLevel="1">
      <c r="A55" s="9" t="s">
        <v>155</v>
      </c>
      <c r="B55" s="10">
        <v>11</v>
      </c>
      <c r="C55" s="113">
        <v>130.38999999999999</v>
      </c>
      <c r="D55" s="115">
        <v>1434.29</v>
      </c>
      <c r="E55" s="11"/>
    </row>
    <row r="56" spans="1:5" ht="12.95" customHeight="1" outlineLevel="1">
      <c r="A56" s="292" t="s">
        <v>135</v>
      </c>
      <c r="B56" s="293"/>
      <c r="C56" s="293"/>
      <c r="D56" s="158">
        <v>2802.69</v>
      </c>
      <c r="E56" s="13"/>
    </row>
    <row r="57" spans="1:5" ht="14.1" customHeight="1" outlineLevel="1">
      <c r="A57" s="15" t="s">
        <v>156</v>
      </c>
    </row>
    <row r="58" spans="1:5" ht="39" customHeight="1" outlineLevel="1">
      <c r="A58" s="4" t="s">
        <v>139</v>
      </c>
      <c r="B58" s="4" t="s">
        <v>140</v>
      </c>
      <c r="C58" s="112" t="s">
        <v>141</v>
      </c>
      <c r="D58" s="114" t="s">
        <v>142</v>
      </c>
      <c r="E58" s="16"/>
    </row>
    <row r="59" spans="1:5" ht="12.95" customHeight="1" outlineLevel="1">
      <c r="A59" s="9" t="s">
        <v>157</v>
      </c>
      <c r="B59" s="10">
        <v>1</v>
      </c>
      <c r="C59" s="113">
        <v>511</v>
      </c>
      <c r="D59" s="115">
        <v>511</v>
      </c>
      <c r="E59" s="12"/>
    </row>
    <row r="60" spans="1:5" ht="12.95" customHeight="1" outlineLevel="1">
      <c r="A60" s="9" t="s">
        <v>155</v>
      </c>
      <c r="B60" s="10">
        <v>2</v>
      </c>
      <c r="C60" s="113">
        <v>130.38999999999999</v>
      </c>
      <c r="D60" s="115">
        <v>260.77999999999997</v>
      </c>
      <c r="E60" s="12"/>
    </row>
    <row r="61" spans="1:5" ht="12.95" customHeight="1" outlineLevel="1">
      <c r="A61" s="292" t="s">
        <v>135</v>
      </c>
      <c r="B61" s="293"/>
      <c r="C61" s="293"/>
      <c r="D61" s="158">
        <v>771.78</v>
      </c>
      <c r="E61" s="17"/>
    </row>
    <row r="62" spans="1:5" ht="14.1" customHeight="1" outlineLevel="1">
      <c r="A62" s="15" t="s">
        <v>158</v>
      </c>
    </row>
    <row r="63" spans="1:5" ht="39.950000000000003" customHeight="1" outlineLevel="1">
      <c r="A63" s="4" t="s">
        <v>139</v>
      </c>
      <c r="B63" s="4" t="s">
        <v>140</v>
      </c>
      <c r="C63" s="112" t="s">
        <v>141</v>
      </c>
      <c r="D63" s="114" t="s">
        <v>142</v>
      </c>
    </row>
    <row r="64" spans="1:5" ht="12.95" customHeight="1" outlineLevel="1">
      <c r="A64" s="9" t="s">
        <v>159</v>
      </c>
      <c r="B64" s="10">
        <v>1</v>
      </c>
      <c r="C64" s="113">
        <v>2175.58</v>
      </c>
      <c r="D64" s="115">
        <v>2175.58</v>
      </c>
    </row>
    <row r="65" spans="1:4" ht="12.95" customHeight="1" outlineLevel="1">
      <c r="A65" s="9" t="s">
        <v>157</v>
      </c>
      <c r="B65" s="10">
        <v>1</v>
      </c>
      <c r="C65" s="113">
        <v>511</v>
      </c>
      <c r="D65" s="115">
        <v>511</v>
      </c>
    </row>
    <row r="66" spans="1:4" ht="12.95" customHeight="1" outlineLevel="1">
      <c r="A66" s="9" t="s">
        <v>155</v>
      </c>
      <c r="B66" s="10">
        <v>2</v>
      </c>
      <c r="C66" s="113">
        <v>130.38999999999999</v>
      </c>
      <c r="D66" s="115">
        <v>260.77999999999997</v>
      </c>
    </row>
    <row r="67" spans="1:4" ht="12.95" customHeight="1" outlineLevel="1">
      <c r="A67" s="9" t="s">
        <v>151</v>
      </c>
      <c r="B67" s="10">
        <v>1</v>
      </c>
      <c r="C67" s="113">
        <v>3842.1</v>
      </c>
      <c r="D67" s="115">
        <v>3842.1</v>
      </c>
    </row>
    <row r="68" spans="1:4" ht="12.95" customHeight="1" outlineLevel="1">
      <c r="A68" s="292" t="s">
        <v>135</v>
      </c>
      <c r="B68" s="293"/>
      <c r="C68" s="293"/>
      <c r="D68" s="158">
        <v>6789.46</v>
      </c>
    </row>
    <row r="69" spans="1:4" ht="14.1" customHeight="1" outlineLevel="1">
      <c r="A69" s="15" t="s">
        <v>160</v>
      </c>
    </row>
    <row r="70" spans="1:4" ht="39" customHeight="1" outlineLevel="1">
      <c r="A70" s="4" t="s">
        <v>139</v>
      </c>
      <c r="B70" s="4" t="s">
        <v>140</v>
      </c>
      <c r="C70" s="112" t="s">
        <v>141</v>
      </c>
      <c r="D70" s="114" t="s">
        <v>142</v>
      </c>
    </row>
    <row r="71" spans="1:4" ht="12.95" customHeight="1" outlineLevel="1">
      <c r="A71" s="9" t="s">
        <v>161</v>
      </c>
      <c r="B71" s="10">
        <v>1</v>
      </c>
      <c r="C71" s="113">
        <v>3981.96</v>
      </c>
      <c r="D71" s="115">
        <v>3981.96</v>
      </c>
    </row>
    <row r="72" spans="1:4" ht="12.95" customHeight="1" outlineLevel="1">
      <c r="A72" s="9" t="s">
        <v>144</v>
      </c>
      <c r="B72" s="10">
        <v>4</v>
      </c>
      <c r="C72" s="113">
        <v>308.2</v>
      </c>
      <c r="D72" s="115">
        <v>1232.8</v>
      </c>
    </row>
    <row r="73" spans="1:4" ht="12.95" customHeight="1" outlineLevel="1">
      <c r="A73" s="9" t="s">
        <v>145</v>
      </c>
      <c r="B73" s="10">
        <v>32</v>
      </c>
      <c r="C73" s="113">
        <v>95.23</v>
      </c>
      <c r="D73" s="115">
        <v>3047.36</v>
      </c>
    </row>
    <row r="74" spans="1:4" ht="15" customHeight="1" outlineLevel="1">
      <c r="A74" s="9" t="s">
        <v>150</v>
      </c>
      <c r="B74" s="10">
        <v>3</v>
      </c>
      <c r="C74" s="113">
        <v>401.42</v>
      </c>
      <c r="D74" s="115">
        <v>1204.26</v>
      </c>
    </row>
    <row r="75" spans="1:4" ht="12.95" customHeight="1" outlineLevel="1">
      <c r="A75" s="9" t="s">
        <v>162</v>
      </c>
      <c r="B75" s="10">
        <v>1</v>
      </c>
      <c r="C75" s="113">
        <v>160.44999999999999</v>
      </c>
      <c r="D75" s="115">
        <v>160.44999999999999</v>
      </c>
    </row>
    <row r="76" spans="1:4" ht="12.95" customHeight="1" outlineLevel="1">
      <c r="A76" s="292" t="s">
        <v>135</v>
      </c>
      <c r="B76" s="293"/>
      <c r="C76" s="293"/>
      <c r="D76" s="158">
        <v>9626.83</v>
      </c>
    </row>
    <row r="77" spans="1:4" ht="14.1" customHeight="1" outlineLevel="1">
      <c r="A77" s="14" t="s">
        <v>163</v>
      </c>
    </row>
  </sheetData>
  <mergeCells count="10">
    <mergeCell ref="A76:C76"/>
    <mergeCell ref="A68:C68"/>
    <mergeCell ref="A61:C61"/>
    <mergeCell ref="A56:C56"/>
    <mergeCell ref="A50:C50"/>
    <mergeCell ref="A2:G2"/>
    <mergeCell ref="D3:E3"/>
    <mergeCell ref="B3:C3"/>
    <mergeCell ref="F3:G3"/>
    <mergeCell ref="A36:C36"/>
  </mergeCells>
  <pageMargins left="0.7" right="0.7" top="0.75" bottom="0.75" header="0.3" footer="0.3"/>
  <pageSetup orientation="portrait" r:id="rId1"/>
  <ignoredErrors>
    <ignoredError sqref="D8 B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28"/>
  <sheetViews>
    <sheetView zoomScale="70" zoomScaleNormal="70" workbookViewId="0">
      <selection activeCell="E8" sqref="E8"/>
    </sheetView>
  </sheetViews>
  <sheetFormatPr defaultRowHeight="14.45"/>
  <cols>
    <col min="1" max="1" width="50.85546875" bestFit="1" customWidth="1"/>
    <col min="2" max="2" width="18" bestFit="1" customWidth="1"/>
    <col min="3" max="3" width="24.140625" bestFit="1" customWidth="1"/>
    <col min="4" max="4" width="18" bestFit="1" customWidth="1"/>
    <col min="5" max="5" width="28.5703125" customWidth="1"/>
    <col min="6" max="6" width="18" bestFit="1" customWidth="1"/>
    <col min="7" max="7" width="28.7109375" customWidth="1"/>
    <col min="11" max="11" width="46.28515625" bestFit="1" customWidth="1"/>
    <col min="12" max="12" width="10.85546875" bestFit="1" customWidth="1"/>
    <col min="13" max="13" width="14.7109375" bestFit="1" customWidth="1"/>
    <col min="15" max="15" width="27.7109375" bestFit="1" customWidth="1"/>
    <col min="16" max="16" width="18" bestFit="1" customWidth="1"/>
    <col min="17" max="17" width="24.42578125" bestFit="1" customWidth="1"/>
  </cols>
  <sheetData>
    <row r="1" spans="1:7" ht="19.899999999999999" customHeight="1">
      <c r="A1" s="298"/>
      <c r="B1" s="298"/>
      <c r="C1" s="298"/>
      <c r="D1" s="298"/>
      <c r="E1" s="298"/>
      <c r="F1" s="298"/>
      <c r="G1" s="298"/>
    </row>
    <row r="2" spans="1:7" ht="42.6" customHeight="1">
      <c r="A2" s="299" t="s">
        <v>20</v>
      </c>
      <c r="B2" s="299"/>
      <c r="C2" s="299"/>
      <c r="D2" s="299"/>
      <c r="E2" s="299"/>
      <c r="F2" s="299"/>
      <c r="G2" s="299"/>
    </row>
    <row r="3" spans="1:7">
      <c r="A3" s="171"/>
      <c r="B3" s="294" t="s">
        <v>164</v>
      </c>
      <c r="C3" s="295"/>
      <c r="D3" s="296" t="s">
        <v>165</v>
      </c>
      <c r="E3" s="296"/>
      <c r="F3" s="297" t="s">
        <v>110</v>
      </c>
      <c r="G3" s="297"/>
    </row>
    <row r="4" spans="1:7">
      <c r="A4" s="119" t="s">
        <v>90</v>
      </c>
      <c r="B4" s="173" t="s">
        <v>91</v>
      </c>
      <c r="C4" s="174" t="s">
        <v>92</v>
      </c>
      <c r="D4" s="166" t="s">
        <v>91</v>
      </c>
      <c r="E4" s="167" t="s">
        <v>92</v>
      </c>
      <c r="F4" s="168" t="s">
        <v>91</v>
      </c>
      <c r="G4" s="169" t="s">
        <v>92</v>
      </c>
    </row>
    <row r="5" spans="1:7">
      <c r="A5" s="172" t="s">
        <v>27</v>
      </c>
      <c r="B5" s="117">
        <v>118468</v>
      </c>
      <c r="C5" s="61" t="s">
        <v>111</v>
      </c>
      <c r="D5" s="117">
        <v>118468</v>
      </c>
      <c r="E5" s="61" t="s">
        <v>166</v>
      </c>
      <c r="F5" s="117">
        <v>203696</v>
      </c>
      <c r="G5" s="61" t="s">
        <v>167</v>
      </c>
    </row>
    <row r="6" spans="1:7">
      <c r="A6" s="172" t="s">
        <v>28</v>
      </c>
      <c r="B6" s="116">
        <v>1788</v>
      </c>
      <c r="C6" s="61" t="s">
        <v>113</v>
      </c>
      <c r="D6" s="116">
        <v>1788</v>
      </c>
      <c r="E6" s="61" t="s">
        <v>113</v>
      </c>
      <c r="F6" s="116">
        <v>1756</v>
      </c>
      <c r="G6" s="61" t="s">
        <v>168</v>
      </c>
    </row>
    <row r="7" spans="1:7">
      <c r="A7" s="172" t="s">
        <v>115</v>
      </c>
      <c r="B7" s="117">
        <f>B5/B6</f>
        <v>66.257270693512311</v>
      </c>
      <c r="C7" s="61"/>
      <c r="D7" s="117">
        <f>D5/D6</f>
        <v>66.257270693512311</v>
      </c>
      <c r="E7" s="61"/>
      <c r="F7" s="117">
        <f>F5/F6</f>
        <v>116</v>
      </c>
      <c r="G7" s="61"/>
    </row>
    <row r="8" spans="1:7">
      <c r="A8" s="172" t="s">
        <v>29</v>
      </c>
      <c r="B8" s="117">
        <f>B21</f>
        <v>46.248206984382328</v>
      </c>
      <c r="C8" s="61" t="s">
        <v>98</v>
      </c>
      <c r="D8" s="117">
        <f>B21</f>
        <v>46.248206984382328</v>
      </c>
      <c r="E8" s="61" t="s">
        <v>98</v>
      </c>
      <c r="F8" s="117">
        <f>F21</f>
        <v>43.799787306653592</v>
      </c>
      <c r="G8" s="61" t="s">
        <v>169</v>
      </c>
    </row>
    <row r="9" spans="1:7">
      <c r="A9" s="172" t="s">
        <v>117</v>
      </c>
      <c r="B9" s="118">
        <f>B7/B8</f>
        <v>1.4326451772689672</v>
      </c>
      <c r="C9" s="116"/>
      <c r="D9" s="118">
        <f>D7/D8</f>
        <v>1.4326451772689672</v>
      </c>
      <c r="E9" s="116"/>
      <c r="F9" s="118">
        <f>F7/F8</f>
        <v>2.6484146872187786</v>
      </c>
      <c r="G9" s="116"/>
    </row>
    <row r="10" spans="1:7">
      <c r="A10" s="172" t="s">
        <v>118</v>
      </c>
      <c r="B10" s="117"/>
      <c r="C10" s="116"/>
      <c r="D10" s="117"/>
      <c r="E10" s="116"/>
      <c r="F10" s="117"/>
      <c r="G10" s="116"/>
    </row>
    <row r="11" spans="1:7">
      <c r="A11" s="172" t="s">
        <v>119</v>
      </c>
      <c r="B11" s="117"/>
      <c r="C11" s="116"/>
      <c r="D11" s="117"/>
      <c r="E11" s="116"/>
      <c r="F11" s="117">
        <v>40</v>
      </c>
      <c r="G11" s="116"/>
    </row>
    <row r="12" spans="1:7">
      <c r="A12" s="18"/>
      <c r="B12" s="18"/>
      <c r="C12" s="18"/>
      <c r="D12" s="18"/>
      <c r="E12" s="18"/>
      <c r="F12" s="231"/>
      <c r="G12" s="231"/>
    </row>
    <row r="13" spans="1:7">
      <c r="A13" s="162" t="s">
        <v>90</v>
      </c>
      <c r="B13" s="228" t="s">
        <v>121</v>
      </c>
      <c r="C13" s="228" t="s">
        <v>92</v>
      </c>
      <c r="D13" s="226" t="s">
        <v>121</v>
      </c>
      <c r="E13" s="229" t="s">
        <v>92</v>
      </c>
      <c r="F13" s="227" t="s">
        <v>121</v>
      </c>
      <c r="G13" s="227" t="s">
        <v>92</v>
      </c>
    </row>
    <row r="14" spans="1:7">
      <c r="A14" s="61" t="s">
        <v>101</v>
      </c>
      <c r="B14" s="111">
        <v>1139466</v>
      </c>
      <c r="C14" s="109" t="s">
        <v>102</v>
      </c>
      <c r="D14" s="111"/>
      <c r="E14" s="230"/>
      <c r="F14" s="109"/>
      <c r="G14" s="109"/>
    </row>
    <row r="15" spans="1:7">
      <c r="A15" s="61" t="s">
        <v>103</v>
      </c>
      <c r="B15" s="111">
        <v>5070327</v>
      </c>
      <c r="C15" s="109" t="s">
        <v>102</v>
      </c>
      <c r="D15" s="111"/>
      <c r="E15" s="230"/>
      <c r="F15" s="111"/>
      <c r="G15" s="109"/>
    </row>
    <row r="16" spans="1:7">
      <c r="A16" s="61" t="s">
        <v>104</v>
      </c>
      <c r="B16" s="109">
        <v>26728</v>
      </c>
      <c r="C16" s="109" t="s">
        <v>102</v>
      </c>
      <c r="D16" s="109"/>
      <c r="E16" s="230"/>
      <c r="F16" s="109"/>
      <c r="G16" s="109"/>
    </row>
    <row r="17" spans="1:7">
      <c r="A17" s="61" t="s">
        <v>105</v>
      </c>
      <c r="B17" s="109">
        <v>107543</v>
      </c>
      <c r="C17" s="109" t="s">
        <v>102</v>
      </c>
      <c r="D17" s="109"/>
      <c r="E17" s="230"/>
      <c r="F17" s="109"/>
      <c r="G17" s="109"/>
    </row>
    <row r="18" spans="1:7">
      <c r="A18" s="109"/>
      <c r="B18" s="109"/>
      <c r="C18" s="109"/>
      <c r="D18" s="109"/>
      <c r="E18" s="230"/>
      <c r="F18" s="109"/>
      <c r="G18" s="109"/>
    </row>
    <row r="19" spans="1:7">
      <c r="A19" s="61" t="s">
        <v>106</v>
      </c>
      <c r="B19" s="111">
        <f>B14+B15</f>
        <v>6209793</v>
      </c>
      <c r="C19" s="109"/>
      <c r="D19" s="111"/>
      <c r="E19" s="230"/>
      <c r="F19" s="111">
        <v>11885826.08</v>
      </c>
      <c r="G19" s="109" t="s">
        <v>170</v>
      </c>
    </row>
    <row r="20" spans="1:7">
      <c r="A20" s="61" t="s">
        <v>107</v>
      </c>
      <c r="B20" s="109">
        <f>B16+B17</f>
        <v>134271</v>
      </c>
      <c r="C20" s="109"/>
      <c r="D20" s="109"/>
      <c r="E20" s="230"/>
      <c r="F20" s="109">
        <v>271367.21000000002</v>
      </c>
      <c r="G20" s="109" t="s">
        <v>170</v>
      </c>
    </row>
    <row r="21" spans="1:7">
      <c r="A21" s="61" t="s">
        <v>29</v>
      </c>
      <c r="B21" s="177">
        <f>B19/B20</f>
        <v>46.248206984382328</v>
      </c>
      <c r="C21" s="109"/>
      <c r="D21" s="177"/>
      <c r="E21" s="230"/>
      <c r="F21" s="177">
        <f>F19/F20</f>
        <v>43.799787306653592</v>
      </c>
      <c r="G21" s="109"/>
    </row>
    <row r="24" spans="1:7">
      <c r="A24" s="164" t="s">
        <v>171</v>
      </c>
    </row>
    <row r="28" spans="1:7" ht="18">
      <c r="A28" s="176" t="s">
        <v>172</v>
      </c>
    </row>
  </sheetData>
  <mergeCells count="5">
    <mergeCell ref="B3:C3"/>
    <mergeCell ref="D3:E3"/>
    <mergeCell ref="F3:G3"/>
    <mergeCell ref="A1:G1"/>
    <mergeCell ref="A2:G2"/>
  </mergeCells>
  <pageMargins left="0.7" right="0.7" top="0.75" bottom="0.75" header="0.3" footer="0.3"/>
  <ignoredErrors>
    <ignoredError sqref="B8 D8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30"/>
  <sheetViews>
    <sheetView zoomScale="70" zoomScaleNormal="70" workbookViewId="0">
      <selection activeCell="D14" sqref="D14"/>
    </sheetView>
  </sheetViews>
  <sheetFormatPr defaultRowHeight="14.45"/>
  <cols>
    <col min="1" max="1" width="50.85546875" bestFit="1" customWidth="1"/>
    <col min="2" max="2" width="19.28515625" customWidth="1"/>
    <col min="3" max="3" width="32.28515625" customWidth="1"/>
    <col min="4" max="4" width="16.7109375" customWidth="1"/>
    <col min="5" max="5" width="31" customWidth="1"/>
    <col min="6" max="6" width="16.28515625" customWidth="1"/>
    <col min="7" max="7" width="35" bestFit="1" customWidth="1"/>
    <col min="12" max="12" width="48.140625" bestFit="1" customWidth="1"/>
    <col min="13" max="13" width="9.85546875" bestFit="1" customWidth="1"/>
    <col min="14" max="14" width="21.28515625" bestFit="1" customWidth="1"/>
    <col min="16" max="16" width="27.7109375" bestFit="1" customWidth="1"/>
    <col min="17" max="17" width="18" bestFit="1" customWidth="1"/>
    <col min="18" max="18" width="24.42578125" bestFit="1" customWidth="1"/>
  </cols>
  <sheetData>
    <row r="1" spans="1:7">
      <c r="A1" s="18"/>
      <c r="B1" s="18"/>
      <c r="C1" s="18"/>
      <c r="D1" s="18"/>
      <c r="E1" s="18"/>
      <c r="F1" s="18"/>
      <c r="G1" s="18"/>
    </row>
    <row r="2" spans="1:7" ht="43.9" customHeight="1">
      <c r="A2" s="299" t="s">
        <v>173</v>
      </c>
      <c r="B2" s="299"/>
      <c r="C2" s="299"/>
      <c r="D2" s="299"/>
      <c r="E2" s="299"/>
      <c r="F2" s="299"/>
      <c r="G2" s="299"/>
    </row>
    <row r="3" spans="1:7" ht="32.450000000000003" customHeight="1">
      <c r="A3" s="171"/>
      <c r="B3" s="294" t="s">
        <v>164</v>
      </c>
      <c r="C3" s="295"/>
      <c r="D3" s="296" t="s">
        <v>165</v>
      </c>
      <c r="E3" s="296"/>
      <c r="F3" s="297" t="s">
        <v>110</v>
      </c>
      <c r="G3" s="297"/>
    </row>
    <row r="4" spans="1:7">
      <c r="A4" s="119" t="s">
        <v>90</v>
      </c>
      <c r="B4" s="173" t="s">
        <v>91</v>
      </c>
      <c r="C4" s="174" t="s">
        <v>92</v>
      </c>
      <c r="D4" s="166" t="s">
        <v>91</v>
      </c>
      <c r="E4" s="167" t="s">
        <v>92</v>
      </c>
      <c r="F4" s="168" t="s">
        <v>91</v>
      </c>
      <c r="G4" s="169" t="s">
        <v>92</v>
      </c>
    </row>
    <row r="5" spans="1:7">
      <c r="A5" s="175" t="s">
        <v>27</v>
      </c>
      <c r="B5" s="117">
        <v>45250</v>
      </c>
      <c r="C5" s="61" t="s">
        <v>111</v>
      </c>
      <c r="D5" s="117">
        <v>65116</v>
      </c>
      <c r="E5" s="61" t="s">
        <v>174</v>
      </c>
      <c r="F5" s="117">
        <v>76500</v>
      </c>
      <c r="G5" s="61" t="s">
        <v>175</v>
      </c>
    </row>
    <row r="6" spans="1:7">
      <c r="A6" s="175" t="s">
        <v>176</v>
      </c>
      <c r="B6" s="116">
        <v>702</v>
      </c>
      <c r="C6" s="61" t="s">
        <v>177</v>
      </c>
      <c r="D6" s="116">
        <v>1317</v>
      </c>
      <c r="E6" s="61" t="s">
        <v>113</v>
      </c>
      <c r="F6" s="116">
        <v>1440</v>
      </c>
      <c r="G6" s="61" t="s">
        <v>178</v>
      </c>
    </row>
    <row r="7" spans="1:7">
      <c r="A7" s="175" t="s">
        <v>115</v>
      </c>
      <c r="B7" s="117">
        <f>B5/B6</f>
        <v>64.458689458689463</v>
      </c>
      <c r="D7" s="117">
        <f>D5/D6</f>
        <v>49.442672741078205</v>
      </c>
      <c r="E7" s="61"/>
      <c r="F7" s="117">
        <f>F5/F6</f>
        <v>53.125</v>
      </c>
      <c r="G7" s="61"/>
    </row>
    <row r="8" spans="1:7">
      <c r="A8" s="175" t="s">
        <v>29</v>
      </c>
      <c r="B8" s="117">
        <f>B21</f>
        <v>94.160186082137471</v>
      </c>
      <c r="C8" s="61" t="s">
        <v>98</v>
      </c>
      <c r="D8" s="117">
        <f>B21</f>
        <v>94.160186082137471</v>
      </c>
      <c r="E8" s="61" t="s">
        <v>98</v>
      </c>
      <c r="F8" s="117">
        <f>F21</f>
        <v>95.658889176637885</v>
      </c>
      <c r="G8" s="61" t="s">
        <v>179</v>
      </c>
    </row>
    <row r="9" spans="1:7">
      <c r="A9" s="175" t="s">
        <v>117</v>
      </c>
      <c r="B9" s="118">
        <f>B7/B8</f>
        <v>0.68456416815554177</v>
      </c>
      <c r="C9" s="116"/>
      <c r="D9" s="118">
        <f>D7/D8</f>
        <v>0.52509106872355316</v>
      </c>
      <c r="E9" s="116"/>
      <c r="F9" s="118">
        <f>F7/F8</f>
        <v>0.5553587382966847</v>
      </c>
      <c r="G9" s="116"/>
    </row>
    <row r="10" spans="1:7">
      <c r="A10" s="175" t="s">
        <v>118</v>
      </c>
      <c r="B10" s="117"/>
      <c r="C10" s="116"/>
      <c r="D10" s="117"/>
      <c r="E10" s="116"/>
      <c r="F10" s="117"/>
      <c r="G10" s="116"/>
    </row>
    <row r="11" spans="1:7">
      <c r="A11" s="175" t="s">
        <v>119</v>
      </c>
      <c r="B11" s="117"/>
      <c r="C11" s="116"/>
      <c r="D11" s="117"/>
      <c r="E11" s="116"/>
      <c r="F11" s="117"/>
      <c r="G11" s="116"/>
    </row>
    <row r="12" spans="1:7">
      <c r="A12" s="18"/>
      <c r="B12" s="18"/>
      <c r="C12" s="18"/>
      <c r="D12" s="18"/>
      <c r="E12" s="18"/>
      <c r="F12" s="18"/>
      <c r="G12" s="18"/>
    </row>
    <row r="13" spans="1:7">
      <c r="A13" s="162" t="s">
        <v>90</v>
      </c>
      <c r="B13" s="228" t="s">
        <v>121</v>
      </c>
      <c r="C13" s="228" t="s">
        <v>92</v>
      </c>
      <c r="D13" s="226" t="s">
        <v>121</v>
      </c>
      <c r="E13" s="229" t="s">
        <v>92</v>
      </c>
      <c r="F13" s="227" t="s">
        <v>121</v>
      </c>
      <c r="G13" s="227" t="s">
        <v>92</v>
      </c>
    </row>
    <row r="14" spans="1:7">
      <c r="A14" s="61" t="s">
        <v>101</v>
      </c>
      <c r="B14" s="111">
        <v>1484937</v>
      </c>
      <c r="C14" s="109" t="s">
        <v>102</v>
      </c>
      <c r="D14" s="111"/>
      <c r="E14" s="230"/>
      <c r="F14" s="109"/>
      <c r="G14" s="109"/>
    </row>
    <row r="15" spans="1:7">
      <c r="A15" s="61" t="s">
        <v>103</v>
      </c>
      <c r="B15" s="111">
        <v>15233769</v>
      </c>
      <c r="C15" s="109" t="s">
        <v>102</v>
      </c>
      <c r="D15" s="111"/>
      <c r="E15" s="230"/>
      <c r="F15" s="111"/>
      <c r="G15" s="109"/>
    </row>
    <row r="16" spans="1:7">
      <c r="A16" s="61" t="s">
        <v>104</v>
      </c>
      <c r="B16" s="109">
        <v>17219</v>
      </c>
      <c r="C16" s="109" t="s">
        <v>102</v>
      </c>
      <c r="D16" s="109"/>
      <c r="E16" s="230"/>
      <c r="F16" s="109"/>
      <c r="G16" s="109"/>
    </row>
    <row r="17" spans="1:14">
      <c r="A17" s="61" t="s">
        <v>105</v>
      </c>
      <c r="B17" s="109">
        <v>160337</v>
      </c>
      <c r="C17" s="109" t="s">
        <v>102</v>
      </c>
      <c r="D17" s="109"/>
      <c r="E17" s="230"/>
      <c r="F17" s="109"/>
      <c r="G17" s="109"/>
    </row>
    <row r="18" spans="1:14">
      <c r="A18" s="109"/>
      <c r="B18" s="109"/>
      <c r="C18" s="109"/>
      <c r="D18" s="109"/>
      <c r="E18" s="230"/>
      <c r="F18" s="109"/>
      <c r="G18" s="109"/>
    </row>
    <row r="19" spans="1:14">
      <c r="A19" s="61" t="s">
        <v>106</v>
      </c>
      <c r="B19" s="111">
        <f>B14+B15</f>
        <v>16718706</v>
      </c>
      <c r="C19" s="109"/>
      <c r="D19" s="111"/>
      <c r="E19" s="230"/>
      <c r="F19" s="111">
        <v>4358639.8899999997</v>
      </c>
      <c r="G19" s="109" t="s">
        <v>170</v>
      </c>
    </row>
    <row r="20" spans="1:14">
      <c r="A20" s="61" t="s">
        <v>107</v>
      </c>
      <c r="B20" s="109">
        <f>B16+B17</f>
        <v>177556</v>
      </c>
      <c r="C20" s="109"/>
      <c r="D20" s="109"/>
      <c r="E20" s="230"/>
      <c r="F20" s="109">
        <v>45564.4</v>
      </c>
      <c r="G20" s="109" t="s">
        <v>170</v>
      </c>
    </row>
    <row r="21" spans="1:14">
      <c r="A21" s="61" t="s">
        <v>29</v>
      </c>
      <c r="B21" s="177">
        <f>B19/B20</f>
        <v>94.160186082137471</v>
      </c>
      <c r="C21" s="109"/>
      <c r="D21" s="177"/>
      <c r="E21" s="230"/>
      <c r="F21" s="177">
        <f>F19/F20</f>
        <v>95.658889176637885</v>
      </c>
      <c r="G21" s="109"/>
    </row>
    <row r="23" spans="1:14">
      <c r="A23" s="164" t="s">
        <v>171</v>
      </c>
    </row>
    <row r="28" spans="1:14" ht="18">
      <c r="A28" s="176" t="s">
        <v>172</v>
      </c>
    </row>
    <row r="30" spans="1:14">
      <c r="N30" s="165"/>
    </row>
  </sheetData>
  <mergeCells count="4">
    <mergeCell ref="B3:C3"/>
    <mergeCell ref="D3:E3"/>
    <mergeCell ref="F3:G3"/>
    <mergeCell ref="A2:G2"/>
  </mergeCells>
  <pageMargins left="0.7" right="0.7" top="0.75" bottom="0.75" header="0.3" footer="0.3"/>
  <ignoredErrors>
    <ignoredError sqref="B8 D8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27"/>
  <sheetViews>
    <sheetView zoomScale="70" zoomScaleNormal="70" workbookViewId="0">
      <selection activeCell="D6" sqref="D6"/>
    </sheetView>
  </sheetViews>
  <sheetFormatPr defaultRowHeight="14.45"/>
  <cols>
    <col min="1" max="1" width="50.85546875" bestFit="1" customWidth="1"/>
    <col min="2" max="2" width="18" customWidth="1"/>
    <col min="3" max="3" width="31.7109375" customWidth="1"/>
    <col min="4" max="4" width="18" bestFit="1" customWidth="1"/>
    <col min="5" max="5" width="33.140625" customWidth="1"/>
    <col min="6" max="6" width="18" bestFit="1" customWidth="1"/>
    <col min="7" max="7" width="32.7109375" customWidth="1"/>
    <col min="13" max="13" width="50.85546875" customWidth="1"/>
    <col min="14" max="14" width="11.28515625" bestFit="1" customWidth="1"/>
    <col min="15" max="15" width="48.28515625" bestFit="1" customWidth="1"/>
    <col min="17" max="17" width="29" bestFit="1" customWidth="1"/>
    <col min="18" max="18" width="18" bestFit="1" customWidth="1"/>
    <col min="19" max="19" width="24.140625" bestFit="1" customWidth="1"/>
  </cols>
  <sheetData>
    <row r="1" spans="1:7">
      <c r="A1" s="18"/>
      <c r="B1" s="18"/>
      <c r="C1" s="18"/>
      <c r="D1" s="18"/>
      <c r="E1" s="18"/>
      <c r="F1" s="18"/>
      <c r="G1" s="18"/>
    </row>
    <row r="2" spans="1:7" ht="45.6">
      <c r="A2" s="299" t="s">
        <v>180</v>
      </c>
      <c r="B2" s="299"/>
      <c r="C2" s="299"/>
      <c r="D2" s="299"/>
      <c r="E2" s="299"/>
      <c r="F2" s="299"/>
      <c r="G2" s="299"/>
    </row>
    <row r="3" spans="1:7" ht="35.450000000000003" customHeight="1">
      <c r="A3" s="171"/>
      <c r="B3" s="294" t="s">
        <v>164</v>
      </c>
      <c r="C3" s="295"/>
      <c r="D3" s="296" t="s">
        <v>165</v>
      </c>
      <c r="E3" s="296"/>
      <c r="F3" s="297" t="s">
        <v>110</v>
      </c>
      <c r="G3" s="297"/>
    </row>
    <row r="4" spans="1:7">
      <c r="A4" s="119" t="s">
        <v>90</v>
      </c>
      <c r="B4" s="173" t="s">
        <v>91</v>
      </c>
      <c r="C4" s="174" t="s">
        <v>92</v>
      </c>
      <c r="D4" s="166" t="s">
        <v>91</v>
      </c>
      <c r="E4" s="167" t="s">
        <v>92</v>
      </c>
      <c r="F4" s="168" t="s">
        <v>91</v>
      </c>
      <c r="G4" s="169" t="s">
        <v>92</v>
      </c>
    </row>
    <row r="5" spans="1:7">
      <c r="A5" s="172" t="s">
        <v>27</v>
      </c>
      <c r="B5" s="117">
        <v>65000</v>
      </c>
      <c r="C5" s="61" t="s">
        <v>111</v>
      </c>
      <c r="D5" s="117">
        <v>61126</v>
      </c>
      <c r="E5" s="61" t="s">
        <v>181</v>
      </c>
      <c r="F5" s="117">
        <v>72335.759999999995</v>
      </c>
      <c r="G5" s="61" t="s">
        <v>182</v>
      </c>
    </row>
    <row r="6" spans="1:7">
      <c r="A6" s="172" t="s">
        <v>28</v>
      </c>
      <c r="B6" s="116">
        <v>1032</v>
      </c>
      <c r="C6" s="61" t="s">
        <v>183</v>
      </c>
      <c r="D6" s="116">
        <v>1032</v>
      </c>
      <c r="E6" s="61" t="s">
        <v>113</v>
      </c>
      <c r="F6" s="116">
        <v>1176</v>
      </c>
      <c r="G6" s="61" t="s">
        <v>182</v>
      </c>
    </row>
    <row r="7" spans="1:7">
      <c r="A7" s="172" t="s">
        <v>115</v>
      </c>
      <c r="B7" s="117">
        <f>B5/B6</f>
        <v>62.984496124031011</v>
      </c>
      <c r="C7" s="61"/>
      <c r="D7" s="117">
        <f>D5/D6</f>
        <v>59.230620155038757</v>
      </c>
      <c r="E7" s="61"/>
      <c r="F7" s="117">
        <f>F5/F6</f>
        <v>61.51</v>
      </c>
      <c r="G7" s="61"/>
    </row>
    <row r="8" spans="1:7">
      <c r="A8" s="172" t="s">
        <v>29</v>
      </c>
      <c r="B8" s="117">
        <v>43.586747335937858</v>
      </c>
      <c r="C8" s="61" t="s">
        <v>98</v>
      </c>
      <c r="D8" s="117">
        <v>43.586747335937858</v>
      </c>
      <c r="E8" s="61" t="s">
        <v>98</v>
      </c>
      <c r="F8" s="117">
        <f>F21</f>
        <v>38.937791840602998</v>
      </c>
      <c r="G8" s="61" t="s">
        <v>169</v>
      </c>
    </row>
    <row r="9" spans="1:7">
      <c r="A9" s="172" t="s">
        <v>117</v>
      </c>
      <c r="B9" s="118">
        <f>B7/B8</f>
        <v>1.4450377689022793</v>
      </c>
      <c r="C9" s="116"/>
      <c r="D9" s="118">
        <f>D7/D8</f>
        <v>1.3589135178757035</v>
      </c>
      <c r="E9" s="116"/>
      <c r="F9" s="118">
        <f>F7/F8</f>
        <v>1.5796992354317194</v>
      </c>
      <c r="G9" s="116"/>
    </row>
    <row r="10" spans="1:7">
      <c r="A10" s="172" t="s">
        <v>118</v>
      </c>
      <c r="B10" s="117"/>
      <c r="C10" s="116"/>
      <c r="D10" s="117"/>
      <c r="E10" s="116"/>
      <c r="F10" s="117"/>
      <c r="G10" s="116"/>
    </row>
    <row r="11" spans="1:7">
      <c r="A11" s="172" t="s">
        <v>119</v>
      </c>
      <c r="B11" s="117"/>
      <c r="C11" s="116"/>
      <c r="D11" s="117"/>
      <c r="E11" s="116"/>
      <c r="F11" s="117"/>
      <c r="G11" s="116"/>
    </row>
    <row r="12" spans="1:7">
      <c r="A12" s="18"/>
      <c r="B12" s="18"/>
      <c r="C12" s="18"/>
      <c r="D12" s="18"/>
      <c r="E12" s="18"/>
      <c r="F12" s="18"/>
      <c r="G12" s="18"/>
    </row>
    <row r="13" spans="1:7">
      <c r="A13" s="162" t="s">
        <v>90</v>
      </c>
      <c r="B13" s="228" t="s">
        <v>121</v>
      </c>
      <c r="C13" s="228" t="s">
        <v>92</v>
      </c>
      <c r="D13" s="226" t="s">
        <v>121</v>
      </c>
      <c r="E13" s="229" t="s">
        <v>92</v>
      </c>
      <c r="F13" s="227" t="s">
        <v>121</v>
      </c>
      <c r="G13" s="227" t="s">
        <v>92</v>
      </c>
    </row>
    <row r="14" spans="1:7">
      <c r="A14" s="109" t="s">
        <v>101</v>
      </c>
      <c r="B14" s="111">
        <v>1234180</v>
      </c>
      <c r="C14" s="109" t="s">
        <v>102</v>
      </c>
      <c r="D14" s="111"/>
      <c r="E14" s="230"/>
      <c r="F14" s="109"/>
      <c r="G14" s="109"/>
    </row>
    <row r="15" spans="1:7">
      <c r="A15" s="109" t="s">
        <v>103</v>
      </c>
      <c r="B15" s="111">
        <v>1633087</v>
      </c>
      <c r="C15" s="109" t="s">
        <v>102</v>
      </c>
      <c r="D15" s="111"/>
      <c r="E15" s="230"/>
      <c r="F15" s="111"/>
      <c r="G15" s="109"/>
    </row>
    <row r="16" spans="1:7">
      <c r="A16" s="109" t="s">
        <v>104</v>
      </c>
      <c r="B16" s="109">
        <v>29287</v>
      </c>
      <c r="C16" s="109" t="s">
        <v>102</v>
      </c>
      <c r="D16" s="109"/>
      <c r="E16" s="230"/>
      <c r="F16" s="109"/>
      <c r="G16" s="109"/>
    </row>
    <row r="17" spans="1:7">
      <c r="A17" s="109" t="s">
        <v>105</v>
      </c>
      <c r="B17" s="109">
        <v>36496</v>
      </c>
      <c r="C17" s="109" t="s">
        <v>102</v>
      </c>
      <c r="D17" s="109"/>
      <c r="E17" s="230"/>
      <c r="F17" s="109"/>
      <c r="G17" s="109"/>
    </row>
    <row r="18" spans="1:7">
      <c r="A18" s="109"/>
      <c r="B18" s="109"/>
      <c r="C18" s="109"/>
      <c r="D18" s="109"/>
      <c r="E18" s="230"/>
      <c r="F18" s="109"/>
      <c r="G18" s="109"/>
    </row>
    <row r="19" spans="1:7">
      <c r="A19" s="109" t="s">
        <v>106</v>
      </c>
      <c r="B19" s="111">
        <f>B14+B15</f>
        <v>2867267</v>
      </c>
      <c r="C19" s="109"/>
      <c r="D19" s="111"/>
      <c r="E19" s="230"/>
      <c r="F19" s="111">
        <v>7470099.3300000001</v>
      </c>
      <c r="G19" s="109" t="s">
        <v>170</v>
      </c>
    </row>
    <row r="20" spans="1:7">
      <c r="A20" s="109" t="s">
        <v>107</v>
      </c>
      <c r="B20" s="109">
        <f>B16+B17</f>
        <v>65783</v>
      </c>
      <c r="C20" s="109"/>
      <c r="D20" s="109"/>
      <c r="E20" s="230"/>
      <c r="F20" s="109">
        <v>191847.02</v>
      </c>
      <c r="G20" s="109" t="s">
        <v>170</v>
      </c>
    </row>
    <row r="21" spans="1:7">
      <c r="A21" s="109" t="s">
        <v>29</v>
      </c>
      <c r="B21" s="111">
        <f>B19/B20</f>
        <v>43.586747335937858</v>
      </c>
      <c r="C21" s="109"/>
      <c r="D21" s="177"/>
      <c r="E21" s="230"/>
      <c r="F21" s="177">
        <f>F19/F20</f>
        <v>38.937791840602998</v>
      </c>
      <c r="G21" s="109"/>
    </row>
    <row r="24" spans="1:7">
      <c r="A24" t="s">
        <v>184</v>
      </c>
    </row>
    <row r="27" spans="1:7" ht="18">
      <c r="A27" s="176" t="s">
        <v>172</v>
      </c>
    </row>
  </sheetData>
  <mergeCells count="4">
    <mergeCell ref="D3:E3"/>
    <mergeCell ref="F3:G3"/>
    <mergeCell ref="B3:C3"/>
    <mergeCell ref="A2:G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25"/>
  <sheetViews>
    <sheetView zoomScale="70" zoomScaleNormal="70" workbookViewId="0">
      <selection activeCell="D15" sqref="D15"/>
    </sheetView>
  </sheetViews>
  <sheetFormatPr defaultRowHeight="14.45"/>
  <cols>
    <col min="1" max="1" width="48.140625" bestFit="1" customWidth="1"/>
    <col min="2" max="2" width="18" bestFit="1" customWidth="1"/>
    <col min="3" max="3" width="44.5703125" bestFit="1" customWidth="1"/>
    <col min="4" max="4" width="18" bestFit="1" customWidth="1"/>
    <col min="5" max="5" width="40" customWidth="1"/>
    <col min="6" max="6" width="16.5703125" customWidth="1"/>
    <col min="7" max="7" width="47.7109375" bestFit="1" customWidth="1"/>
  </cols>
  <sheetData>
    <row r="1" spans="1:7">
      <c r="A1" s="18"/>
      <c r="B1" s="18"/>
      <c r="C1" s="18"/>
      <c r="D1" s="18"/>
      <c r="E1" s="18"/>
      <c r="F1" s="18"/>
      <c r="G1" s="18"/>
    </row>
    <row r="2" spans="1:7" ht="42" customHeight="1">
      <c r="A2" s="299" t="s">
        <v>17</v>
      </c>
      <c r="B2" s="299"/>
      <c r="C2" s="299"/>
      <c r="D2" s="299"/>
      <c r="E2" s="299"/>
      <c r="F2" s="299"/>
      <c r="G2" s="299"/>
    </row>
    <row r="3" spans="1:7" ht="33.6" customHeight="1">
      <c r="A3" s="171"/>
      <c r="B3" s="294" t="s">
        <v>164</v>
      </c>
      <c r="C3" s="295"/>
      <c r="D3" s="296" t="s">
        <v>165</v>
      </c>
      <c r="E3" s="296"/>
      <c r="F3" s="297" t="s">
        <v>110</v>
      </c>
      <c r="G3" s="297"/>
    </row>
    <row r="4" spans="1:7">
      <c r="A4" s="119" t="s">
        <v>90</v>
      </c>
      <c r="B4" s="173" t="s">
        <v>91</v>
      </c>
      <c r="C4" s="174" t="s">
        <v>92</v>
      </c>
      <c r="D4" s="166" t="s">
        <v>91</v>
      </c>
      <c r="E4" s="167" t="s">
        <v>92</v>
      </c>
      <c r="F4" s="168" t="s">
        <v>91</v>
      </c>
      <c r="G4" s="169" t="s">
        <v>92</v>
      </c>
    </row>
    <row r="5" spans="1:7">
      <c r="A5" s="172" t="s">
        <v>27</v>
      </c>
      <c r="B5" s="116"/>
      <c r="C5" s="61"/>
      <c r="D5" s="116"/>
      <c r="E5" s="61"/>
      <c r="F5" s="117">
        <v>137876</v>
      </c>
      <c r="G5" s="61" t="s">
        <v>182</v>
      </c>
    </row>
    <row r="6" spans="1:7">
      <c r="A6" s="172" t="s">
        <v>28</v>
      </c>
      <c r="B6" s="116"/>
      <c r="C6" s="61"/>
      <c r="D6" s="116"/>
      <c r="E6" s="61"/>
      <c r="F6" s="116">
        <v>1308</v>
      </c>
      <c r="G6" s="61" t="s">
        <v>182</v>
      </c>
    </row>
    <row r="7" spans="1:7">
      <c r="A7" s="172" t="s">
        <v>115</v>
      </c>
      <c r="B7" s="117"/>
      <c r="C7" s="61"/>
      <c r="D7" s="117"/>
      <c r="E7" s="61"/>
      <c r="F7" s="117">
        <f>F5/F6</f>
        <v>105.40978593272172</v>
      </c>
      <c r="G7" s="61"/>
    </row>
    <row r="8" spans="1:7">
      <c r="A8" s="172" t="s">
        <v>29</v>
      </c>
      <c r="B8" s="117"/>
      <c r="C8" s="61"/>
      <c r="D8" s="117"/>
      <c r="E8" s="61"/>
      <c r="F8" s="117">
        <f>F22</f>
        <v>40.509216554832392</v>
      </c>
      <c r="G8" s="61" t="s">
        <v>169</v>
      </c>
    </row>
    <row r="9" spans="1:7">
      <c r="A9" s="172" t="s">
        <v>117</v>
      </c>
      <c r="B9" s="118"/>
      <c r="C9" s="116"/>
      <c r="D9" s="118"/>
      <c r="E9" s="116"/>
      <c r="F9" s="118">
        <f>F7/F8</f>
        <v>2.6021186015790092</v>
      </c>
      <c r="G9" s="116"/>
    </row>
    <row r="10" spans="1:7">
      <c r="A10" s="172" t="s">
        <v>118</v>
      </c>
      <c r="B10" s="117"/>
      <c r="C10" s="116"/>
      <c r="D10" s="117"/>
      <c r="E10" s="116"/>
      <c r="F10" s="117"/>
      <c r="G10" s="116"/>
    </row>
    <row r="11" spans="1:7">
      <c r="A11" s="172" t="s">
        <v>119</v>
      </c>
      <c r="B11" s="117"/>
      <c r="C11" s="116"/>
      <c r="D11" s="117"/>
      <c r="E11" s="116"/>
      <c r="F11" s="117"/>
      <c r="G11" s="116"/>
    </row>
    <row r="12" spans="1:7">
      <c r="A12" s="18"/>
      <c r="B12" s="18"/>
      <c r="C12" s="18"/>
      <c r="D12" s="18"/>
      <c r="E12" s="18"/>
      <c r="F12" s="18"/>
      <c r="G12" s="18"/>
    </row>
    <row r="13" spans="1:7">
      <c r="A13" s="18"/>
      <c r="B13" s="18"/>
      <c r="C13" s="18"/>
      <c r="D13" s="18"/>
      <c r="E13" s="18"/>
      <c r="F13" s="18"/>
      <c r="G13" s="18"/>
    </row>
    <row r="14" spans="1:7">
      <c r="A14" s="162" t="s">
        <v>90</v>
      </c>
      <c r="B14" s="228" t="s">
        <v>121</v>
      </c>
      <c r="C14" s="228" t="s">
        <v>92</v>
      </c>
      <c r="D14" s="226" t="s">
        <v>121</v>
      </c>
      <c r="E14" s="226" t="s">
        <v>92</v>
      </c>
      <c r="F14" s="227" t="s">
        <v>121</v>
      </c>
      <c r="G14" s="227" t="s">
        <v>92</v>
      </c>
    </row>
    <row r="15" spans="1:7">
      <c r="A15" s="109" t="s">
        <v>101</v>
      </c>
      <c r="B15" s="111"/>
      <c r="C15" s="109"/>
      <c r="D15" s="111"/>
      <c r="E15" s="109"/>
      <c r="F15" s="109"/>
      <c r="G15" s="109"/>
    </row>
    <row r="16" spans="1:7">
      <c r="A16" s="109" t="s">
        <v>103</v>
      </c>
      <c r="B16" s="111"/>
      <c r="C16" s="109"/>
      <c r="D16" s="111"/>
      <c r="E16" s="109"/>
      <c r="F16" s="111"/>
      <c r="G16" s="109"/>
    </row>
    <row r="17" spans="1:7">
      <c r="A17" s="109" t="s">
        <v>104</v>
      </c>
      <c r="B17" s="109"/>
      <c r="C17" s="109"/>
      <c r="D17" s="109"/>
      <c r="E17" s="109"/>
      <c r="F17" s="109"/>
      <c r="G17" s="109"/>
    </row>
    <row r="18" spans="1:7">
      <c r="A18" s="109" t="s">
        <v>105</v>
      </c>
      <c r="B18" s="109"/>
      <c r="C18" s="109"/>
      <c r="D18" s="109"/>
      <c r="E18" s="109"/>
      <c r="F18" s="109"/>
      <c r="G18" s="109"/>
    </row>
    <row r="19" spans="1:7">
      <c r="A19" s="109"/>
      <c r="B19" s="109"/>
      <c r="C19" s="109"/>
      <c r="D19" s="109"/>
      <c r="E19" s="109"/>
      <c r="F19" s="109"/>
      <c r="G19" s="109"/>
    </row>
    <row r="20" spans="1:7">
      <c r="A20" s="109" t="s">
        <v>106</v>
      </c>
      <c r="B20" s="111"/>
      <c r="C20" s="109"/>
      <c r="D20" s="111"/>
      <c r="E20" s="109"/>
      <c r="F20" s="111">
        <v>7460877.3200000003</v>
      </c>
      <c r="G20" s="109" t="s">
        <v>170</v>
      </c>
    </row>
    <row r="21" spans="1:7">
      <c r="A21" s="109" t="s">
        <v>107</v>
      </c>
      <c r="B21" s="109"/>
      <c r="C21" s="109"/>
      <c r="D21" s="109"/>
      <c r="E21" s="109"/>
      <c r="F21" s="109">
        <v>184177.28</v>
      </c>
      <c r="G21" s="109" t="s">
        <v>170</v>
      </c>
    </row>
    <row r="22" spans="1:7">
      <c r="A22" s="109" t="s">
        <v>29</v>
      </c>
      <c r="B22" s="177"/>
      <c r="C22" s="109"/>
      <c r="D22" s="177"/>
      <c r="E22" s="109"/>
      <c r="F22" s="177">
        <f>F20/F21</f>
        <v>40.509216554832392</v>
      </c>
      <c r="G22" s="109"/>
    </row>
    <row r="25" spans="1:7">
      <c r="A25" t="s">
        <v>171</v>
      </c>
    </row>
  </sheetData>
  <mergeCells count="4">
    <mergeCell ref="D3:E3"/>
    <mergeCell ref="F3:G3"/>
    <mergeCell ref="B3:C3"/>
    <mergeCell ref="A2:G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pportunityID xmlns="3b3663a6-f29f-4d3a-8b65-d75a6b5d9c03" xsi:nil="true"/>
    <ProfitCenter xmlns="3b3663a6-f29f-4d3a-8b65-d75a6b5d9c03" xsi:nil="true"/>
    <ProjectCompletionDate xmlns="3b3663a6-f29f-4d3a-8b65-d75a6b5d9c03" xsi:nil="true"/>
    <District xmlns="3b3663a6-f29f-4d3a-8b65-d75a6b5d9c03">Kiewit Power Constructors</District>
    <_dlc_DocId xmlns="25a88295-8a17-448b-a839-b699cbfad62b">KPCLENEXA-15-3090</_dlc_DocId>
    <_dlc_DocIdUrl xmlns="25a88295-8a17-448b-a839-b699cbfad62b">
      <Url>https://portal.kiewit.com/sites/KPCEIHome/_layouts/15/DocIdRedir.aspx?ID=KPCLENEXA-15-3090</Url>
      <Description>KPCLENEXA-15-3090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Project Estimate ES-03" ma:contentTypeID="0x010100F67935030963E344B2D6443E349B383100E85796468D2B3A4783E2B15F77D13D6A69010087D48EC773564F4086BFE42BE2383970" ma:contentTypeVersion="37" ma:contentTypeDescription="" ma:contentTypeScope="" ma:versionID="44d65b2dbb716c4a1a5de6028202f2d9">
  <xsd:schema xmlns:xsd="http://www.w3.org/2001/XMLSchema" xmlns:xs="http://www.w3.org/2001/XMLSchema" xmlns:p="http://schemas.microsoft.com/office/2006/metadata/properties" xmlns:ns2="3b3663a6-f29f-4d3a-8b65-d75a6b5d9c03" xmlns:ns3="25a88295-8a17-448b-a839-b699cbfad62b" targetNamespace="http://schemas.microsoft.com/office/2006/metadata/properties" ma:root="true" ma:fieldsID="239f6bc14044ec7977c1a5db89cbd64e" ns2:_="" ns3:_="">
    <xsd:import namespace="3b3663a6-f29f-4d3a-8b65-d75a6b5d9c03"/>
    <xsd:import namespace="25a88295-8a17-448b-a839-b699cbfad62b"/>
    <xsd:element name="properties">
      <xsd:complexType>
        <xsd:sequence>
          <xsd:element name="documentManagement">
            <xsd:complexType>
              <xsd:all>
                <xsd:element ref="ns2:District" minOccurs="0"/>
                <xsd:element ref="ns2:ProfitCenter" minOccurs="0"/>
                <xsd:element ref="ns2:OpportunityID" minOccurs="0"/>
                <xsd:element ref="ns2:ProjectCompletionDate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663a6-f29f-4d3a-8b65-d75a6b5d9c03" elementFormDefault="qualified">
    <xsd:import namespace="http://schemas.microsoft.com/office/2006/documentManagement/types"/>
    <xsd:import namespace="http://schemas.microsoft.com/office/infopath/2007/PartnerControls"/>
    <xsd:element name="District" ma:index="8" nillable="true" ma:displayName="District" ma:format="Dropdown" ma:internalName="District" ma:readOnly="false">
      <xsd:simpleType>
        <xsd:restriction base="dms:Choice">
          <xsd:enumeration value="Aero Automatic/Jet Pipe"/>
          <xsd:enumeration value="Central"/>
          <xsd:enumeration value="Cherne Contracting"/>
          <xsd:enumeration value="Continental Fire Alarm"/>
          <xsd:enumeration value="Crane"/>
          <xsd:enumeration value="Eastern"/>
          <xsd:enumeration value="Eastern Canada"/>
          <xsd:enumeration value="Federal"/>
          <xsd:enumeration value="Ganotec"/>
          <xsd:enumeration value="Ganotec West"/>
          <xsd:enumeration value="Ibberson District"/>
          <xsd:enumeration value="KECo"/>
          <xsd:enumeration value="Kiewit Australia"/>
          <xsd:enumeration value="Kiewit Bridge and Marine"/>
          <xsd:enumeration value="Kiewit Building Group"/>
          <xsd:enumeration value="Kiewit Energy - Canada"/>
          <xsd:enumeration value="Kiewit Energy - US"/>
          <xsd:enumeration value="Kiewit Power Constructors"/>
          <xsd:enumeration value="Kiewit Engineering &amp; Design Co"/>
          <xsd:enumeration value="Kiewit Power Nuclear"/>
          <xsd:enumeration value="Kiewit Energy Group Shared Services"/>
          <xsd:enumeration value="Kiewit Infrastructure Engineers"/>
          <xsd:enumeration value="Kiewit Infrastructure Procurement"/>
          <xsd:enumeration value="Kiewit Infrastructure Proposal Group"/>
          <xsd:enumeration value="Kiewit Offshore Services"/>
          <xsd:enumeration value="Kiewit Operations General Construction"/>
          <xsd:enumeration value="MEC Industrial"/>
          <xsd:enumeration value="MEC Transportation"/>
          <xsd:enumeration value="Midwest Aviation"/>
          <xsd:enumeration value="Mining"/>
          <xsd:enumeration value="Northern California"/>
          <xsd:enumeration value="Northwest"/>
          <xsd:enumeration value="South Central"/>
          <xsd:enumeration value="Southeast"/>
          <xsd:enumeration value="Southern California"/>
          <xsd:enumeration value="Southwest"/>
          <xsd:enumeration value="Ganotec West"/>
          <xsd:enumeration value="TIC - Corporate"/>
          <xsd:enumeration value="TIC - Marine &amp; Heavy Civil"/>
          <xsd:enumeration value="TIC - Southern"/>
          <xsd:enumeration value="TIC - Southwest"/>
          <xsd:enumeration value="TIC - Western"/>
          <xsd:enumeration value="TIC - Wyoming"/>
          <xsd:enumeration value="Underground"/>
          <xsd:enumeration value="Western Canada"/>
          <xsd:enumeration value="Western Summit"/>
          <xsd:enumeration value="Accounting"/>
          <xsd:enumeration value="Building and Administration"/>
          <xsd:enumeration value="Corporate Communication"/>
          <xsd:enumeration value="Corporate Tax"/>
          <xsd:enumeration value="Environmental"/>
          <xsd:enumeration value="Ethics and Compliance"/>
          <xsd:enumeration value="Executive Management"/>
          <xsd:enumeration value="HO-Business Management Group"/>
          <xsd:enumeration value="Home Office Equipment"/>
          <xsd:enumeration value="Human Resources"/>
          <xsd:enumeration value="Information Management"/>
          <xsd:enumeration value="Internal Audit"/>
          <xsd:enumeration value="KieCore"/>
          <xsd:enumeration value="KieCore Continuous Improvement"/>
          <xsd:enumeration value="Kiewit Business Services"/>
          <xsd:enumeration value="Kiewit University"/>
          <xsd:enumeration value="Leadership Development"/>
          <xsd:enumeration value="Legal"/>
          <xsd:enumeration value="P3"/>
          <xsd:enumeration value="Procurement"/>
          <xsd:enumeration value="Purchasing &amp; Sales"/>
          <xsd:enumeration value="Quality"/>
          <xsd:enumeration value="Real Estate"/>
          <xsd:enumeration value="Risk Management"/>
          <xsd:enumeration value="Safety"/>
          <xsd:enumeration value="Stock Registrar"/>
          <xsd:enumeration value="Strategy and Development"/>
          <xsd:enumeration value="Travel"/>
          <xsd:enumeration value="Treasury"/>
        </xsd:restriction>
      </xsd:simpleType>
    </xsd:element>
    <xsd:element name="ProfitCenter" ma:index="9" nillable="true" ma:displayName="ProfitCenter" ma:internalName="ProfitCenter">
      <xsd:simpleType>
        <xsd:restriction base="dms:Text">
          <xsd:maxLength value="255"/>
        </xsd:restriction>
      </xsd:simpleType>
    </xsd:element>
    <xsd:element name="OpportunityID" ma:index="10" nillable="true" ma:displayName="OpportunityID" ma:internalName="OpportunityID">
      <xsd:simpleType>
        <xsd:restriction base="dms:Text">
          <xsd:maxLength value="255"/>
        </xsd:restriction>
      </xsd:simpleType>
    </xsd:element>
    <xsd:element name="ProjectCompletionDate" ma:index="11" nillable="true" ma:displayName="ProjectCompletionDate" ma:format="DateOnly" ma:internalName="ProjectCompletion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a88295-8a17-448b-a839-b699cbfad62b" elementFormDefault="qualified">
    <xsd:import namespace="http://schemas.microsoft.com/office/2006/documentManagement/types"/>
    <xsd:import namespace="http://schemas.microsoft.com/office/infopath/2007/PartnerControls"/>
    <xsd:element name="_dlc_DocId" ma:index="1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haredContentType xmlns="Microsoft.SharePoint.Taxonomy.ContentTypeSync" SourceId="f80ea469-1d81-4d10-a97e-7dfee9d60b6a" ContentTypeId="0x010100F67935030963E344B2D6443E349B383100E85796468D2B3A4783E2B15F77D13D6A6901" PreviousValue="false"/>
</file>

<file path=customXml/itemProps1.xml><?xml version="1.0" encoding="utf-8"?>
<ds:datastoreItem xmlns:ds="http://schemas.openxmlformats.org/officeDocument/2006/customXml" ds:itemID="{497EC54C-30C2-4772-B245-BAC37DC5627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A7403B2-E365-4770-B17B-47D202E1CE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D4ED83-A654-4FC7-B936-6B40DC93CD47}">
  <ds:schemaRefs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25a88295-8a17-448b-a839-b699cbfad62b"/>
    <ds:schemaRef ds:uri="3b3663a6-f29f-4d3a-8b65-d75a6b5d9c03"/>
  </ds:schemaRefs>
</ds:datastoreItem>
</file>

<file path=customXml/itemProps4.xml><?xml version="1.0" encoding="utf-8"?>
<ds:datastoreItem xmlns:ds="http://schemas.openxmlformats.org/officeDocument/2006/customXml" ds:itemID="{A9CEC9DA-6835-4613-8758-2A413AEA80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3663a6-f29f-4d3a-8b65-d75a6b5d9c03"/>
    <ds:schemaRef ds:uri="25a88295-8a17-448b-a839-b699cbfad6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EC32F98D-5195-418C-9612-76CD947CA385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Manager/>
  <Company>Kiewit Power</Company>
  <HyperlinkBase/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Fiber Sub Comparable</dc:title>
  <dc:subject/>
  <dc:creator>Duong.Nguyen</dc:creator>
  <cp:keywords/>
  <dc:description/>
  <cp:lastModifiedBy>Jack.Boone</cp:lastModifiedBy>
  <dcterms:created xsi:type="dcterms:W3CDTF">2016-07-25T19:17:33Z</dcterms:created>
  <dcterms:modified xsi:type="dcterms:W3CDTF">2017-01-17T22:43:32Z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0x010100F67935030963E344B2D6443E349B383100E85796468D2B3A4783E2B15F77D13D6A69010087D48EC773564F4086BFE42BE2383970</vt:lpwstr>
  </property>
  <property fmtid="{D5CDD505-2E9C-101B-9397-08002B2CF9AE}" pid="3" name="_dlc_DocIdItemGuid">
    <vt:lpwstr>1e5b050f-3bf4-431d-ae9f-3debeb650a66</vt:lpwstr>
  </property>
</Properties>
</file>