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myers\Desktop\"/>
    </mc:Choice>
  </mc:AlternateContent>
  <bookViews>
    <workbookView xWindow="0" yWindow="0" windowWidth="15345" windowHeight="4995" firstSheet="3" activeTab="6"/>
  </bookViews>
  <sheets>
    <sheet name="Problem 1" sheetId="1" r:id="rId1"/>
    <sheet name="Problem 2" sheetId="2" r:id="rId2"/>
    <sheet name="Problem 3" sheetId="3" r:id="rId3"/>
    <sheet name="Problem 4" sheetId="4" r:id="rId4"/>
    <sheet name="Problem 5" sheetId="5" r:id="rId5"/>
    <sheet name="Problem 6" sheetId="6" r:id="rId6"/>
    <sheet name="Problem 7" sheetId="7" r:id="rId7"/>
  </sheets>
  <definedNames>
    <definedName name="solver_adj" localSheetId="0" hidden="1">'Problem 1'!$B$11:$B$14</definedName>
    <definedName name="solver_adj" localSheetId="1" hidden="1">'Problem 2'!$B$7:$B$14</definedName>
    <definedName name="solver_adj" localSheetId="2" hidden="1">'Problem 3'!$B$2:$B$6</definedName>
    <definedName name="solver_adj" localSheetId="3" hidden="1">'Problem 4'!$B$8:$B$9</definedName>
    <definedName name="solver_adj" localSheetId="4" hidden="1">'Problem 5'!$B$7:$B$9</definedName>
    <definedName name="solver_adj" localSheetId="5" hidden="1">'Problem 6'!$B$21:$B$27</definedName>
    <definedName name="solver_adj" localSheetId="6" hidden="1">'Problem 7'!$B$16:$B$17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0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0" localSheetId="3" hidden="1">'Problem 4'!$B$17:$D$17</definedName>
    <definedName name="solver_lhs1" localSheetId="0" hidden="1">'Problem 1'!$B$11:$B$14</definedName>
    <definedName name="solver_lhs1" localSheetId="1" hidden="1">'Problem 2'!$B$7:$B$14</definedName>
    <definedName name="solver_lhs1" localSheetId="2" hidden="1">'Problem 3'!$C$8:$J$8</definedName>
    <definedName name="solver_lhs1" localSheetId="3" hidden="1">'Problem 4'!$B$17:$D$17</definedName>
    <definedName name="solver_lhs1" localSheetId="4" hidden="1">'Problem 5'!$C$10</definedName>
    <definedName name="solver_lhs1" localSheetId="5" hidden="1">'Problem 6'!$B$32:$H$32</definedName>
    <definedName name="solver_lhs1" localSheetId="6" hidden="1">'Problem 7'!$B$21:$B$23</definedName>
    <definedName name="solver_lhs2" localSheetId="0" hidden="1">'Problem 1'!$B$15</definedName>
    <definedName name="solver_lhs2" localSheetId="1" hidden="1">'Problem 2'!$B$7:$B$14</definedName>
    <definedName name="solver_lhs2" localSheetId="3" hidden="1">'Problem 4'!$B$17:$D$17</definedName>
    <definedName name="solver_lhs2" localSheetId="4" hidden="1">'Problem 5'!$D$10</definedName>
    <definedName name="solver_lhs2" localSheetId="5" hidden="1">'Problem 6'!$K$32:$Q$32</definedName>
    <definedName name="solver_lhs2" localSheetId="6" hidden="1">'Problem 7'!$B$21:$B$23</definedName>
    <definedName name="solver_lhs3" localSheetId="0" hidden="1">'Problem 1'!$B$21</definedName>
    <definedName name="solver_lhs3" localSheetId="1" hidden="1">'Problem 2'!$C$15</definedName>
    <definedName name="solver_lhs3" localSheetId="3" hidden="1">'Problem 4'!$D$17</definedName>
    <definedName name="solver_lhs3" localSheetId="4" hidden="1">'Problem 5'!$D$10</definedName>
    <definedName name="solver_lhs4" localSheetId="0" hidden="1">'Problem 1'!$B$22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2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4</definedName>
    <definedName name="solver_num" localSheetId="1" hidden="1">3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um" localSheetId="5" hidden="1">2</definedName>
    <definedName name="solver_num" localSheetId="6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'Problem 1'!$D$15</definedName>
    <definedName name="solver_opt" localSheetId="1" hidden="1">'Problem 2'!$D$15</definedName>
    <definedName name="solver_opt" localSheetId="2" hidden="1">'Problem 3'!$B$11</definedName>
    <definedName name="solver_opt" localSheetId="3" hidden="1">'Problem 4'!$B$12</definedName>
    <definedName name="solver_opt" localSheetId="4" hidden="1">'Problem 5'!$G$10</definedName>
    <definedName name="solver_opt" localSheetId="5" hidden="1">'Problem 6'!$B$30</definedName>
    <definedName name="solver_opt" localSheetId="6" hidden="1">'Problem 7'!$B$19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0" localSheetId="3" hidden="1">3</definedName>
    <definedName name="solver_rel1" localSheetId="0" hidden="1">1</definedName>
    <definedName name="solver_rel1" localSheetId="1" hidden="1">4</definedName>
    <definedName name="solver_rel1" localSheetId="2" hidden="1">3</definedName>
    <definedName name="solver_rel1" localSheetId="3" hidden="1">3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2" localSheetId="0" hidden="1">2</definedName>
    <definedName name="solver_rel2" localSheetId="1" hidden="1">3</definedName>
    <definedName name="solver_rel2" localSheetId="3" hidden="1">3</definedName>
    <definedName name="solver_rel2" localSheetId="4" hidden="1">1</definedName>
    <definedName name="solver_rel2" localSheetId="5" hidden="1">2</definedName>
    <definedName name="solver_rel2" localSheetId="6" hidden="1">1</definedName>
    <definedName name="solver_rel3" localSheetId="0" hidden="1">1</definedName>
    <definedName name="solver_rel3" localSheetId="1" hidden="1">1</definedName>
    <definedName name="solver_rel3" localSheetId="3" hidden="1">3</definedName>
    <definedName name="solver_rel3" localSheetId="4" hidden="1">1</definedName>
    <definedName name="solver_rel4" localSheetId="0" hidden="1">1</definedName>
    <definedName name="solver_rhs0" localSheetId="3" hidden="1">'Problem 4'!$B$18:$D$18</definedName>
    <definedName name="solver_rhs1" localSheetId="0" hidden="1">0.4</definedName>
    <definedName name="solver_rhs1" localSheetId="1" hidden="1">integer</definedName>
    <definedName name="solver_rhs1" localSheetId="2" hidden="1">'Problem 3'!$C$9:$J$9</definedName>
    <definedName name="solver_rhs1" localSheetId="3" hidden="1">'Problem 4'!$B$18:$D$18</definedName>
    <definedName name="solver_rhs1" localSheetId="4" hidden="1">'Problem 5'!$C$11</definedName>
    <definedName name="solver_rhs1" localSheetId="5" hidden="1">'Problem 6'!$B$33:$H$33</definedName>
    <definedName name="solver_rhs1" localSheetId="6" hidden="1">'Problem 7'!$D$21:$D$23</definedName>
    <definedName name="solver_rhs2" localSheetId="0" hidden="1">'Problem 1'!$C$20</definedName>
    <definedName name="solver_rhs2" localSheetId="1" hidden="1">0</definedName>
    <definedName name="solver_rhs2" localSheetId="3" hidden="1">'Problem 4'!$B$18:$D$18</definedName>
    <definedName name="solver_rhs2" localSheetId="4" hidden="1">'Problem 5'!$D$11</definedName>
    <definedName name="solver_rhs2" localSheetId="5" hidden="1">'Problem 6'!$K$33:$Q$33</definedName>
    <definedName name="solver_rhs2" localSheetId="6" hidden="1">'Problem 7'!$D$21:$D$23</definedName>
    <definedName name="solver_rhs3" localSheetId="0" hidden="1">'Problem 1'!$C$21</definedName>
    <definedName name="solver_rhs3" localSheetId="1" hidden="1">1000</definedName>
    <definedName name="solver_rhs3" localSheetId="3" hidden="1">'Problem 4'!$D$18</definedName>
    <definedName name="solver_rhs3" localSheetId="4" hidden="1">'Problem 5'!$D$11</definedName>
    <definedName name="solver_rhs4" localSheetId="0" hidden="1">'Problem 1'!$C$22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3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8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 l="1"/>
  <c r="B22" i="7"/>
  <c r="B21" i="7"/>
  <c r="B19" i="7"/>
  <c r="B10" i="7"/>
  <c r="B8" i="7"/>
  <c r="B32" i="6"/>
  <c r="B30" i="6"/>
  <c r="F10" i="5"/>
  <c r="C10" i="5"/>
  <c r="G10" i="5"/>
  <c r="B18" i="4"/>
  <c r="C18" i="4"/>
  <c r="D18" i="4"/>
  <c r="B12" i="4"/>
  <c r="C15" i="2"/>
  <c r="D15" i="2"/>
  <c r="B22" i="1"/>
  <c r="B21" i="1"/>
  <c r="D15" i="1"/>
  <c r="C15" i="1" l="1"/>
  <c r="B15" i="1"/>
  <c r="C32" i="6"/>
  <c r="D32" i="6"/>
  <c r="E32" i="6"/>
  <c r="F32" i="6"/>
  <c r="G32" i="6"/>
  <c r="H32" i="6"/>
  <c r="F8" i="4"/>
  <c r="C8" i="4" s="1"/>
  <c r="F9" i="4"/>
  <c r="C9" i="4" s="1"/>
  <c r="B11" i="3"/>
  <c r="D9" i="3"/>
  <c r="E9" i="3"/>
  <c r="F9" i="3"/>
  <c r="G9" i="3"/>
  <c r="H9" i="3"/>
  <c r="I9" i="3"/>
  <c r="J9" i="3"/>
  <c r="C9" i="3"/>
  <c r="D8" i="3"/>
  <c r="E8" i="3"/>
  <c r="F8" i="3"/>
  <c r="G8" i="3"/>
  <c r="H8" i="3"/>
  <c r="I8" i="3"/>
  <c r="J8" i="3"/>
  <c r="C8" i="3"/>
  <c r="C16" i="4" l="1"/>
  <c r="D16" i="4"/>
  <c r="B16" i="4"/>
  <c r="B15" i="4"/>
  <c r="C15" i="4"/>
  <c r="D15" i="4"/>
  <c r="E10" i="5"/>
  <c r="D10" i="5"/>
  <c r="D9" i="5"/>
  <c r="C9" i="5"/>
  <c r="E8" i="2"/>
  <c r="E9" i="2"/>
  <c r="E10" i="2"/>
  <c r="E11" i="2"/>
  <c r="E12" i="2"/>
  <c r="E13" i="2"/>
  <c r="E14" i="2"/>
  <c r="E7" i="2"/>
  <c r="E15" i="2"/>
  <c r="B18" i="2"/>
  <c r="C4" i="2"/>
  <c r="D4" i="2"/>
  <c r="E4" i="2"/>
  <c r="F4" i="2"/>
  <c r="G4" i="2"/>
  <c r="H4" i="2"/>
  <c r="I4" i="2"/>
  <c r="B4" i="2"/>
  <c r="B28" i="1"/>
  <c r="B25" i="1"/>
  <c r="B26" i="1"/>
  <c r="B27" i="1"/>
  <c r="B24" i="1"/>
  <c r="B20" i="1"/>
  <c r="C21" i="1"/>
  <c r="A15" i="1"/>
  <c r="D17" i="4" l="1"/>
  <c r="B17" i="4"/>
  <c r="C17" i="4"/>
</calcChain>
</file>

<file path=xl/sharedStrings.xml><?xml version="1.0" encoding="utf-8"?>
<sst xmlns="http://schemas.openxmlformats.org/spreadsheetml/2006/main" count="150" uniqueCount="80">
  <si>
    <t>Growth</t>
  </si>
  <si>
    <t>Index</t>
  </si>
  <si>
    <t>Bond</t>
  </si>
  <si>
    <t>Fund Type</t>
  </si>
  <si>
    <t>Money Market</t>
  </si>
  <si>
    <t>Fund Number</t>
  </si>
  <si>
    <t>Expected Return</t>
  </si>
  <si>
    <t>Risk Level</t>
  </si>
  <si>
    <t>Maximum Investment</t>
  </si>
  <si>
    <t>Growth + Index</t>
  </si>
  <si>
    <t>Average Risk</t>
  </si>
  <si>
    <t>Fund Name</t>
  </si>
  <si>
    <t>Risk</t>
  </si>
  <si>
    <t>How Much in Each Fund</t>
  </si>
  <si>
    <t>Constriants</t>
  </si>
  <si>
    <t>Total Portfolio</t>
  </si>
  <si>
    <t>Return</t>
  </si>
  <si>
    <t>Goal: Max Return</t>
  </si>
  <si>
    <t>&lt;- maximize</t>
  </si>
  <si>
    <t>Project</t>
  </si>
  <si>
    <t>Cost</t>
  </si>
  <si>
    <t>Benefits (PV)</t>
  </si>
  <si>
    <t>Benefit / Cost Ratio</t>
  </si>
  <si>
    <t>Number</t>
  </si>
  <si>
    <t>constraints</t>
  </si>
  <si>
    <t>&lt;=</t>
  </si>
  <si>
    <t>goal</t>
  </si>
  <si>
    <t>maximize benefits</t>
  </si>
  <si>
    <t>all numbers</t>
  </si>
  <si>
    <t>are</t>
  </si>
  <si>
    <t>integers</t>
  </si>
  <si>
    <t>Gasoline</t>
  </si>
  <si>
    <t>Kerosine</t>
  </si>
  <si>
    <t>Jet Fuel</t>
  </si>
  <si>
    <t>Light Crude</t>
  </si>
  <si>
    <t>Heavy Crude</t>
  </si>
  <si>
    <t>Kettlebell</t>
  </si>
  <si>
    <t>Barbell</t>
  </si>
  <si>
    <t>Dumbbell</t>
  </si>
  <si>
    <t>Labor</t>
  </si>
  <si>
    <t>Testing</t>
  </si>
  <si>
    <t>Raw Materials</t>
  </si>
  <si>
    <t>Revenue</t>
  </si>
  <si>
    <t>Constraints</t>
  </si>
  <si>
    <t>Current Bond Price</t>
  </si>
  <si>
    <t>t = 1</t>
  </si>
  <si>
    <t># of bonds to purchase</t>
  </si>
  <si>
    <t>t = 2</t>
  </si>
  <si>
    <t>t = 3</t>
  </si>
  <si>
    <t>t = 4</t>
  </si>
  <si>
    <t>t = 5</t>
  </si>
  <si>
    <t>t = 6</t>
  </si>
  <si>
    <t>t = 7</t>
  </si>
  <si>
    <t>t = 8</t>
  </si>
  <si>
    <t>Obligations</t>
  </si>
  <si>
    <t>objective function</t>
  </si>
  <si>
    <t>minimize</t>
  </si>
  <si>
    <t>row c8:J8 must be &gt;= c9:j9</t>
  </si>
  <si>
    <t>minimize cost</t>
  </si>
  <si>
    <t>5% lost</t>
  </si>
  <si>
    <t>8% lost</t>
  </si>
  <si>
    <t>US $</t>
  </si>
  <si>
    <t>Yen</t>
  </si>
  <si>
    <t>Euro</t>
  </si>
  <si>
    <t>Can $</t>
  </si>
  <si>
    <t>GBP</t>
  </si>
  <si>
    <t>Aust $</t>
  </si>
  <si>
    <t>Swiss Franc</t>
  </si>
  <si>
    <t>Initial Position</t>
  </si>
  <si>
    <t>Desired Position</t>
  </si>
  <si>
    <t>Define decision variables</t>
  </si>
  <si>
    <t>Maximize USD</t>
  </si>
  <si>
    <t>such that</t>
  </si>
  <si>
    <t>Light crude</t>
  </si>
  <si>
    <t>before loss</t>
  </si>
  <si>
    <t>adjusting for loss</t>
  </si>
  <si>
    <t>x1</t>
  </si>
  <si>
    <t>x2</t>
  </si>
  <si>
    <t>a.</t>
  </si>
  <si>
    <t>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</si>
</sst>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&quot;$&quot;#,##0.00"/>
    <numFmt numFmtId="171" formatCode="&quot;$&quot;#,##0"/>
    <numFmt numFmtId="181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quotePrefix="1" applyFont="1" applyAlignment="1">
      <alignment horizontal="center" vertical="center"/>
    </xf>
    <xf numFmtId="10" fontId="0" fillId="2" borderId="1" xfId="0" applyNumberFormat="1" applyFill="1" applyBorder="1" applyAlignment="1">
      <alignment horizontal="center" vertical="center"/>
    </xf>
    <xf numFmtId="44" fontId="0" fillId="0" borderId="0" xfId="2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44" fontId="0" fillId="0" borderId="0" xfId="2" applyFont="1"/>
    <xf numFmtId="164" fontId="0" fillId="2" borderId="1" xfId="2" applyNumberFormat="1" applyFont="1" applyFill="1" applyBorder="1" applyAlignment="1">
      <alignment horizontal="center" vertical="center"/>
    </xf>
    <xf numFmtId="6" fontId="0" fillId="0" borderId="0" xfId="0" applyNumberFormat="1"/>
    <xf numFmtId="164" fontId="0" fillId="0" borderId="0" xfId="2" applyNumberFormat="1" applyFont="1"/>
    <xf numFmtId="2" fontId="0" fillId="0" borderId="0" xfId="2" applyNumberFormat="1" applyFont="1"/>
    <xf numFmtId="165" fontId="0" fillId="0" borderId="0" xfId="1" applyNumberFormat="1" applyFont="1"/>
    <xf numFmtId="0" fontId="0" fillId="2" borderId="1" xfId="0" applyFont="1" applyFill="1" applyBorder="1"/>
    <xf numFmtId="166" fontId="0" fillId="2" borderId="1" xfId="0" applyNumberFormat="1" applyFill="1" applyBorder="1"/>
    <xf numFmtId="44" fontId="0" fillId="2" borderId="1" xfId="2" applyFont="1" applyFill="1" applyBorder="1"/>
    <xf numFmtId="166" fontId="0" fillId="0" borderId="0" xfId="0" applyNumberFormat="1"/>
    <xf numFmtId="0" fontId="0" fillId="2" borderId="0" xfId="0" applyFill="1"/>
    <xf numFmtId="171" fontId="0" fillId="0" borderId="0" xfId="0" applyNumberFormat="1"/>
    <xf numFmtId="165" fontId="0" fillId="2" borderId="3" xfId="1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44" fontId="0" fillId="0" borderId="7" xfId="2" applyFont="1" applyBorder="1"/>
    <xf numFmtId="44" fontId="0" fillId="0" borderId="0" xfId="2" applyFont="1" applyBorder="1"/>
    <xf numFmtId="44" fontId="0" fillId="0" borderId="8" xfId="2" applyFont="1" applyBorder="1"/>
    <xf numFmtId="171" fontId="0" fillId="0" borderId="9" xfId="0" applyNumberFormat="1" applyBorder="1"/>
    <xf numFmtId="171" fontId="0" fillId="0" borderId="2" xfId="0" applyNumberFormat="1" applyBorder="1"/>
    <xf numFmtId="171" fontId="0" fillId="0" borderId="2" xfId="2" applyNumberFormat="1" applyFont="1" applyBorder="1"/>
    <xf numFmtId="171" fontId="0" fillId="0" borderId="10" xfId="0" applyNumberFormat="1" applyBorder="1"/>
    <xf numFmtId="2" fontId="0" fillId="0" borderId="0" xfId="0" applyNumberFormat="1"/>
    <xf numFmtId="18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43" fontId="0" fillId="2" borderId="1" xfId="1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1" applyNumberFormat="1" applyFont="1"/>
    <xf numFmtId="0" fontId="0" fillId="3" borderId="1" xfId="0" applyFill="1" applyBorder="1"/>
    <xf numFmtId="8" fontId="0" fillId="0" borderId="0" xfId="0" applyNumberFormat="1"/>
    <xf numFmtId="2" fontId="0" fillId="0" borderId="0" xfId="0" applyNumberFormat="1" applyBorder="1"/>
    <xf numFmtId="2" fontId="0" fillId="0" borderId="2" xfId="0" applyNumberForma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18" sqref="C18"/>
    </sheetView>
  </sheetViews>
  <sheetFormatPr defaultRowHeight="15" x14ac:dyDescent="0.25"/>
  <cols>
    <col min="1" max="1" width="20.5703125" style="1" customWidth="1"/>
    <col min="2" max="2" width="22.140625" style="1" bestFit="1" customWidth="1"/>
    <col min="3" max="5" width="20.5703125" style="1" customWidth="1"/>
  </cols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 t="s">
        <v>5</v>
      </c>
      <c r="B2" s="1">
        <v>1</v>
      </c>
      <c r="C2" s="1">
        <v>2</v>
      </c>
      <c r="D2" s="1">
        <v>3</v>
      </c>
      <c r="E2" s="1">
        <v>4</v>
      </c>
    </row>
    <row r="3" spans="1:5" x14ac:dyDescent="0.25">
      <c r="A3" s="1" t="s">
        <v>6</v>
      </c>
      <c r="B3" s="2">
        <v>0.2069</v>
      </c>
      <c r="C3" s="2">
        <v>5.8700000000000002E-2</v>
      </c>
      <c r="D3" s="2">
        <v>0.1052</v>
      </c>
      <c r="E3" s="2">
        <v>2.4299999999999999E-2</v>
      </c>
    </row>
    <row r="4" spans="1:5" x14ac:dyDescent="0.25">
      <c r="A4" s="1" t="s">
        <v>7</v>
      </c>
      <c r="B4" s="1">
        <v>4</v>
      </c>
      <c r="C4" s="1">
        <v>2</v>
      </c>
      <c r="D4" s="1">
        <v>2</v>
      </c>
      <c r="E4" s="1">
        <v>1</v>
      </c>
    </row>
    <row r="5" spans="1:5" x14ac:dyDescent="0.25">
      <c r="A5" s="1" t="s">
        <v>8</v>
      </c>
      <c r="B5" s="3">
        <v>0.4</v>
      </c>
      <c r="C5" s="3">
        <v>0.4</v>
      </c>
      <c r="D5" s="3">
        <v>0.4</v>
      </c>
      <c r="E5" s="3">
        <v>0.4</v>
      </c>
    </row>
    <row r="7" spans="1:5" x14ac:dyDescent="0.25">
      <c r="A7" s="1" t="s">
        <v>17</v>
      </c>
    </row>
    <row r="10" spans="1:5" x14ac:dyDescent="0.25">
      <c r="A10" s="1" t="s">
        <v>11</v>
      </c>
      <c r="B10" s="1" t="s">
        <v>13</v>
      </c>
      <c r="C10" s="1" t="s">
        <v>12</v>
      </c>
      <c r="D10" s="1" t="s">
        <v>16</v>
      </c>
    </row>
    <row r="11" spans="1:5" x14ac:dyDescent="0.25">
      <c r="A11" s="4">
        <v>1</v>
      </c>
      <c r="B11" s="8">
        <v>0.20000033333332828</v>
      </c>
      <c r="C11" s="4">
        <v>4</v>
      </c>
      <c r="D11" s="8">
        <v>0.2069</v>
      </c>
    </row>
    <row r="12" spans="1:5" x14ac:dyDescent="0.25">
      <c r="A12" s="4">
        <v>2</v>
      </c>
      <c r="B12" s="8">
        <v>0</v>
      </c>
      <c r="C12" s="4">
        <v>2</v>
      </c>
      <c r="D12" s="8">
        <v>5.8700000000000002E-2</v>
      </c>
    </row>
    <row r="13" spans="1:5" x14ac:dyDescent="0.25">
      <c r="A13" s="4">
        <v>3</v>
      </c>
      <c r="B13" s="8">
        <v>0.4</v>
      </c>
      <c r="C13" s="4">
        <v>2</v>
      </c>
      <c r="D13" s="8">
        <v>0.1052</v>
      </c>
    </row>
    <row r="14" spans="1:5" x14ac:dyDescent="0.25">
      <c r="A14" s="4">
        <v>4</v>
      </c>
      <c r="B14" s="8">
        <v>0.40000066666668649</v>
      </c>
      <c r="C14" s="4">
        <v>1</v>
      </c>
      <c r="D14" s="8">
        <v>2.4299999999999999E-2</v>
      </c>
    </row>
    <row r="15" spans="1:5" x14ac:dyDescent="0.25">
      <c r="A15" s="1">
        <f>SUMPRODUCT(B11:B14,C11:C14)</f>
        <v>2.0000019999999998</v>
      </c>
      <c r="B15" s="2">
        <f>SUM(B11:B14)</f>
        <v>1.0000010000000148</v>
      </c>
      <c r="C15" s="49">
        <f>SUMPRODUCT(C11:C14,$B$11:$B$14)</f>
        <v>2.0000019999999998</v>
      </c>
      <c r="D15" s="2">
        <f>SUMPRODUCT(D11:D14,$B$11:$B$14)</f>
        <v>9.3180085166666121E-2</v>
      </c>
      <c r="E15" s="1" t="s">
        <v>18</v>
      </c>
    </row>
    <row r="19" spans="1:3" x14ac:dyDescent="0.25">
      <c r="A19" s="5" t="s">
        <v>14</v>
      </c>
    </row>
    <row r="20" spans="1:3" x14ac:dyDescent="0.25">
      <c r="A20" s="1" t="s">
        <v>15</v>
      </c>
      <c r="B20" s="1">
        <f>SUM(B11:B14)</f>
        <v>1.0000010000000148</v>
      </c>
      <c r="C20" s="1">
        <v>1</v>
      </c>
    </row>
    <row r="21" spans="1:3" x14ac:dyDescent="0.25">
      <c r="A21" s="6" t="s">
        <v>9</v>
      </c>
      <c r="B21" s="2">
        <f>B11+B12</f>
        <v>0.20000033333332828</v>
      </c>
      <c r="C21" s="7">
        <f>0.6*B15</f>
        <v>0.60000060000000888</v>
      </c>
    </row>
    <row r="22" spans="1:3" x14ac:dyDescent="0.25">
      <c r="A22" s="6" t="s">
        <v>10</v>
      </c>
      <c r="B22" s="1">
        <f>SUMPRODUCT(C11:C14,B11:B14)</f>
        <v>2.0000019999999998</v>
      </c>
      <c r="C22" s="6">
        <v>2</v>
      </c>
    </row>
    <row r="24" spans="1:3" x14ac:dyDescent="0.25">
      <c r="A24" s="1">
        <v>0.20000033333332828</v>
      </c>
      <c r="B24" s="9">
        <f>A24*10000000</f>
        <v>2000003.3333332827</v>
      </c>
    </row>
    <row r="25" spans="1:3" x14ac:dyDescent="0.25">
      <c r="A25" s="1">
        <v>0</v>
      </c>
      <c r="B25" s="9">
        <f t="shared" ref="B25:B27" si="0">A25*10000000</f>
        <v>0</v>
      </c>
    </row>
    <row r="26" spans="1:3" x14ac:dyDescent="0.25">
      <c r="A26" s="1">
        <v>0.4</v>
      </c>
      <c r="B26" s="9">
        <f t="shared" si="0"/>
        <v>4000000</v>
      </c>
    </row>
    <row r="27" spans="1:3" x14ac:dyDescent="0.25">
      <c r="A27" s="1">
        <v>0.40000066666668649</v>
      </c>
      <c r="B27" s="9">
        <f t="shared" si="0"/>
        <v>4000006.6666668649</v>
      </c>
    </row>
    <row r="28" spans="1:3" x14ac:dyDescent="0.25">
      <c r="B28" s="10">
        <f>SUM(B24:B27)</f>
        <v>10000010.000000147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6" sqref="C16"/>
    </sheetView>
  </sheetViews>
  <sheetFormatPr defaultRowHeight="15" x14ac:dyDescent="0.25"/>
  <cols>
    <col min="1" max="1" width="18.42578125" bestFit="1" customWidth="1"/>
    <col min="2" max="2" width="11.42578125" bestFit="1" customWidth="1"/>
    <col min="3" max="3" width="6.42578125" bestFit="1" customWidth="1"/>
    <col min="4" max="4" width="12.7109375" bestFit="1" customWidth="1"/>
    <col min="5" max="5" width="12" bestFit="1" customWidth="1"/>
    <col min="6" max="6" width="4" bestFit="1" customWidth="1"/>
    <col min="7" max="7" width="5" bestFit="1" customWidth="1"/>
    <col min="8" max="9" width="12" bestFit="1" customWidth="1"/>
  </cols>
  <sheetData>
    <row r="1" spans="1:9" x14ac:dyDescent="0.25">
      <c r="A1" s="12" t="s">
        <v>19</v>
      </c>
      <c r="B1" s="13">
        <v>1</v>
      </c>
      <c r="C1" s="13">
        <v>2</v>
      </c>
      <c r="D1" s="13">
        <v>3</v>
      </c>
      <c r="E1" s="13">
        <v>4</v>
      </c>
      <c r="F1" s="13">
        <v>5</v>
      </c>
      <c r="G1" s="13">
        <v>6</v>
      </c>
      <c r="H1" s="13">
        <v>7</v>
      </c>
      <c r="I1" s="13">
        <v>8</v>
      </c>
    </row>
    <row r="2" spans="1:9" x14ac:dyDescent="0.25">
      <c r="A2" t="s">
        <v>20</v>
      </c>
      <c r="B2" s="11">
        <v>400</v>
      </c>
      <c r="C2" s="11">
        <v>300</v>
      </c>
      <c r="D2" s="11">
        <v>200</v>
      </c>
      <c r="E2" s="11">
        <v>100</v>
      </c>
      <c r="F2" s="11">
        <v>300</v>
      </c>
      <c r="G2" s="11">
        <v>250</v>
      </c>
      <c r="H2" s="11">
        <v>300</v>
      </c>
      <c r="I2" s="11">
        <v>350</v>
      </c>
    </row>
    <row r="3" spans="1:9" x14ac:dyDescent="0.25">
      <c r="A3" t="s">
        <v>21</v>
      </c>
      <c r="B3" s="11">
        <v>950</v>
      </c>
      <c r="C3" s="11">
        <v>780</v>
      </c>
      <c r="D3" s="11">
        <v>440</v>
      </c>
      <c r="E3" s="11">
        <v>215</v>
      </c>
      <c r="F3" s="11">
        <v>630</v>
      </c>
      <c r="G3" s="11">
        <v>490</v>
      </c>
      <c r="H3" s="11">
        <v>560</v>
      </c>
      <c r="I3" s="11">
        <v>600</v>
      </c>
    </row>
    <row r="4" spans="1:9" x14ac:dyDescent="0.25">
      <c r="A4" t="s">
        <v>22</v>
      </c>
      <c r="B4" s="11">
        <f>B3/B2</f>
        <v>2.375</v>
      </c>
      <c r="C4" s="11">
        <f>C3/C2</f>
        <v>2.6</v>
      </c>
      <c r="D4" s="11">
        <f t="shared" ref="D4:I4" si="0">D3/D2</f>
        <v>2.2000000000000002</v>
      </c>
      <c r="E4" s="11">
        <f t="shared" si="0"/>
        <v>2.15</v>
      </c>
      <c r="F4" s="11">
        <f t="shared" si="0"/>
        <v>2.1</v>
      </c>
      <c r="G4" s="11">
        <f t="shared" si="0"/>
        <v>1.96</v>
      </c>
      <c r="H4" s="11">
        <f t="shared" si="0"/>
        <v>1.8666666666666667</v>
      </c>
      <c r="I4" s="11">
        <f t="shared" si="0"/>
        <v>1.7142857142857142</v>
      </c>
    </row>
    <row r="5" spans="1:9" x14ac:dyDescent="0.25">
      <c r="B5" s="11"/>
      <c r="C5" s="11"/>
      <c r="D5" s="11"/>
      <c r="E5" s="11"/>
      <c r="F5" s="11"/>
      <c r="G5" s="11"/>
      <c r="H5" s="11"/>
      <c r="I5" s="11"/>
    </row>
    <row r="6" spans="1:9" x14ac:dyDescent="0.25">
      <c r="A6" s="1"/>
      <c r="B6" s="1" t="s">
        <v>23</v>
      </c>
      <c r="C6" s="1" t="s">
        <v>20</v>
      </c>
      <c r="D6" s="1" t="s">
        <v>21</v>
      </c>
    </row>
    <row r="7" spans="1:9" x14ac:dyDescent="0.25">
      <c r="A7" s="4">
        <v>1</v>
      </c>
      <c r="B7" s="4">
        <v>0</v>
      </c>
      <c r="C7" s="18">
        <v>400</v>
      </c>
      <c r="D7" s="18">
        <v>950</v>
      </c>
      <c r="E7" s="14">
        <f>D7/C7</f>
        <v>2.375</v>
      </c>
    </row>
    <row r="8" spans="1:9" x14ac:dyDescent="0.25">
      <c r="A8" s="4">
        <v>2</v>
      </c>
      <c r="B8" s="4">
        <v>3</v>
      </c>
      <c r="C8" s="18">
        <v>300</v>
      </c>
      <c r="D8" s="18">
        <v>780</v>
      </c>
      <c r="E8" s="14">
        <f t="shared" ref="E8:E14" si="1">D8/C8</f>
        <v>2.6</v>
      </c>
    </row>
    <row r="9" spans="1:9" x14ac:dyDescent="0.25">
      <c r="A9" s="4">
        <v>3</v>
      </c>
      <c r="B9" s="4">
        <v>0</v>
      </c>
      <c r="C9" s="18">
        <v>200</v>
      </c>
      <c r="D9" s="18">
        <v>440</v>
      </c>
      <c r="E9" s="14">
        <f t="shared" si="1"/>
        <v>2.2000000000000002</v>
      </c>
    </row>
    <row r="10" spans="1:9" x14ac:dyDescent="0.25">
      <c r="A10" s="4">
        <v>4</v>
      </c>
      <c r="B10" s="4">
        <v>1</v>
      </c>
      <c r="C10" s="18">
        <v>100</v>
      </c>
      <c r="D10" s="18">
        <v>215</v>
      </c>
      <c r="E10" s="14">
        <f t="shared" si="1"/>
        <v>2.15</v>
      </c>
    </row>
    <row r="11" spans="1:9" x14ac:dyDescent="0.25">
      <c r="A11" s="4">
        <v>5</v>
      </c>
      <c r="B11" s="4">
        <v>0</v>
      </c>
      <c r="C11" s="18">
        <v>300</v>
      </c>
      <c r="D11" s="18">
        <v>630</v>
      </c>
      <c r="E11" s="14">
        <f t="shared" si="1"/>
        <v>2.1</v>
      </c>
    </row>
    <row r="12" spans="1:9" x14ac:dyDescent="0.25">
      <c r="A12" s="4">
        <v>6</v>
      </c>
      <c r="B12" s="4">
        <v>0</v>
      </c>
      <c r="C12" s="18">
        <v>250</v>
      </c>
      <c r="D12" s="18">
        <v>490</v>
      </c>
      <c r="E12" s="14">
        <f t="shared" si="1"/>
        <v>1.96</v>
      </c>
    </row>
    <row r="13" spans="1:9" x14ac:dyDescent="0.25">
      <c r="A13" s="4">
        <v>7</v>
      </c>
      <c r="B13" s="4">
        <v>0</v>
      </c>
      <c r="C13" s="18">
        <v>300</v>
      </c>
      <c r="D13" s="18">
        <v>560</v>
      </c>
      <c r="E13" s="14">
        <f t="shared" si="1"/>
        <v>1.8666666666666667</v>
      </c>
    </row>
    <row r="14" spans="1:9" x14ac:dyDescent="0.25">
      <c r="A14" s="4">
        <v>8</v>
      </c>
      <c r="B14" s="4">
        <v>0</v>
      </c>
      <c r="C14" s="18">
        <v>350</v>
      </c>
      <c r="D14" s="18">
        <v>600</v>
      </c>
      <c r="E14" s="14">
        <f t="shared" si="1"/>
        <v>1.7142857142857142</v>
      </c>
    </row>
    <row r="15" spans="1:9" x14ac:dyDescent="0.25">
      <c r="A15" s="14"/>
      <c r="B15" s="14"/>
      <c r="C15" s="15">
        <f>SUMPRODUCT(C7:C14,$B$7:$B$14)</f>
        <v>1000</v>
      </c>
      <c r="D15" s="15">
        <f>SUMPRODUCT(D7:D14,$B$7:$B$14)</f>
        <v>2555</v>
      </c>
      <c r="E15" s="15">
        <f>SUMPRODUCT(E7:E14,$B$7:$B$14)</f>
        <v>9.9500000000000011</v>
      </c>
    </row>
    <row r="16" spans="1:9" x14ac:dyDescent="0.25">
      <c r="A16" s="16" t="s">
        <v>26</v>
      </c>
    </row>
    <row r="17" spans="1:4" x14ac:dyDescent="0.25">
      <c r="A17" t="s">
        <v>27</v>
      </c>
    </row>
    <row r="18" spans="1:4" x14ac:dyDescent="0.25">
      <c r="A18" s="16" t="s">
        <v>24</v>
      </c>
      <c r="B18">
        <f>C15</f>
        <v>1000</v>
      </c>
      <c r="C18" t="s">
        <v>25</v>
      </c>
      <c r="D18" s="17">
        <v>1000</v>
      </c>
    </row>
    <row r="19" spans="1:4" x14ac:dyDescent="0.25">
      <c r="B19" t="s">
        <v>28</v>
      </c>
      <c r="C19" t="s">
        <v>29</v>
      </c>
      <c r="D19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C2" sqref="C2"/>
    </sheetView>
  </sheetViews>
  <sheetFormatPr defaultRowHeight="15" x14ac:dyDescent="0.25"/>
  <cols>
    <col min="1" max="1" width="17.85546875" bestFit="1" customWidth="1"/>
    <col min="2" max="2" width="23.85546875" bestFit="1" customWidth="1"/>
    <col min="3" max="7" width="12.140625" bestFit="1" customWidth="1"/>
    <col min="8" max="8" width="14.42578125" bestFit="1" customWidth="1"/>
    <col min="9" max="9" width="12.7109375" bestFit="1" customWidth="1"/>
    <col min="10" max="10" width="13.85546875" bestFit="1" customWidth="1"/>
  </cols>
  <sheetData>
    <row r="1" spans="1:10" x14ac:dyDescent="0.25">
      <c r="A1" t="s">
        <v>44</v>
      </c>
      <c r="B1" t="s">
        <v>46</v>
      </c>
      <c r="C1" s="30" t="s">
        <v>45</v>
      </c>
      <c r="D1" s="31" t="s">
        <v>47</v>
      </c>
      <c r="E1" s="31" t="s">
        <v>48</v>
      </c>
      <c r="F1" s="31" t="s">
        <v>49</v>
      </c>
      <c r="G1" s="31" t="s">
        <v>50</v>
      </c>
      <c r="H1" s="31" t="s">
        <v>51</v>
      </c>
      <c r="I1" s="31" t="s">
        <v>52</v>
      </c>
      <c r="J1" s="32" t="s">
        <v>53</v>
      </c>
    </row>
    <row r="2" spans="1:10" x14ac:dyDescent="0.25">
      <c r="A2" s="14">
        <v>102.36</v>
      </c>
      <c r="B2" s="29">
        <v>6000</v>
      </c>
      <c r="C2" s="33">
        <v>2.5</v>
      </c>
      <c r="D2" s="34">
        <v>2.5</v>
      </c>
      <c r="E2" s="34">
        <v>2.5</v>
      </c>
      <c r="F2" s="34">
        <v>2.5</v>
      </c>
      <c r="G2" s="34">
        <v>102.5</v>
      </c>
      <c r="H2" s="34"/>
      <c r="I2" s="34"/>
      <c r="J2" s="35"/>
    </row>
    <row r="3" spans="1:10" x14ac:dyDescent="0.25">
      <c r="A3" s="14">
        <v>110.83</v>
      </c>
      <c r="B3" s="29">
        <v>28103.606772665447</v>
      </c>
      <c r="C3" s="33">
        <v>5</v>
      </c>
      <c r="D3" s="34">
        <v>5</v>
      </c>
      <c r="E3" s="34">
        <v>5</v>
      </c>
      <c r="F3" s="34">
        <v>5</v>
      </c>
      <c r="G3" s="34">
        <v>5</v>
      </c>
      <c r="H3" s="34">
        <v>105</v>
      </c>
      <c r="I3" s="34"/>
      <c r="J3" s="35"/>
    </row>
    <row r="4" spans="1:10" x14ac:dyDescent="0.25">
      <c r="A4" s="14">
        <v>96.94</v>
      </c>
      <c r="B4" s="29">
        <v>3555.1803386332722</v>
      </c>
      <c r="C4" s="33">
        <v>3</v>
      </c>
      <c r="D4" s="34">
        <v>3</v>
      </c>
      <c r="E4" s="34">
        <v>3</v>
      </c>
      <c r="F4" s="34">
        <v>3</v>
      </c>
      <c r="G4" s="34">
        <v>3</v>
      </c>
      <c r="H4" s="34">
        <v>3</v>
      </c>
      <c r="I4" s="34">
        <v>103</v>
      </c>
      <c r="J4" s="35"/>
    </row>
    <row r="5" spans="1:10" x14ac:dyDescent="0.25">
      <c r="A5" s="14">
        <v>114.65</v>
      </c>
      <c r="B5" s="29">
        <v>0</v>
      </c>
      <c r="C5" s="33">
        <v>4</v>
      </c>
      <c r="D5" s="34">
        <v>4</v>
      </c>
      <c r="E5" s="34">
        <v>4</v>
      </c>
      <c r="F5" s="34">
        <v>4</v>
      </c>
      <c r="G5" s="34">
        <v>4</v>
      </c>
      <c r="H5" s="34">
        <v>4</v>
      </c>
      <c r="I5" s="34">
        <v>4</v>
      </c>
      <c r="J5" s="35">
        <v>104</v>
      </c>
    </row>
    <row r="6" spans="1:10" x14ac:dyDescent="0.25">
      <c r="A6" s="14">
        <v>96.63</v>
      </c>
      <c r="B6" s="29">
        <v>9661.8357487922622</v>
      </c>
      <c r="C6" s="33">
        <v>3.5</v>
      </c>
      <c r="D6" s="34">
        <v>3.5</v>
      </c>
      <c r="E6" s="34">
        <v>3.5</v>
      </c>
      <c r="F6" s="34">
        <v>3.5</v>
      </c>
      <c r="G6" s="34">
        <v>3.5</v>
      </c>
      <c r="H6" s="34">
        <v>3.5</v>
      </c>
      <c r="I6" s="34">
        <v>3.5</v>
      </c>
      <c r="J6" s="35">
        <v>103.5</v>
      </c>
    </row>
    <row r="7" spans="1:10" x14ac:dyDescent="0.25">
      <c r="A7" t="s">
        <v>54</v>
      </c>
      <c r="C7" s="36">
        <v>100000</v>
      </c>
      <c r="D7" s="37">
        <v>200000</v>
      </c>
      <c r="E7" s="37">
        <v>100000</v>
      </c>
      <c r="F7" s="37">
        <v>200000</v>
      </c>
      <c r="G7" s="37">
        <v>800000</v>
      </c>
      <c r="H7" s="38">
        <v>1200000</v>
      </c>
      <c r="I7" s="38">
        <v>400000</v>
      </c>
      <c r="J7" s="39">
        <v>1000000</v>
      </c>
    </row>
    <row r="8" spans="1:10" x14ac:dyDescent="0.25">
      <c r="C8" s="28">
        <f>SUMPRODUCT($B$2:$B$6,C2:C6)</f>
        <v>199999.99999999997</v>
      </c>
      <c r="D8" s="28">
        <f t="shared" ref="D8:J8" si="0">SUMPRODUCT($B$2:$B$6,D2:D6)</f>
        <v>199999.99999999997</v>
      </c>
      <c r="E8" s="28">
        <f t="shared" si="0"/>
        <v>199999.99999999997</v>
      </c>
      <c r="F8" s="28">
        <f t="shared" si="0"/>
        <v>199999.99999999997</v>
      </c>
      <c r="G8" s="28">
        <f t="shared" si="0"/>
        <v>800000</v>
      </c>
      <c r="H8" s="28">
        <f t="shared" si="0"/>
        <v>2995360.6772665447</v>
      </c>
      <c r="I8" s="28">
        <f t="shared" si="0"/>
        <v>399999.99999999994</v>
      </c>
      <c r="J8" s="28">
        <f t="shared" si="0"/>
        <v>999999.99999999919</v>
      </c>
    </row>
    <row r="9" spans="1:10" x14ac:dyDescent="0.25">
      <c r="C9" s="28">
        <f>C7</f>
        <v>100000</v>
      </c>
      <c r="D9" s="28">
        <f t="shared" ref="D9:J9" si="1">D7</f>
        <v>200000</v>
      </c>
      <c r="E9" s="28">
        <f t="shared" si="1"/>
        <v>100000</v>
      </c>
      <c r="F9" s="28">
        <f t="shared" si="1"/>
        <v>200000</v>
      </c>
      <c r="G9" s="28">
        <f t="shared" si="1"/>
        <v>800000</v>
      </c>
      <c r="H9" s="28">
        <f t="shared" si="1"/>
        <v>1200000</v>
      </c>
      <c r="I9" s="28">
        <f t="shared" si="1"/>
        <v>400000</v>
      </c>
      <c r="J9" s="28">
        <f t="shared" si="1"/>
        <v>1000000</v>
      </c>
    </row>
    <row r="10" spans="1:10" x14ac:dyDescent="0.25">
      <c r="A10" t="s">
        <v>55</v>
      </c>
    </row>
    <row r="11" spans="1:10" x14ac:dyDescent="0.25">
      <c r="A11" t="s">
        <v>56</v>
      </c>
      <c r="B11" s="20">
        <f>SUMPRODUCT(A2:A6,B2:B6)</f>
        <v>5007145.1090474175</v>
      </c>
    </row>
    <row r="13" spans="1:10" x14ac:dyDescent="0.25">
      <c r="A13" t="s">
        <v>24</v>
      </c>
      <c r="B13" t="s">
        <v>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2" sqref="D22"/>
    </sheetView>
  </sheetViews>
  <sheetFormatPr defaultRowHeight="15" x14ac:dyDescent="0.25"/>
  <cols>
    <col min="1" max="1" width="13.42578125" bestFit="1" customWidth="1"/>
    <col min="2" max="2" width="15.7109375" bestFit="1" customWidth="1"/>
    <col min="3" max="3" width="16.28515625" bestFit="1" customWidth="1"/>
    <col min="4" max="4" width="14.7109375" bestFit="1" customWidth="1"/>
  </cols>
  <sheetData>
    <row r="1" spans="1:6" x14ac:dyDescent="0.25">
      <c r="B1" t="s">
        <v>31</v>
      </c>
      <c r="C1" t="s">
        <v>32</v>
      </c>
      <c r="D1" t="s">
        <v>33</v>
      </c>
    </row>
    <row r="2" spans="1:6" x14ac:dyDescent="0.25">
      <c r="A2" t="s">
        <v>34</v>
      </c>
      <c r="B2">
        <v>0.4</v>
      </c>
      <c r="C2">
        <v>0.2</v>
      </c>
      <c r="D2">
        <v>0.35</v>
      </c>
    </row>
    <row r="3" spans="1:6" x14ac:dyDescent="0.25">
      <c r="A3" t="s">
        <v>35</v>
      </c>
      <c r="B3">
        <v>0.32</v>
      </c>
      <c r="C3">
        <v>0.4</v>
      </c>
      <c r="D3">
        <v>0.2</v>
      </c>
    </row>
    <row r="4" spans="1:6" x14ac:dyDescent="0.25">
      <c r="B4" s="50">
        <v>1000000</v>
      </c>
      <c r="C4" s="50">
        <v>500000</v>
      </c>
      <c r="D4" s="50">
        <v>300000</v>
      </c>
    </row>
    <row r="5" spans="1:6" x14ac:dyDescent="0.25">
      <c r="C5" s="21"/>
      <c r="D5" s="22"/>
    </row>
    <row r="6" spans="1:6" x14ac:dyDescent="0.25">
      <c r="C6" s="21"/>
      <c r="D6" s="22"/>
    </row>
    <row r="7" spans="1:6" x14ac:dyDescent="0.25">
      <c r="B7" t="s">
        <v>74</v>
      </c>
      <c r="C7" s="21" t="s">
        <v>75</v>
      </c>
      <c r="D7" s="22"/>
    </row>
    <row r="8" spans="1:6" x14ac:dyDescent="0.25">
      <c r="A8" s="14" t="s">
        <v>34</v>
      </c>
      <c r="B8" s="51">
        <v>0</v>
      </c>
      <c r="C8" s="27">
        <f>B8*F8</f>
        <v>0</v>
      </c>
      <c r="D8" s="19">
        <v>20</v>
      </c>
      <c r="E8" t="s">
        <v>59</v>
      </c>
      <c r="F8">
        <f>1/1.05</f>
        <v>0.95238095238095233</v>
      </c>
    </row>
    <row r="9" spans="1:6" x14ac:dyDescent="0.25">
      <c r="A9" s="14" t="s">
        <v>35</v>
      </c>
      <c r="B9" s="51">
        <v>3375000.0000000014</v>
      </c>
      <c r="C9" s="27">
        <f>B9*F9</f>
        <v>3125000.0000000009</v>
      </c>
      <c r="D9" s="19">
        <v>15</v>
      </c>
      <c r="E9" t="s">
        <v>60</v>
      </c>
      <c r="F9">
        <f>1/1.08</f>
        <v>0.92592592592592582</v>
      </c>
    </row>
    <row r="10" spans="1:6" x14ac:dyDescent="0.25">
      <c r="D10" s="52"/>
    </row>
    <row r="11" spans="1:6" x14ac:dyDescent="0.25">
      <c r="A11" s="16" t="s">
        <v>26</v>
      </c>
      <c r="D11" s="52"/>
    </row>
    <row r="12" spans="1:6" x14ac:dyDescent="0.25">
      <c r="A12" t="s">
        <v>58</v>
      </c>
      <c r="B12" s="26">
        <f>SUMPRODUCT(B8:B9,D8:D9)</f>
        <v>50625000.000000022</v>
      </c>
    </row>
    <row r="14" spans="1:6" x14ac:dyDescent="0.25">
      <c r="A14" s="16" t="s">
        <v>24</v>
      </c>
    </row>
    <row r="15" spans="1:6" x14ac:dyDescent="0.25">
      <c r="A15" t="s">
        <v>73</v>
      </c>
      <c r="B15" s="53">
        <f>SUMPRODUCT($C$8,B2)</f>
        <v>0</v>
      </c>
      <c r="C15" s="53">
        <f>SUMPRODUCT($C$8,C2)</f>
        <v>0</v>
      </c>
      <c r="D15" s="53">
        <f>SUMPRODUCT($C$8,D2)</f>
        <v>0</v>
      </c>
    </row>
    <row r="16" spans="1:6" x14ac:dyDescent="0.25">
      <c r="A16" t="s">
        <v>35</v>
      </c>
      <c r="B16" s="54">
        <f>SUMPRODUCT($C$9,B3)</f>
        <v>1000000.0000000003</v>
      </c>
      <c r="C16" s="54">
        <f>SUMPRODUCT($C$9,C3)</f>
        <v>1250000.0000000005</v>
      </c>
      <c r="D16" s="54">
        <f>SUMPRODUCT($C$9,D3)</f>
        <v>625000.00000000023</v>
      </c>
    </row>
    <row r="17" spans="2:4" x14ac:dyDescent="0.25">
      <c r="B17" s="40">
        <f>B16+B15</f>
        <v>1000000.0000000003</v>
      </c>
      <c r="C17" s="40">
        <f t="shared" ref="C17" si="0">C16+C15</f>
        <v>1250000.0000000005</v>
      </c>
      <c r="D17" s="40">
        <f>D16+D15</f>
        <v>625000.00000000023</v>
      </c>
    </row>
    <row r="18" spans="2:4" x14ac:dyDescent="0.25">
      <c r="B18" s="40">
        <f>B4</f>
        <v>1000000</v>
      </c>
      <c r="C18" s="40">
        <f>C4</f>
        <v>500000</v>
      </c>
      <c r="D18" s="40">
        <f>D4</f>
        <v>300000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E20" sqref="E20"/>
    </sheetView>
  </sheetViews>
  <sheetFormatPr defaultRowHeight="15" x14ac:dyDescent="0.25"/>
  <cols>
    <col min="1" max="1" width="13.5703125" bestFit="1" customWidth="1"/>
    <col min="2" max="2" width="11" bestFit="1" customWidth="1"/>
    <col min="5" max="5" width="13.5703125" bestFit="1" customWidth="1"/>
    <col min="6" max="7" width="10.5703125" bestFit="1" customWidth="1"/>
  </cols>
  <sheetData>
    <row r="1" spans="1:7" x14ac:dyDescent="0.25">
      <c r="B1" t="s">
        <v>36</v>
      </c>
      <c r="C1" t="s">
        <v>37</v>
      </c>
      <c r="D1" t="s">
        <v>38</v>
      </c>
    </row>
    <row r="2" spans="1:7" x14ac:dyDescent="0.25">
      <c r="A2" t="s">
        <v>39</v>
      </c>
      <c r="B2">
        <v>0.25</v>
      </c>
      <c r="C2">
        <v>1</v>
      </c>
      <c r="D2">
        <v>0.33300000000000002</v>
      </c>
    </row>
    <row r="3" spans="1:7" x14ac:dyDescent="0.25">
      <c r="A3" t="s">
        <v>40</v>
      </c>
      <c r="B3">
        <v>0.125</v>
      </c>
      <c r="C3">
        <v>0.5</v>
      </c>
      <c r="D3">
        <v>0.33300000000000002</v>
      </c>
    </row>
    <row r="4" spans="1:7" x14ac:dyDescent="0.25">
      <c r="A4" t="s">
        <v>41</v>
      </c>
      <c r="B4" s="17">
        <v>1.2</v>
      </c>
      <c r="C4" s="17">
        <v>1.5</v>
      </c>
      <c r="D4" s="17">
        <v>0.9</v>
      </c>
    </row>
    <row r="5" spans="1:7" x14ac:dyDescent="0.25">
      <c r="B5" s="17"/>
      <c r="C5" s="17"/>
      <c r="D5" s="17"/>
    </row>
    <row r="6" spans="1:7" x14ac:dyDescent="0.25">
      <c r="B6" t="s">
        <v>23</v>
      </c>
      <c r="C6" t="s">
        <v>39</v>
      </c>
      <c r="D6" t="s">
        <v>40</v>
      </c>
      <c r="E6" t="s">
        <v>41</v>
      </c>
      <c r="F6" t="s">
        <v>42</v>
      </c>
    </row>
    <row r="7" spans="1:7" x14ac:dyDescent="0.25">
      <c r="A7" s="14" t="s">
        <v>36</v>
      </c>
      <c r="B7" s="14">
        <v>360</v>
      </c>
      <c r="C7" s="23">
        <v>0.25</v>
      </c>
      <c r="D7" s="14">
        <v>0.125</v>
      </c>
      <c r="E7" s="24">
        <v>1.2</v>
      </c>
      <c r="F7" s="25">
        <v>9</v>
      </c>
    </row>
    <row r="8" spans="1:7" x14ac:dyDescent="0.25">
      <c r="A8" s="14" t="s">
        <v>37</v>
      </c>
      <c r="B8" s="14">
        <v>0</v>
      </c>
      <c r="C8" s="14">
        <v>1</v>
      </c>
      <c r="D8" s="14">
        <v>0.5</v>
      </c>
      <c r="E8" s="24">
        <v>1.5</v>
      </c>
      <c r="F8" s="25">
        <v>10</v>
      </c>
    </row>
    <row r="9" spans="1:7" x14ac:dyDescent="0.25">
      <c r="A9" s="14" t="s">
        <v>38</v>
      </c>
      <c r="B9" s="14">
        <v>0</v>
      </c>
      <c r="C9" s="14">
        <f>1/3</f>
        <v>0.33333333333333331</v>
      </c>
      <c r="D9" s="14">
        <f>1/3</f>
        <v>0.33333333333333331</v>
      </c>
      <c r="E9" s="24">
        <v>0.9</v>
      </c>
      <c r="F9" s="25">
        <v>8</v>
      </c>
    </row>
    <row r="10" spans="1:7" x14ac:dyDescent="0.25">
      <c r="C10">
        <f>SUMPRODUCT($B$7:$B$9,C7:C9)</f>
        <v>90</v>
      </c>
      <c r="D10">
        <f>SUMPRODUCT($B$7:$B$9,D7:D9)</f>
        <v>45</v>
      </c>
      <c r="E10" s="20">
        <f>SUMPRODUCT($B$7:$B$9,E7:E9)</f>
        <v>432</v>
      </c>
      <c r="F10" s="20">
        <f>SUMPRODUCT($B$7:$B$9,F7:F9)</f>
        <v>3240</v>
      </c>
      <c r="G10" s="20">
        <f>F10-E10</f>
        <v>2808</v>
      </c>
    </row>
    <row r="11" spans="1:7" x14ac:dyDescent="0.25">
      <c r="B11" s="16" t="s">
        <v>43</v>
      </c>
      <c r="C11">
        <v>90</v>
      </c>
      <c r="D11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12" sqref="G12:G18"/>
    </sheetView>
  </sheetViews>
  <sheetFormatPr defaultRowHeight="15" x14ac:dyDescent="0.25"/>
  <cols>
    <col min="1" max="4" width="15.28515625" style="11" customWidth="1"/>
    <col min="5" max="11" width="10.42578125" style="11" customWidth="1"/>
  </cols>
  <sheetData>
    <row r="1" spans="1:17" x14ac:dyDescent="0.25">
      <c r="B1" s="13" t="s">
        <v>68</v>
      </c>
      <c r="C1" s="13" t="s">
        <v>69</v>
      </c>
      <c r="E1" s="42"/>
      <c r="F1" s="42" t="s">
        <v>61</v>
      </c>
      <c r="G1" s="42" t="s">
        <v>62</v>
      </c>
      <c r="H1" s="42" t="s">
        <v>63</v>
      </c>
      <c r="I1" s="42" t="s">
        <v>64</v>
      </c>
      <c r="J1" s="42" t="s">
        <v>65</v>
      </c>
      <c r="K1" s="42" t="s">
        <v>66</v>
      </c>
      <c r="L1" t="s">
        <v>67</v>
      </c>
    </row>
    <row r="2" spans="1:17" x14ac:dyDescent="0.25">
      <c r="A2" s="11" t="s">
        <v>61</v>
      </c>
      <c r="B2" s="11">
        <v>5</v>
      </c>
      <c r="C2" s="11">
        <v>8</v>
      </c>
      <c r="E2" s="11" t="s">
        <v>68</v>
      </c>
      <c r="F2" s="11">
        <v>5</v>
      </c>
      <c r="G2" s="11">
        <v>70</v>
      </c>
      <c r="H2" s="11">
        <v>3</v>
      </c>
      <c r="I2" s="11">
        <v>15</v>
      </c>
      <c r="J2" s="11">
        <v>2</v>
      </c>
      <c r="K2" s="11">
        <v>7</v>
      </c>
      <c r="L2">
        <v>8</v>
      </c>
    </row>
    <row r="3" spans="1:17" x14ac:dyDescent="0.25">
      <c r="A3" s="11" t="s">
        <v>62</v>
      </c>
      <c r="B3" s="11">
        <v>70</v>
      </c>
      <c r="C3" s="11">
        <v>100</v>
      </c>
      <c r="E3" s="11" t="s">
        <v>69</v>
      </c>
      <c r="F3" s="11">
        <v>8</v>
      </c>
      <c r="G3" s="11">
        <v>100</v>
      </c>
      <c r="H3" s="11">
        <v>5</v>
      </c>
      <c r="I3" s="11">
        <v>4</v>
      </c>
      <c r="J3" s="11">
        <v>3</v>
      </c>
      <c r="K3" s="11">
        <v>5</v>
      </c>
      <c r="L3">
        <v>12</v>
      </c>
    </row>
    <row r="4" spans="1:17" x14ac:dyDescent="0.25">
      <c r="A4" s="11" t="s">
        <v>63</v>
      </c>
      <c r="B4" s="11">
        <v>3</v>
      </c>
      <c r="C4" s="11">
        <v>5</v>
      </c>
    </row>
    <row r="5" spans="1:17" x14ac:dyDescent="0.25">
      <c r="A5" s="11" t="s">
        <v>64</v>
      </c>
      <c r="B5" s="11">
        <v>15</v>
      </c>
      <c r="C5" s="11">
        <v>4</v>
      </c>
    </row>
    <row r="6" spans="1:17" x14ac:dyDescent="0.25">
      <c r="A6" s="11" t="s">
        <v>65</v>
      </c>
      <c r="B6" s="11">
        <v>2</v>
      </c>
      <c r="C6" s="11">
        <v>3</v>
      </c>
    </row>
    <row r="7" spans="1:17" x14ac:dyDescent="0.25">
      <c r="A7" s="11" t="s">
        <v>66</v>
      </c>
      <c r="B7" s="11">
        <v>7</v>
      </c>
      <c r="C7" s="11">
        <v>5</v>
      </c>
    </row>
    <row r="8" spans="1:17" x14ac:dyDescent="0.25">
      <c r="A8" s="11" t="s">
        <v>67</v>
      </c>
      <c r="B8" s="11">
        <v>8</v>
      </c>
      <c r="C8" s="11">
        <v>12</v>
      </c>
    </row>
    <row r="11" spans="1:17" x14ac:dyDescent="0.25">
      <c r="B11" s="13" t="s">
        <v>61</v>
      </c>
      <c r="C11" s="13" t="s">
        <v>62</v>
      </c>
      <c r="D11" s="13" t="s">
        <v>63</v>
      </c>
      <c r="E11" s="13" t="s">
        <v>64</v>
      </c>
      <c r="F11" s="13" t="s">
        <v>65</v>
      </c>
      <c r="G11" s="13" t="s">
        <v>66</v>
      </c>
      <c r="H11" s="13" t="s">
        <v>67</v>
      </c>
      <c r="K11" s="13" t="s">
        <v>61</v>
      </c>
      <c r="L11" s="12" t="s">
        <v>62</v>
      </c>
      <c r="M11" s="12" t="s">
        <v>63</v>
      </c>
      <c r="N11" s="12" t="s">
        <v>64</v>
      </c>
      <c r="O11" s="12" t="s">
        <v>65</v>
      </c>
      <c r="P11" s="12" t="s">
        <v>66</v>
      </c>
      <c r="Q11" s="12" t="s">
        <v>67</v>
      </c>
    </row>
    <row r="12" spans="1:17" x14ac:dyDescent="0.25">
      <c r="A12" s="11" t="s">
        <v>61</v>
      </c>
      <c r="B12" s="41">
        <v>1</v>
      </c>
      <c r="C12" s="11">
        <v>76.924999999999997</v>
      </c>
      <c r="D12" s="11">
        <v>0.79010000000000002</v>
      </c>
      <c r="E12" s="11">
        <v>0.99019999999999997</v>
      </c>
      <c r="F12" s="11">
        <v>0.62109999999999999</v>
      </c>
      <c r="G12" s="11">
        <v>0.94889999999999997</v>
      </c>
      <c r="H12" s="11">
        <v>0.78269999999999995</v>
      </c>
      <c r="J12" s="47" t="s">
        <v>61</v>
      </c>
      <c r="K12" s="11">
        <v>1</v>
      </c>
      <c r="L12">
        <v>1.2999675008124798E-2</v>
      </c>
      <c r="M12">
        <v>1.2656625743576762</v>
      </c>
      <c r="N12">
        <v>1.0098969905069684</v>
      </c>
      <c r="O12">
        <v>1.6100466913540492</v>
      </c>
      <c r="P12">
        <v>1.0538518284329224</v>
      </c>
      <c r="Q12">
        <v>1.2776287210936503</v>
      </c>
    </row>
    <row r="13" spans="1:17" x14ac:dyDescent="0.25">
      <c r="A13" s="11" t="s">
        <v>62</v>
      </c>
      <c r="B13" s="41">
        <v>1.2999675008124798E-2</v>
      </c>
      <c r="C13" s="11">
        <v>1</v>
      </c>
      <c r="D13" s="11">
        <v>9.1999999999999998E-3</v>
      </c>
      <c r="E13" s="11">
        <v>1.29E-2</v>
      </c>
      <c r="F13" s="11">
        <v>8.0999999999999996E-3</v>
      </c>
      <c r="G13" s="11">
        <v>1.3299999999999999E-2</v>
      </c>
      <c r="H13" s="11">
        <v>1.0200000000000001E-2</v>
      </c>
      <c r="J13" s="47" t="s">
        <v>62</v>
      </c>
      <c r="K13" s="11">
        <v>76.924999999999997</v>
      </c>
      <c r="L13">
        <v>1</v>
      </c>
      <c r="M13">
        <v>108.69565217391305</v>
      </c>
      <c r="N13">
        <v>77.519379844961236</v>
      </c>
      <c r="O13">
        <v>123.4567901234568</v>
      </c>
      <c r="P13">
        <v>75.187969924812037</v>
      </c>
      <c r="Q13">
        <v>98.039215686274503</v>
      </c>
    </row>
    <row r="14" spans="1:17" x14ac:dyDescent="0.25">
      <c r="A14" s="11" t="s">
        <v>63</v>
      </c>
      <c r="B14" s="41">
        <v>1.2656625743576762</v>
      </c>
      <c r="C14" s="11">
        <v>108.69565217391305</v>
      </c>
      <c r="D14" s="11">
        <v>1</v>
      </c>
      <c r="E14" s="11">
        <v>1.3963000000000001</v>
      </c>
      <c r="F14" s="11">
        <v>0.87590000000000001</v>
      </c>
      <c r="G14" s="11">
        <v>1.3381000000000001</v>
      </c>
      <c r="H14" s="11">
        <v>1.1037999999999999</v>
      </c>
      <c r="J14" s="47" t="s">
        <v>63</v>
      </c>
      <c r="K14" s="11">
        <v>0.79010000000000002</v>
      </c>
      <c r="L14">
        <v>9.1999999999999998E-3</v>
      </c>
      <c r="M14">
        <v>1</v>
      </c>
      <c r="N14">
        <v>0.71617847167514137</v>
      </c>
      <c r="O14">
        <v>1.1416828405069073</v>
      </c>
      <c r="P14">
        <v>0.74732830132277106</v>
      </c>
      <c r="Q14">
        <v>0.90596122485957609</v>
      </c>
    </row>
    <row r="15" spans="1:17" x14ac:dyDescent="0.25">
      <c r="A15" s="11" t="s">
        <v>64</v>
      </c>
      <c r="B15" s="41">
        <v>1.0098969905069684</v>
      </c>
      <c r="C15" s="11">
        <v>77.519379844961236</v>
      </c>
      <c r="D15" s="11">
        <v>0.71617847167514137</v>
      </c>
      <c r="E15" s="11">
        <v>1</v>
      </c>
      <c r="F15" s="11">
        <v>0.62729999999999997</v>
      </c>
      <c r="G15" s="11">
        <v>0.95830000000000004</v>
      </c>
      <c r="H15" s="11">
        <v>0.79049999999999998</v>
      </c>
      <c r="J15" s="47" t="s">
        <v>64</v>
      </c>
      <c r="K15" s="11">
        <v>0.99019999999999997</v>
      </c>
      <c r="L15">
        <v>1.29E-2</v>
      </c>
      <c r="M15">
        <v>1.3963000000000001</v>
      </c>
      <c r="N15">
        <v>1</v>
      </c>
      <c r="O15">
        <v>1.5941335883947076</v>
      </c>
      <c r="P15">
        <v>1.0435145570280704</v>
      </c>
      <c r="Q15">
        <v>1.2650221378874131</v>
      </c>
    </row>
    <row r="16" spans="1:17" x14ac:dyDescent="0.25">
      <c r="A16" s="11" t="s">
        <v>65</v>
      </c>
      <c r="B16" s="41">
        <v>1.6100466913540492</v>
      </c>
      <c r="C16" s="11">
        <v>123.4567901234568</v>
      </c>
      <c r="D16" s="11">
        <v>1.1416828405069073</v>
      </c>
      <c r="E16" s="11">
        <v>1.5941335883947076</v>
      </c>
      <c r="F16" s="11">
        <v>1</v>
      </c>
      <c r="G16" s="11">
        <v>1.5277000000000001</v>
      </c>
      <c r="H16" s="11">
        <v>1.2602</v>
      </c>
      <c r="J16" s="47" t="s">
        <v>65</v>
      </c>
      <c r="K16" s="11">
        <v>0.62109999999999999</v>
      </c>
      <c r="L16">
        <v>8.0999999999999996E-3</v>
      </c>
      <c r="M16">
        <v>0.87590000000000001</v>
      </c>
      <c r="N16">
        <v>0.62729999999999997</v>
      </c>
      <c r="O16">
        <v>1</v>
      </c>
      <c r="P16">
        <v>0.65457877855599922</v>
      </c>
      <c r="Q16">
        <v>0.79352483732740831</v>
      </c>
    </row>
    <row r="17" spans="1:17" x14ac:dyDescent="0.25">
      <c r="A17" s="11" t="s">
        <v>66</v>
      </c>
      <c r="B17" s="41">
        <v>1.0538518284329224</v>
      </c>
      <c r="C17" s="11">
        <v>75.187969924812037</v>
      </c>
      <c r="D17" s="11">
        <v>0.74732830132277106</v>
      </c>
      <c r="E17" s="11">
        <v>1.0435145570280704</v>
      </c>
      <c r="F17" s="11">
        <v>0.65457877855599922</v>
      </c>
      <c r="G17" s="11">
        <v>1</v>
      </c>
      <c r="H17" s="11">
        <v>0.82489999999999997</v>
      </c>
      <c r="J17" s="47" t="s">
        <v>66</v>
      </c>
      <c r="K17" s="11">
        <v>0.94889999999999997</v>
      </c>
      <c r="L17">
        <v>1.3299999999999999E-2</v>
      </c>
      <c r="M17">
        <v>1.3381000000000001</v>
      </c>
      <c r="N17">
        <v>0.95830000000000004</v>
      </c>
      <c r="O17">
        <v>1.5277000000000001</v>
      </c>
      <c r="P17">
        <v>1</v>
      </c>
      <c r="Q17">
        <v>1.2122681537156019</v>
      </c>
    </row>
    <row r="18" spans="1:17" x14ac:dyDescent="0.25">
      <c r="A18" s="11" t="s">
        <v>67</v>
      </c>
      <c r="B18" s="41">
        <v>1.2776287210936503</v>
      </c>
      <c r="C18" s="11">
        <v>98.039215686274503</v>
      </c>
      <c r="D18" s="11">
        <v>0.90596122485957609</v>
      </c>
      <c r="E18" s="11">
        <v>1.2650221378874131</v>
      </c>
      <c r="F18" s="11">
        <v>0.79352483732740831</v>
      </c>
      <c r="G18" s="11">
        <v>1.2122681537156019</v>
      </c>
      <c r="H18" s="11">
        <v>1</v>
      </c>
      <c r="J18" s="47" t="s">
        <v>67</v>
      </c>
      <c r="K18" s="11">
        <v>0.78269999999999995</v>
      </c>
      <c r="L18">
        <v>1.0200000000000001E-2</v>
      </c>
      <c r="M18">
        <v>1.1037999999999999</v>
      </c>
      <c r="N18">
        <v>0.79049999999999998</v>
      </c>
      <c r="O18">
        <v>1.2602</v>
      </c>
      <c r="P18">
        <v>0.82489999999999997</v>
      </c>
      <c r="Q18">
        <v>1</v>
      </c>
    </row>
    <row r="20" spans="1:17" x14ac:dyDescent="0.25">
      <c r="A20" s="43" t="s">
        <v>70</v>
      </c>
    </row>
    <row r="21" spans="1:17" x14ac:dyDescent="0.25">
      <c r="A21" s="45" t="s">
        <v>61</v>
      </c>
      <c r="B21" s="46">
        <v>21.678005085313934</v>
      </c>
      <c r="C21" s="48"/>
    </row>
    <row r="22" spans="1:17" x14ac:dyDescent="0.25">
      <c r="A22" s="45" t="s">
        <v>62</v>
      </c>
      <c r="B22" s="46">
        <v>636.31122935439896</v>
      </c>
      <c r="C22" s="48"/>
    </row>
    <row r="23" spans="1:17" x14ac:dyDescent="0.25">
      <c r="A23" s="45" t="s">
        <v>63</v>
      </c>
      <c r="B23" s="46">
        <v>-28.218630831109383</v>
      </c>
      <c r="C23" s="48"/>
    </row>
    <row r="24" spans="1:17" x14ac:dyDescent="0.25">
      <c r="A24" s="45" t="s">
        <v>64</v>
      </c>
      <c r="B24" s="46">
        <v>6412.9129628920209</v>
      </c>
      <c r="C24" s="48"/>
    </row>
    <row r="25" spans="1:17" x14ac:dyDescent="0.25">
      <c r="A25" s="45" t="s">
        <v>65</v>
      </c>
      <c r="B25" s="46">
        <v>12402.486157201552</v>
      </c>
      <c r="C25" s="48"/>
    </row>
    <row r="26" spans="1:17" x14ac:dyDescent="0.25">
      <c r="A26" s="45" t="s">
        <v>66</v>
      </c>
      <c r="B26" s="46">
        <v>-136.08697066600598</v>
      </c>
      <c r="C26" s="48"/>
    </row>
    <row r="27" spans="1:17" x14ac:dyDescent="0.25">
      <c r="A27" s="45" t="s">
        <v>67</v>
      </c>
      <c r="B27" s="46">
        <v>-20575.447268857813</v>
      </c>
      <c r="C27" s="48"/>
    </row>
    <row r="29" spans="1:17" x14ac:dyDescent="0.25">
      <c r="A29" s="43" t="s">
        <v>55</v>
      </c>
    </row>
    <row r="30" spans="1:17" x14ac:dyDescent="0.25">
      <c r="A30" s="44" t="s">
        <v>71</v>
      </c>
      <c r="B30" s="11">
        <f>SUMPRODUCT($B$21:$B$27,B2:B8)</f>
        <v>8.0000000000291038</v>
      </c>
    </row>
    <row r="32" spans="1:17" x14ac:dyDescent="0.25">
      <c r="A32" s="11" t="s">
        <v>72</v>
      </c>
      <c r="B32" s="11">
        <f>SUMPRODUCT($B$21:$B$27,B12:B18)</f>
        <v>8.0000000000109139</v>
      </c>
      <c r="C32" s="11">
        <f>SUMPRODUCT($B$21:$B$27,C12:C18)</f>
        <v>99.999999999301508</v>
      </c>
      <c r="D32" s="11">
        <f>SUMPRODUCT($B$21:$B$27,D12:D18)</f>
        <v>5</v>
      </c>
      <c r="E32" s="11">
        <f>SUMPRODUCT($B$21:$B$27,E12:E18)</f>
        <v>4.0000000000109139</v>
      </c>
      <c r="F32" s="11">
        <f>SUMPRODUCT($B$21:$B$27,F12:F18)</f>
        <v>3.000000000003638</v>
      </c>
      <c r="G32" s="11">
        <f>SUMPRODUCT($B$21:$B$27,G12:G18)</f>
        <v>5.0000000000109139</v>
      </c>
      <c r="H32" s="11">
        <f>SUMPRODUCT($B$21:$B$27,H12:H18)</f>
        <v>3.6253659196445369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</row>
    <row r="33" spans="2:17" x14ac:dyDescent="0.25">
      <c r="B33" s="11">
        <v>8</v>
      </c>
      <c r="C33" s="11">
        <v>100</v>
      </c>
      <c r="D33" s="11">
        <v>5</v>
      </c>
      <c r="E33" s="11">
        <v>4</v>
      </c>
      <c r="F33" s="11">
        <v>3</v>
      </c>
      <c r="G33" s="11">
        <v>5</v>
      </c>
      <c r="H33" s="11">
        <v>12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E12" sqref="E12"/>
    </sheetView>
  </sheetViews>
  <sheetFormatPr defaultRowHeight="15" x14ac:dyDescent="0.25"/>
  <cols>
    <col min="1" max="1" width="10.7109375" bestFit="1" customWidth="1"/>
    <col min="12" max="16384" width="9.140625" style="11"/>
  </cols>
  <sheetData>
    <row r="1" spans="1:4" x14ac:dyDescent="0.25">
      <c r="A1" t="s">
        <v>78</v>
      </c>
      <c r="B1" t="s">
        <v>76</v>
      </c>
      <c r="C1">
        <v>1</v>
      </c>
    </row>
    <row r="2" spans="1:4" x14ac:dyDescent="0.25">
      <c r="B2" t="s">
        <v>77</v>
      </c>
      <c r="C2">
        <v>2</v>
      </c>
    </row>
    <row r="5" spans="1:4" x14ac:dyDescent="0.25">
      <c r="B5" s="14">
        <v>2</v>
      </c>
      <c r="C5" s="14">
        <v>-2</v>
      </c>
    </row>
    <row r="6" spans="1:4" x14ac:dyDescent="0.25">
      <c r="B6" s="14">
        <v>0</v>
      </c>
      <c r="C6" s="14">
        <v>-3</v>
      </c>
    </row>
    <row r="8" spans="1:4" x14ac:dyDescent="0.25">
      <c r="A8" t="s">
        <v>26</v>
      </c>
      <c r="B8">
        <f>SUMPRODUCT(B5:B6,C5:C6)</f>
        <v>-4</v>
      </c>
    </row>
    <row r="10" spans="1:4" x14ac:dyDescent="0.25">
      <c r="A10" t="s">
        <v>24</v>
      </c>
      <c r="B10">
        <f>SUMPRODUCT(C1:C2,B5:B6)</f>
        <v>2</v>
      </c>
      <c r="C10" t="s">
        <v>25</v>
      </c>
      <c r="D10">
        <v>2</v>
      </c>
    </row>
    <row r="13" spans="1:4" x14ac:dyDescent="0.25">
      <c r="A13" t="s">
        <v>79</v>
      </c>
      <c r="B13" t="s">
        <v>76</v>
      </c>
      <c r="C13">
        <v>-1</v>
      </c>
    </row>
    <row r="14" spans="1:4" x14ac:dyDescent="0.25">
      <c r="B14" t="s">
        <v>77</v>
      </c>
      <c r="C14">
        <v>1</v>
      </c>
    </row>
    <row r="16" spans="1:4" x14ac:dyDescent="0.25">
      <c r="B16" s="14">
        <v>2</v>
      </c>
      <c r="C16" s="14">
        <v>1</v>
      </c>
    </row>
    <row r="17" spans="1:4" x14ac:dyDescent="0.25">
      <c r="B17" s="14">
        <v>2</v>
      </c>
      <c r="C17" s="14">
        <v>2</v>
      </c>
    </row>
    <row r="19" spans="1:4" x14ac:dyDescent="0.25">
      <c r="A19" t="s">
        <v>26</v>
      </c>
      <c r="B19">
        <f>SUMPRODUCT(B16:B17,C16:C17)</f>
        <v>6</v>
      </c>
    </row>
    <row r="21" spans="1:4" x14ac:dyDescent="0.25">
      <c r="A21" t="s">
        <v>24</v>
      </c>
      <c r="B21">
        <f>SUMPRODUCT(C13:C14,B16:B17)</f>
        <v>0</v>
      </c>
      <c r="C21" t="s">
        <v>25</v>
      </c>
      <c r="D21">
        <v>1</v>
      </c>
    </row>
    <row r="22" spans="1:4" x14ac:dyDescent="0.25">
      <c r="B22">
        <f>B16</f>
        <v>2</v>
      </c>
      <c r="C22" t="s">
        <v>25</v>
      </c>
      <c r="D22">
        <v>2</v>
      </c>
    </row>
    <row r="23" spans="1:4" x14ac:dyDescent="0.25">
      <c r="B23">
        <f>B17</f>
        <v>2</v>
      </c>
      <c r="C23" t="s">
        <v>25</v>
      </c>
      <c r="D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 1</vt:lpstr>
      <vt:lpstr>Problem 2</vt:lpstr>
      <vt:lpstr>Problem 3</vt:lpstr>
      <vt:lpstr>Problem 4</vt:lpstr>
      <vt:lpstr>Problem 5</vt:lpstr>
      <vt:lpstr>Problem 6</vt:lpstr>
      <vt:lpstr>Problem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2019-10-08T20:17:06Z</dcterms:created>
  <dcterms:modified xsi:type="dcterms:W3CDTF">2019-10-12T14:24:38Z</dcterms:modified>
</cp:coreProperties>
</file>