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e\Desktop\OPR 601_Fall_2019\"/>
    </mc:Choice>
  </mc:AlternateContent>
  <xr:revisionPtr revIDLastSave="0" documentId="8_{99F882F1-1BCE-4DB9-A0D5-A43D21AD148C}" xr6:coauthVersionLast="44" xr6:coauthVersionMax="44" xr10:uidLastSave="{00000000-0000-0000-0000-000000000000}"/>
  <bookViews>
    <workbookView xWindow="-110" yWindow="-110" windowWidth="19420" windowHeight="10420" tabRatio="599" firstSheet="1" activeTab="1" xr2:uid="{00000000-000D-0000-FFFF-FFFF00000000}"/>
  </bookViews>
  <sheets>
    <sheet name="Beaver Creek Pottery" sheetId="18" r:id="rId1"/>
    <sheet name="Make-or-Buy Decisions" sheetId="9" r:id="rId2"/>
    <sheet name="Grand Strand Oil Co." sheetId="8" r:id="rId3"/>
    <sheet name="Trim Loss" sheetId="11" r:id="rId4"/>
    <sheet name="Personnel Scheduling" sheetId="19" r:id="rId5"/>
  </sheets>
  <definedNames>
    <definedName name="solver_adj" localSheetId="0" hidden="1">'Beaver Creek Pottery'!$B$8:$C$8</definedName>
    <definedName name="solver_adj" localSheetId="2" hidden="1">'Grand Strand Oil Co.'!$E$9:$F$11</definedName>
    <definedName name="solver_adj" localSheetId="1" hidden="1">'Make-or-Buy Decisions'!$B$13:$C$15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cvg" localSheetId="4" hidden="1">0.0001</definedName>
    <definedName name="solver_cvg" localSheetId="3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drv" localSheetId="4" hidden="1">1</definedName>
    <definedName name="solver_drv" localSheetId="3" hidden="1">1</definedName>
    <definedName name="solver_eng" localSheetId="0" hidden="1">2</definedName>
    <definedName name="solver_eng" localSheetId="2" hidden="1">2</definedName>
    <definedName name="solver_eng" localSheetId="1" hidden="1">2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est" localSheetId="4" hidden="1">1</definedName>
    <definedName name="solver_est" localSheetId="3" hidden="1">1</definedName>
    <definedName name="solver_itr" localSheetId="0" hidden="1">2147483647</definedName>
    <definedName name="solver_itr" localSheetId="2" hidden="1">100</definedName>
    <definedName name="solver_itr" localSheetId="1" hidden="1">100</definedName>
    <definedName name="solver_itr" localSheetId="4" hidden="1">100</definedName>
    <definedName name="solver_itr" localSheetId="3" hidden="1">100</definedName>
    <definedName name="solver_lhs1" localSheetId="0" hidden="1">'Beaver Creek Pottery'!$B$10:$B$11</definedName>
    <definedName name="solver_lhs1" localSheetId="2" hidden="1">'Grand Strand Oil Co.'!$E$15:$E$18</definedName>
    <definedName name="solver_lhs1" localSheetId="1" hidden="1">'Make-or-Buy Decisions'!$F$14:$F$16</definedName>
    <definedName name="solver_lhs1" localSheetId="4" hidden="1">'Personnel Scheduling'!#REF!</definedName>
    <definedName name="solver_lhs1" localSheetId="3" hidden="1">'Trim Loss'!#REF!</definedName>
    <definedName name="solver_lhs2" localSheetId="0" hidden="1">'Beaver Creek Pottery'!$B$11</definedName>
    <definedName name="solver_lhs2" localSheetId="2" hidden="1">'Grand Strand Oil Co.'!$E$19</definedName>
    <definedName name="solver_lhs2" localSheetId="1" hidden="1">'Make-or-Buy Decisions'!$F$17:$F$18</definedName>
    <definedName name="solver_lhs3" localSheetId="2" hidden="1">'Grand Strand Oil Co.'!$E$20</definedName>
    <definedName name="solver_lhs3" localSheetId="1" hidden="1">'Make-or-Buy Decisions'!$F$19:$F$21</definedName>
    <definedName name="solver_lhs4" localSheetId="2" hidden="1">'Grand Strand Oil Co.'!$E$21</definedName>
    <definedName name="solver_lhs5" localSheetId="2" hidden="1">'Grand Strand Oil Co.'!$E$22</definedName>
    <definedName name="solver_lhs6" localSheetId="2" hidden="1">'Grand Strand Oil Co.'!$E$23:$E$24</definedName>
    <definedName name="solver_lhs7" localSheetId="2" hidden="1">'Grand Strand Oil Co.'!#REF!</definedName>
    <definedName name="solver_lhs8" localSheetId="2" hidden="1">'Grand Strand Oil Co.'!#REF!</definedName>
    <definedName name="solver_lin" localSheetId="2" hidden="1">2</definedName>
    <definedName name="solver_lin" localSheetId="1" hidden="1">2</definedName>
    <definedName name="solver_lin" localSheetId="4" hidden="1">2</definedName>
    <definedName name="solver_lin" localSheetId="3" hidden="1">2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eg" localSheetId="4" hidden="1">2</definedName>
    <definedName name="solver_neg" localSheetId="3" hidden="1">2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1</definedName>
    <definedName name="solver_num" localSheetId="2" hidden="1">6</definedName>
    <definedName name="solver_num" localSheetId="1" hidden="1">3</definedName>
    <definedName name="solver_num" localSheetId="4" hidden="1">0</definedName>
    <definedName name="solver_num" localSheetId="3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nwt" localSheetId="4" hidden="1">1</definedName>
    <definedName name="solver_nwt" localSheetId="3" hidden="1">1</definedName>
    <definedName name="solver_opt" localSheetId="0" hidden="1">'Beaver Creek Pottery'!$E$8</definedName>
    <definedName name="solver_opt" localSheetId="2" hidden="1">'Grand Strand Oil Co.'!$G$2</definedName>
    <definedName name="solver_opt" localSheetId="1" hidden="1">'Make-or-Buy Decisions'!$F$10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pre" localSheetId="4" hidden="1">0.000001</definedName>
    <definedName name="solver_pre" localSheetId="3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0" hidden="1">1</definedName>
    <definedName name="solver_rel1" localSheetId="2" hidden="1">1</definedName>
    <definedName name="solver_rel1" localSheetId="1" hidden="1">3</definedName>
    <definedName name="solver_rel1" localSheetId="4" hidden="1">3</definedName>
    <definedName name="solver_rel1" localSheetId="3" hidden="1">3</definedName>
    <definedName name="solver_rel2" localSheetId="0" hidden="1">1</definedName>
    <definedName name="solver_rel2" localSheetId="2" hidden="1">3</definedName>
    <definedName name="solver_rel2" localSheetId="1" hidden="1">1</definedName>
    <definedName name="solver_rel3" localSheetId="2" hidden="1">1</definedName>
    <definedName name="solver_rel3" localSheetId="1" hidden="1">3</definedName>
    <definedName name="solver_rel4" localSheetId="2" hidden="1">3</definedName>
    <definedName name="solver_rel5" localSheetId="2" hidden="1">1</definedName>
    <definedName name="solver_rel6" localSheetId="2" hidden="1">3</definedName>
    <definedName name="solver_rel7" localSheetId="2" hidden="1">3</definedName>
    <definedName name="solver_rel8" localSheetId="2" hidden="1">1</definedName>
    <definedName name="solver_rhs1" localSheetId="0" hidden="1">'Beaver Creek Pottery'!$D$10:$D$11</definedName>
    <definedName name="solver_rhs1" localSheetId="2" hidden="1">'Grand Strand Oil Co.'!$G$15:$G$18</definedName>
    <definedName name="solver_rhs1" localSheetId="1" hidden="1">'Make-or-Buy Decisions'!$H$14:$H$16</definedName>
    <definedName name="solver_rhs1" localSheetId="4" hidden="1">'Personnel Scheduling'!#REF!</definedName>
    <definedName name="solver_rhs1" localSheetId="3" hidden="1">'Trim Loss'!#REF!</definedName>
    <definedName name="solver_rhs2" localSheetId="0" hidden="1">'Beaver Creek Pottery'!$D$11</definedName>
    <definedName name="solver_rhs2" localSheetId="2" hidden="1">'Grand Strand Oil Co.'!$G$19</definedName>
    <definedName name="solver_rhs2" localSheetId="1" hidden="1">'Make-or-Buy Decisions'!$H$17:$H$18</definedName>
    <definedName name="solver_rhs3" localSheetId="2" hidden="1">'Grand Strand Oil Co.'!$G$20</definedName>
    <definedName name="solver_rhs3" localSheetId="1" hidden="1">'Make-or-Buy Decisions'!$H$19:$H$21</definedName>
    <definedName name="solver_rhs4" localSheetId="2" hidden="1">'Grand Strand Oil Co.'!$G$21</definedName>
    <definedName name="solver_rhs5" localSheetId="2" hidden="1">'Grand Strand Oil Co.'!$G$22</definedName>
    <definedName name="solver_rhs6" localSheetId="2" hidden="1">'Grand Strand Oil Co.'!$G$23:$G$24</definedName>
    <definedName name="solver_rhs7" localSheetId="2" hidden="1">'Grand Strand Oil Co.'!#REF!</definedName>
    <definedName name="solver_rhs8" localSheetId="2" hidden="1">'Grand Strand Oil Co.'!#REF!</definedName>
    <definedName name="solver_rlx" localSheetId="0" hidden="1">2</definedName>
    <definedName name="solver_rlx" localSheetId="2" hidden="1">1</definedName>
    <definedName name="solver_rlx" localSheetId="1" hidden="1">1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2</definedName>
    <definedName name="solver_scl" localSheetId="1" hidden="1">2</definedName>
    <definedName name="solver_scl" localSheetId="4" hidden="1">2</definedName>
    <definedName name="solver_scl" localSheetId="3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ho" localSheetId="4" hidden="1">2</definedName>
    <definedName name="solver_sho" localSheetId="3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100</definedName>
    <definedName name="solver_tim" localSheetId="1" hidden="1">100</definedName>
    <definedName name="solver_tim" localSheetId="4" hidden="1">100</definedName>
    <definedName name="solver_tim" localSheetId="3" hidden="1">100</definedName>
    <definedName name="solver_tol" localSheetId="0" hidden="1">0.01</definedName>
    <definedName name="solver_tol" localSheetId="2" hidden="1">0.05</definedName>
    <definedName name="solver_tol" localSheetId="1" hidden="1">0.05</definedName>
    <definedName name="solver_tol" localSheetId="4" hidden="1">0.05</definedName>
    <definedName name="solver_tol" localSheetId="3" hidden="1">0.05</definedName>
    <definedName name="solver_typ" localSheetId="0" hidden="1">1</definedName>
    <definedName name="solver_typ" localSheetId="2" hidden="1">1</definedName>
    <definedName name="solver_typ" localSheetId="1" hidden="1">2</definedName>
    <definedName name="solver_typ" localSheetId="4" hidden="1">1</definedName>
    <definedName name="solver_typ" localSheetId="3" hidden="1">1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al" localSheetId="4" hidden="1">0</definedName>
    <definedName name="solver_val" localSheetId="3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8" l="1"/>
  <c r="E23" i="8"/>
  <c r="E22" i="8"/>
  <c r="E21" i="8"/>
  <c r="G23" i="8"/>
  <c r="G22" i="8"/>
  <c r="G21" i="8"/>
  <c r="E20" i="8"/>
  <c r="E19" i="8"/>
  <c r="E18" i="8"/>
  <c r="G9" i="8"/>
  <c r="E15" i="8" s="1"/>
  <c r="G16" i="8"/>
  <c r="G17" i="8"/>
  <c r="G15" i="8"/>
  <c r="G10" i="8"/>
  <c r="E16" i="8" s="1"/>
  <c r="G11" i="8"/>
  <c r="E17" i="8" s="1"/>
  <c r="F12" i="8"/>
  <c r="E12" i="8"/>
  <c r="E24" i="8" s="1"/>
  <c r="F20" i="9"/>
  <c r="F21" i="9"/>
  <c r="F19" i="9"/>
  <c r="H21" i="9"/>
  <c r="H20" i="9"/>
  <c r="H19" i="9"/>
  <c r="F17" i="9"/>
  <c r="F18" i="9"/>
  <c r="H18" i="9"/>
  <c r="H17" i="9"/>
  <c r="F16" i="9"/>
  <c r="F15" i="9"/>
  <c r="F14" i="9"/>
  <c r="H15" i="9"/>
  <c r="H16" i="9"/>
  <c r="H14" i="9"/>
  <c r="F10" i="9"/>
  <c r="B11" i="18"/>
  <c r="B10" i="18"/>
  <c r="D10" i="18"/>
  <c r="D11" i="18"/>
  <c r="E8" i="18"/>
  <c r="H4" i="11"/>
  <c r="H3" i="11"/>
  <c r="H2" i="11"/>
  <c r="F3" i="8" l="1"/>
  <c r="G19" i="8"/>
  <c r="G18" i="8"/>
  <c r="F4" i="8"/>
  <c r="G2" i="8" s="1"/>
  <c r="G20" i="8"/>
</calcChain>
</file>

<file path=xl/sharedStrings.xml><?xml version="1.0" encoding="utf-8"?>
<sst xmlns="http://schemas.openxmlformats.org/spreadsheetml/2006/main" count="115" uniqueCount="90">
  <si>
    <t>Cost</t>
  </si>
  <si>
    <t xml:space="preserve">A </t>
  </si>
  <si>
    <t xml:space="preserve">C </t>
  </si>
  <si>
    <t>Petroleum</t>
  </si>
  <si>
    <t>Component</t>
  </si>
  <si>
    <t>Cost/gallon</t>
  </si>
  <si>
    <t>Maximum Available</t>
  </si>
  <si>
    <t>Product</t>
  </si>
  <si>
    <t>Specifications</t>
  </si>
  <si>
    <t>Regular Gasoline</t>
  </si>
  <si>
    <t>At most 30% component 1</t>
  </si>
  <si>
    <t>At least 40% component 2</t>
  </si>
  <si>
    <t>At most 20% component 3</t>
  </si>
  <si>
    <t>Premium Gasoline</t>
  </si>
  <si>
    <t>At least 25% component 1</t>
  </si>
  <si>
    <t>At most 40% component 2</t>
  </si>
  <si>
    <t>At least 30% component 3</t>
  </si>
  <si>
    <t>Regular Gasoline Price</t>
  </si>
  <si>
    <t>Premium Gasoline Price</t>
  </si>
  <si>
    <t>Regular Gasoline Minimum</t>
  </si>
  <si>
    <t xml:space="preserve">Valve </t>
  </si>
  <si>
    <t xml:space="preserve">Fabrication Hours </t>
  </si>
  <si>
    <t xml:space="preserve">Inspection Hours </t>
  </si>
  <si>
    <t xml:space="preserve">In-House Cost </t>
  </si>
  <si>
    <t xml:space="preserve">Outsource Cost </t>
  </si>
  <si>
    <t xml:space="preserve">B </t>
  </si>
  <si>
    <t>Orders</t>
  </si>
  <si>
    <t>Available Hours</t>
  </si>
  <si>
    <t>Fabrication</t>
  </si>
  <si>
    <t>Inspection</t>
  </si>
  <si>
    <t>Minimum in-house</t>
  </si>
  <si>
    <t>4-feet</t>
  </si>
  <si>
    <t>9-feet</t>
  </si>
  <si>
    <t>12-feet</t>
  </si>
  <si>
    <t>14-feet</t>
  </si>
  <si>
    <t>20-feet</t>
  </si>
  <si>
    <t>(feet)</t>
  </si>
  <si>
    <t>(3000 feet)</t>
  </si>
  <si>
    <t xml:space="preserve">Resource Requirements </t>
  </si>
  <si>
    <t xml:space="preserve">Product </t>
  </si>
  <si>
    <t xml:space="preserve">Labor (hr/unit) </t>
  </si>
  <si>
    <t xml:space="preserve">Clay (lb/unit) </t>
  </si>
  <si>
    <t xml:space="preserve">Profit ($/unit) </t>
  </si>
  <si>
    <t xml:space="preserve">Bowl </t>
  </si>
  <si>
    <t>Mug</t>
  </si>
  <si>
    <t xml:space="preserve">Available </t>
  </si>
  <si>
    <t xml:space="preserve">Time </t>
  </si>
  <si>
    <t xml:space="preserve">Agents </t>
  </si>
  <si>
    <t>Salary</t>
  </si>
  <si>
    <t xml:space="preserve">6am-8am </t>
  </si>
  <si>
    <t>Shift 1</t>
  </si>
  <si>
    <t xml:space="preserve">8am-10am </t>
  </si>
  <si>
    <t>Shift 2</t>
  </si>
  <si>
    <t xml:space="preserve">10am-12pm </t>
  </si>
  <si>
    <t>Shift 3</t>
  </si>
  <si>
    <t xml:space="preserve">12pm-2pm </t>
  </si>
  <si>
    <t>Shift 4</t>
  </si>
  <si>
    <t xml:space="preserve">2pm-4pm </t>
  </si>
  <si>
    <t>Shift 5</t>
  </si>
  <si>
    <t xml:space="preserve">4pm-6pm </t>
  </si>
  <si>
    <t xml:space="preserve">6pm-8pm </t>
  </si>
  <si>
    <t xml:space="preserve">8pm-10pm </t>
  </si>
  <si>
    <t xml:space="preserve">10pm-12am </t>
  </si>
  <si>
    <t xml:space="preserve">12am-6am </t>
  </si>
  <si>
    <t>Decision variables</t>
  </si>
  <si>
    <t># of bowls</t>
  </si>
  <si>
    <t># of mugs</t>
  </si>
  <si>
    <t>Obj funct</t>
  </si>
  <si>
    <t>Constraints</t>
  </si>
  <si>
    <t>Labor</t>
  </si>
  <si>
    <t>Clay</t>
  </si>
  <si>
    <t>&lt;=</t>
  </si>
  <si>
    <t>In-house</t>
  </si>
  <si>
    <t>Outsource</t>
  </si>
  <si>
    <t>A</t>
  </si>
  <si>
    <t>B</t>
  </si>
  <si>
    <t>C</t>
  </si>
  <si>
    <t>Obj function</t>
  </si>
  <si>
    <t>Order</t>
  </si>
  <si>
    <t>&gt;=</t>
  </si>
  <si>
    <t>Hours</t>
  </si>
  <si>
    <t>Regular</t>
  </si>
  <si>
    <t>Premium</t>
  </si>
  <si>
    <t>Comp 1</t>
  </si>
  <si>
    <t>Comp 2</t>
  </si>
  <si>
    <t>Comp 3</t>
  </si>
  <si>
    <t>Revenue</t>
  </si>
  <si>
    <t>Availability</t>
  </si>
  <si>
    <t>Spec</t>
  </si>
  <si>
    <t>min 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</si>
</sst>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Century Schoolbook"/>
      <family val="1"/>
    </font>
    <font>
      <sz val="11"/>
      <color rgb="FF000000"/>
      <name val="Century Schoolbook"/>
      <family val="1"/>
    </font>
    <font>
      <sz val="11"/>
      <color theme="1"/>
      <name val="Century Schoolbook"/>
      <family val="1"/>
    </font>
    <font>
      <b/>
      <sz val="11"/>
      <color rgb="FFFF0000"/>
      <name val="Calibri"/>
      <family val="2"/>
      <scheme val="minor"/>
    </font>
    <font>
      <b/>
      <sz val="11"/>
      <color rgb="FFFF0000"/>
      <name val="Century Schoolbook"/>
      <family val="1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E8637"/>
        <bgColor indexed="64"/>
      </patternFill>
    </fill>
    <fill>
      <patternFill patternType="solid">
        <fgColor rgb="FFFFD9CE"/>
        <bgColor indexed="64"/>
      </patternFill>
    </fill>
    <fill>
      <patternFill patternType="solid">
        <fgColor rgb="FFFFEDE8"/>
        <bgColor indexed="64"/>
      </patternFill>
    </fill>
    <fill>
      <patternFill patternType="solid">
        <fgColor rgb="FF72A376"/>
        <bgColor indexed="64"/>
      </patternFill>
    </fill>
    <fill>
      <patternFill patternType="solid">
        <fgColor rgb="FFD5E0D6"/>
        <bgColor indexed="64"/>
      </patternFill>
    </fill>
    <fill>
      <patternFill patternType="solid">
        <fgColor rgb="FFEBF0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3" borderId="4" xfId="0" applyFont="1" applyFill="1" applyBorder="1" applyAlignment="1">
      <alignment horizontal="left" vertical="top" wrapText="1" readingOrder="1"/>
    </xf>
    <xf numFmtId="0" fontId="2" fillId="4" borderId="5" xfId="0" applyFont="1" applyFill="1" applyBorder="1" applyAlignment="1">
      <alignment horizontal="left" vertical="top" wrapText="1" readingOrder="1"/>
    </xf>
    <xf numFmtId="0" fontId="2" fillId="3" borderId="5" xfId="0" applyFont="1" applyFill="1" applyBorder="1" applyAlignment="1">
      <alignment horizontal="left" vertical="top" wrapText="1" readingOrder="1"/>
    </xf>
    <xf numFmtId="0" fontId="3" fillId="0" borderId="0" xfId="0" applyFont="1"/>
    <xf numFmtId="3" fontId="3" fillId="0" borderId="0" xfId="0" applyNumberFormat="1" applyFont="1"/>
    <xf numFmtId="6" fontId="3" fillId="0" borderId="0" xfId="0" applyNumberFormat="1" applyFont="1"/>
    <xf numFmtId="0" fontId="1" fillId="2" borderId="1" xfId="0" applyFont="1" applyFill="1" applyBorder="1" applyAlignment="1">
      <alignment horizontal="left" vertical="top" wrapText="1" readingOrder="1"/>
    </xf>
    <xf numFmtId="9" fontId="3" fillId="0" borderId="0" xfId="0" applyNumberFormat="1" applyFont="1"/>
    <xf numFmtId="0" fontId="1" fillId="2" borderId="2" xfId="0" applyFont="1" applyFill="1" applyBorder="1" applyAlignment="1">
      <alignment horizontal="left" vertical="top" wrapText="1" readingOrder="1"/>
    </xf>
    <xf numFmtId="0" fontId="1" fillId="2" borderId="3" xfId="0" applyFont="1" applyFill="1" applyBorder="1" applyAlignment="1">
      <alignment horizontal="left" vertical="top" wrapText="1" readingOrder="1"/>
    </xf>
    <xf numFmtId="8" fontId="2" fillId="3" borderId="4" xfId="0" applyNumberFormat="1" applyFont="1" applyFill="1" applyBorder="1" applyAlignment="1">
      <alignment horizontal="left" vertical="top" wrapText="1" readingOrder="1"/>
    </xf>
    <xf numFmtId="8" fontId="2" fillId="4" borderId="5" xfId="0" applyNumberFormat="1" applyFont="1" applyFill="1" applyBorder="1" applyAlignment="1">
      <alignment horizontal="left" vertical="top" wrapText="1" readingOrder="1"/>
    </xf>
    <xf numFmtId="8" fontId="2" fillId="3" borderId="5" xfId="0" applyNumberFormat="1" applyFont="1" applyFill="1" applyBorder="1" applyAlignment="1">
      <alignment horizontal="left" vertical="top" wrapText="1" readingOrder="1"/>
    </xf>
    <xf numFmtId="8" fontId="3" fillId="0" borderId="0" xfId="0" applyNumberFormat="1" applyFont="1"/>
    <xf numFmtId="3" fontId="2" fillId="3" borderId="4" xfId="0" applyNumberFormat="1" applyFont="1" applyFill="1" applyBorder="1" applyAlignment="1">
      <alignment horizontal="left" vertical="top" wrapText="1" readingOrder="1"/>
    </xf>
    <xf numFmtId="3" fontId="2" fillId="4" borderId="5" xfId="0" applyNumberFormat="1" applyFont="1" applyFill="1" applyBorder="1" applyAlignment="1">
      <alignment horizontal="left" vertical="top" wrapText="1" readingOrder="1"/>
    </xf>
    <xf numFmtId="3" fontId="2" fillId="3" borderId="5" xfId="0" applyNumberFormat="1" applyFont="1" applyFill="1" applyBorder="1" applyAlignment="1">
      <alignment horizontal="left" vertical="top" wrapText="1" readingOrder="1"/>
    </xf>
    <xf numFmtId="0" fontId="1" fillId="2" borderId="6" xfId="0" applyFont="1" applyFill="1" applyBorder="1" applyAlignment="1">
      <alignment horizontal="left" vertical="top" wrapText="1" readingOrder="1"/>
    </xf>
    <xf numFmtId="0" fontId="1" fillId="5" borderId="1" xfId="0" applyFont="1" applyFill="1" applyBorder="1" applyAlignment="1">
      <alignment vertical="top" wrapText="1"/>
    </xf>
    <xf numFmtId="0" fontId="0" fillId="0" borderId="0" xfId="0" applyFont="1"/>
    <xf numFmtId="0" fontId="2" fillId="6" borderId="4" xfId="0" applyFont="1" applyFill="1" applyBorder="1" applyAlignment="1">
      <alignment horizontal="left" vertical="top" wrapText="1" readingOrder="1"/>
    </xf>
    <xf numFmtId="0" fontId="2" fillId="7" borderId="5" xfId="0" applyFont="1" applyFill="1" applyBorder="1" applyAlignment="1">
      <alignment horizontal="left" vertical="top" wrapText="1" readingOrder="1"/>
    </xf>
    <xf numFmtId="0" fontId="2" fillId="7" borderId="5" xfId="0" applyFont="1" applyFill="1" applyBorder="1" applyAlignment="1">
      <alignment horizontal="center" vertical="top" wrapText="1" readingOrder="1"/>
    </xf>
    <xf numFmtId="0" fontId="2" fillId="6" borderId="5" xfId="0" applyFont="1" applyFill="1" applyBorder="1" applyAlignment="1">
      <alignment horizontal="left" vertical="top" wrapText="1" readingOrder="1"/>
    </xf>
    <xf numFmtId="0" fontId="2" fillId="6" borderId="5" xfId="0" applyFont="1" applyFill="1" applyBorder="1" applyAlignment="1">
      <alignment horizontal="center" vertical="top" wrapText="1" readingOrder="1"/>
    </xf>
    <xf numFmtId="0" fontId="2" fillId="6" borderId="5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left" vertical="top" wrapText="1" readingOrder="1"/>
    </xf>
    <xf numFmtId="0" fontId="1" fillId="8" borderId="1" xfId="0" applyFont="1" applyFill="1" applyBorder="1" applyAlignment="1">
      <alignment horizontal="right" vertical="top" wrapText="1" readingOrder="1"/>
    </xf>
    <xf numFmtId="0" fontId="2" fillId="9" borderId="4" xfId="0" applyFont="1" applyFill="1" applyBorder="1" applyAlignment="1">
      <alignment horizontal="left" vertical="top" wrapText="1" readingOrder="1"/>
    </xf>
    <xf numFmtId="0" fontId="2" fillId="9" borderId="4" xfId="0" applyFont="1" applyFill="1" applyBorder="1" applyAlignment="1">
      <alignment horizontal="right" vertical="top" wrapText="1" readingOrder="1"/>
    </xf>
    <xf numFmtId="164" fontId="2" fillId="9" borderId="4" xfId="0" applyNumberFormat="1" applyFont="1" applyFill="1" applyBorder="1" applyAlignment="1">
      <alignment horizontal="right" vertical="top" wrapText="1"/>
    </xf>
    <xf numFmtId="0" fontId="2" fillId="10" borderId="5" xfId="0" applyFont="1" applyFill="1" applyBorder="1" applyAlignment="1">
      <alignment horizontal="left" vertical="top" wrapText="1" readingOrder="1"/>
    </xf>
    <xf numFmtId="0" fontId="2" fillId="10" borderId="5" xfId="0" applyFont="1" applyFill="1" applyBorder="1" applyAlignment="1">
      <alignment horizontal="right" vertical="top" wrapText="1" readingOrder="1"/>
    </xf>
    <xf numFmtId="164" fontId="2" fillId="10" borderId="5" xfId="0" applyNumberFormat="1" applyFont="1" applyFill="1" applyBorder="1" applyAlignment="1">
      <alignment horizontal="right" vertical="top" wrapText="1"/>
    </xf>
    <xf numFmtId="0" fontId="2" fillId="9" borderId="5" xfId="0" applyFont="1" applyFill="1" applyBorder="1" applyAlignment="1">
      <alignment horizontal="left" vertical="top" wrapText="1" readingOrder="1"/>
    </xf>
    <xf numFmtId="0" fontId="2" fillId="9" borderId="5" xfId="0" applyFont="1" applyFill="1" applyBorder="1" applyAlignment="1">
      <alignment horizontal="right" vertical="top" wrapText="1" readingOrder="1"/>
    </xf>
    <xf numFmtId="164" fontId="2" fillId="9" borderId="5" xfId="0" applyNumberFormat="1" applyFont="1" applyFill="1" applyBorder="1" applyAlignment="1">
      <alignment horizontal="right" vertical="top" wrapText="1"/>
    </xf>
    <xf numFmtId="0" fontId="0" fillId="12" borderId="0" xfId="0" applyFont="1" applyFill="1"/>
    <xf numFmtId="0" fontId="4" fillId="11" borderId="9" xfId="0" applyFont="1" applyFill="1" applyBorder="1"/>
    <xf numFmtId="0" fontId="4" fillId="11" borderId="10" xfId="0" applyFont="1" applyFill="1" applyBorder="1"/>
    <xf numFmtId="0" fontId="0" fillId="0" borderId="0" xfId="0" applyFont="1" applyFill="1" applyBorder="1"/>
    <xf numFmtId="0" fontId="2" fillId="3" borderId="4" xfId="0" applyFont="1" applyFill="1" applyBorder="1" applyAlignment="1">
      <alignment horizontal="center" vertical="top" wrapText="1" readingOrder="1"/>
    </xf>
    <xf numFmtId="0" fontId="2" fillId="4" borderId="5" xfId="0" applyFont="1" applyFill="1" applyBorder="1" applyAlignment="1">
      <alignment horizontal="center" vertical="top" wrapText="1" readingOrder="1"/>
    </xf>
    <xf numFmtId="0" fontId="2" fillId="3" borderId="5" xfId="0" applyFont="1" applyFill="1" applyBorder="1" applyAlignment="1">
      <alignment horizontal="center" vertical="top" wrapText="1" readingOrder="1"/>
    </xf>
    <xf numFmtId="0" fontId="3" fillId="0" borderId="0" xfId="0" applyFont="1" applyAlignment="1">
      <alignment horizontal="center"/>
    </xf>
    <xf numFmtId="0" fontId="5" fillId="11" borderId="11" xfId="0" applyFont="1" applyFill="1" applyBorder="1"/>
    <xf numFmtId="0" fontId="5" fillId="11" borderId="12" xfId="0" applyFont="1" applyFill="1" applyBorder="1"/>
    <xf numFmtId="0" fontId="5" fillId="11" borderId="13" xfId="0" applyFont="1" applyFill="1" applyBorder="1"/>
    <xf numFmtId="0" fontId="5" fillId="11" borderId="14" xfId="0" applyFont="1" applyFill="1" applyBorder="1"/>
    <xf numFmtId="0" fontId="5" fillId="11" borderId="15" xfId="0" applyFont="1" applyFill="1" applyBorder="1"/>
    <xf numFmtId="0" fontId="5" fillId="11" borderId="16" xfId="0" applyFont="1" applyFill="1" applyBorder="1"/>
    <xf numFmtId="0" fontId="3" fillId="12" borderId="0" xfId="0" applyFont="1" applyFill="1"/>
    <xf numFmtId="8" fontId="3" fillId="12" borderId="0" xfId="0" applyNumberFormat="1" applyFont="1" applyFill="1"/>
    <xf numFmtId="0" fontId="5" fillId="11" borderId="17" xfId="0" applyFont="1" applyFill="1" applyBorder="1"/>
    <xf numFmtId="0" fontId="5" fillId="11" borderId="18" xfId="0" applyFont="1" applyFill="1" applyBorder="1"/>
    <xf numFmtId="0" fontId="5" fillId="11" borderId="19" xfId="0" applyFont="1" applyFill="1" applyBorder="1"/>
    <xf numFmtId="0" fontId="5" fillId="11" borderId="20" xfId="0" applyFont="1" applyFill="1" applyBorder="1"/>
    <xf numFmtId="0" fontId="5" fillId="11" borderId="21" xfId="0" applyFont="1" applyFill="1" applyBorder="1"/>
    <xf numFmtId="0" fontId="5" fillId="11" borderId="22" xfId="0" applyFont="1" applyFill="1" applyBorder="1"/>
    <xf numFmtId="0" fontId="1" fillId="5" borderId="7" xfId="0" applyFont="1" applyFill="1" applyBorder="1" applyAlignment="1">
      <alignment horizontal="center" vertical="top" wrapText="1" readingOrder="1"/>
    </xf>
    <xf numFmtId="0" fontId="1" fillId="5" borderId="8" xfId="0" applyFont="1" applyFill="1" applyBorder="1" applyAlignment="1">
      <alignment horizontal="center" vertical="top" wrapText="1" readingOrder="1"/>
    </xf>
    <xf numFmtId="0" fontId="1" fillId="2" borderId="2" xfId="0" applyFont="1" applyFill="1" applyBorder="1" applyAlignment="1">
      <alignment horizontal="left" vertical="top" wrapText="1" readingOrder="1"/>
    </xf>
    <xf numFmtId="0" fontId="1" fillId="2" borderId="3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opLeftCell="A2" zoomScale="172" zoomScaleNormal="172" workbookViewId="0">
      <selection activeCell="E8" sqref="E8"/>
    </sheetView>
  </sheetViews>
  <sheetFormatPr defaultColWidth="14.26953125" defaultRowHeight="14.5" x14ac:dyDescent="0.35"/>
  <cols>
    <col min="1" max="1" width="15.81640625" style="20" bestFit="1" customWidth="1"/>
    <col min="2" max="2" width="16.26953125" style="20" customWidth="1"/>
    <col min="3" max="3" width="14.26953125" style="20"/>
    <col min="4" max="4" width="14.81640625" style="20" bestFit="1" customWidth="1"/>
    <col min="5" max="16384" width="14.26953125" style="20"/>
  </cols>
  <sheetData>
    <row r="1" spans="1:5" ht="15" thickBot="1" x14ac:dyDescent="0.4">
      <c r="A1" s="19"/>
      <c r="B1" s="60" t="s">
        <v>38</v>
      </c>
      <c r="C1" s="61"/>
      <c r="D1" s="19"/>
    </row>
    <row r="2" spans="1:5" ht="15.5" thickTop="1" thickBot="1" x14ac:dyDescent="0.4">
      <c r="A2" s="21" t="s">
        <v>39</v>
      </c>
      <c r="B2" s="21" t="s">
        <v>40</v>
      </c>
      <c r="C2" s="21" t="s">
        <v>41</v>
      </c>
      <c r="D2" s="21" t="s">
        <v>42</v>
      </c>
    </row>
    <row r="3" spans="1:5" ht="15" thickBot="1" x14ac:dyDescent="0.4">
      <c r="A3" s="22" t="s">
        <v>43</v>
      </c>
      <c r="B3" s="23">
        <v>1</v>
      </c>
      <c r="C3" s="23">
        <v>4</v>
      </c>
      <c r="D3" s="23">
        <v>40</v>
      </c>
    </row>
    <row r="4" spans="1:5" ht="15" thickBot="1" x14ac:dyDescent="0.4">
      <c r="A4" s="22" t="s">
        <v>44</v>
      </c>
      <c r="B4" s="23">
        <v>2</v>
      </c>
      <c r="C4" s="23">
        <v>3</v>
      </c>
      <c r="D4" s="23">
        <v>50</v>
      </c>
    </row>
    <row r="5" spans="1:5" ht="15" thickBot="1" x14ac:dyDescent="0.4">
      <c r="A5" s="24" t="s">
        <v>45</v>
      </c>
      <c r="B5" s="25">
        <v>40</v>
      </c>
      <c r="C5" s="25">
        <v>120</v>
      </c>
      <c r="D5" s="26"/>
    </row>
    <row r="7" spans="1:5" ht="15" thickBot="1" x14ac:dyDescent="0.4">
      <c r="A7" s="20" t="s">
        <v>64</v>
      </c>
      <c r="B7" s="20" t="s">
        <v>65</v>
      </c>
      <c r="C7" s="20" t="s">
        <v>66</v>
      </c>
      <c r="E7" s="20" t="s">
        <v>67</v>
      </c>
    </row>
    <row r="8" spans="1:5" ht="15.5" thickTop="1" thickBot="1" x14ac:dyDescent="0.4">
      <c r="B8" s="39">
        <v>24</v>
      </c>
      <c r="C8" s="40">
        <v>8</v>
      </c>
      <c r="E8" s="38">
        <f>D3*B8+D4*C8</f>
        <v>1360</v>
      </c>
    </row>
    <row r="9" spans="1:5" ht="15" thickTop="1" x14ac:dyDescent="0.35">
      <c r="A9" s="41" t="s">
        <v>68</v>
      </c>
    </row>
    <row r="10" spans="1:5" x14ac:dyDescent="0.35">
      <c r="A10" s="41" t="s">
        <v>69</v>
      </c>
      <c r="B10" s="20">
        <f>B3*B8+B4*C8</f>
        <v>40</v>
      </c>
      <c r="C10" s="20" t="s">
        <v>71</v>
      </c>
      <c r="D10" s="20">
        <f>B5</f>
        <v>40</v>
      </c>
    </row>
    <row r="11" spans="1:5" x14ac:dyDescent="0.35">
      <c r="A11" s="41" t="s">
        <v>70</v>
      </c>
      <c r="B11" s="20">
        <f>C3*B8+C4*C8</f>
        <v>120</v>
      </c>
      <c r="C11" s="20" t="s">
        <v>71</v>
      </c>
      <c r="D11" s="20">
        <f>C5</f>
        <v>120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topLeftCell="A2" workbookViewId="0">
      <selection activeCell="F10" sqref="F10"/>
    </sheetView>
  </sheetViews>
  <sheetFormatPr defaultColWidth="9.1796875" defaultRowHeight="14" x14ac:dyDescent="0.3"/>
  <cols>
    <col min="1" max="1" width="18.453125" style="4" bestFit="1" customWidth="1"/>
    <col min="2" max="2" width="14.81640625" style="4" bestFit="1" customWidth="1"/>
    <col min="3" max="3" width="13.7265625" style="4" bestFit="1" customWidth="1"/>
    <col min="4" max="4" width="17.1796875" style="4" bestFit="1" customWidth="1"/>
    <col min="5" max="5" width="13.54296875" style="4" bestFit="1" customWidth="1"/>
    <col min="6" max="6" width="10.7265625" style="4" bestFit="1" customWidth="1"/>
    <col min="7" max="16384" width="9.1796875" style="4"/>
  </cols>
  <sheetData>
    <row r="1" spans="1:8" ht="28.5" thickBot="1" x14ac:dyDescent="0.35">
      <c r="A1" s="7" t="s">
        <v>20</v>
      </c>
      <c r="B1" s="7" t="s">
        <v>21</v>
      </c>
      <c r="C1" s="7" t="s">
        <v>22</v>
      </c>
      <c r="D1" s="7" t="s">
        <v>23</v>
      </c>
      <c r="E1" s="7" t="s">
        <v>24</v>
      </c>
      <c r="F1" s="18" t="s">
        <v>26</v>
      </c>
    </row>
    <row r="2" spans="1:8" ht="15" thickTop="1" thickBot="1" x14ac:dyDescent="0.35">
      <c r="A2" s="42" t="s">
        <v>1</v>
      </c>
      <c r="B2" s="1">
        <v>2.5</v>
      </c>
      <c r="C2" s="1">
        <v>0.25</v>
      </c>
      <c r="D2" s="11">
        <v>17</v>
      </c>
      <c r="E2" s="11">
        <v>20.399999999999999</v>
      </c>
      <c r="F2" s="15">
        <v>2000</v>
      </c>
    </row>
    <row r="3" spans="1:8" ht="14.5" thickBot="1" x14ac:dyDescent="0.35">
      <c r="A3" s="43" t="s">
        <v>25</v>
      </c>
      <c r="B3" s="2">
        <v>3.4</v>
      </c>
      <c r="C3" s="2">
        <v>0.3</v>
      </c>
      <c r="D3" s="12">
        <v>19</v>
      </c>
      <c r="E3" s="12">
        <v>21.85</v>
      </c>
      <c r="F3" s="16">
        <v>3750</v>
      </c>
    </row>
    <row r="4" spans="1:8" ht="14.5" thickBot="1" x14ac:dyDescent="0.35">
      <c r="A4" s="44" t="s">
        <v>2</v>
      </c>
      <c r="B4" s="3">
        <v>3.8</v>
      </c>
      <c r="C4" s="3">
        <v>0.45</v>
      </c>
      <c r="D4" s="13">
        <v>23</v>
      </c>
      <c r="E4" s="13">
        <v>25.76</v>
      </c>
      <c r="F4" s="17">
        <v>1700</v>
      </c>
    </row>
    <row r="6" spans="1:8" x14ac:dyDescent="0.3">
      <c r="A6" s="4" t="s">
        <v>27</v>
      </c>
    </row>
    <row r="7" spans="1:8" x14ac:dyDescent="0.3">
      <c r="B7" s="4" t="s">
        <v>28</v>
      </c>
      <c r="C7" s="5">
        <v>16500</v>
      </c>
    </row>
    <row r="8" spans="1:8" x14ac:dyDescent="0.3">
      <c r="B8" s="4" t="s">
        <v>29</v>
      </c>
      <c r="C8" s="5">
        <v>1600</v>
      </c>
    </row>
    <row r="10" spans="1:8" x14ac:dyDescent="0.3">
      <c r="A10" s="4" t="s">
        <v>30</v>
      </c>
      <c r="C10" s="8">
        <v>0.6</v>
      </c>
      <c r="E10" s="4" t="s">
        <v>77</v>
      </c>
      <c r="F10" s="52">
        <f>SUMPRODUCT(B13:C15, D2:E4)</f>
        <v>150964.20000000001</v>
      </c>
    </row>
    <row r="12" spans="1:8" x14ac:dyDescent="0.3">
      <c r="A12" s="4" t="s">
        <v>64</v>
      </c>
      <c r="B12" s="4" t="s">
        <v>72</v>
      </c>
      <c r="C12" s="4" t="s">
        <v>73</v>
      </c>
    </row>
    <row r="13" spans="1:8" x14ac:dyDescent="0.3">
      <c r="A13" s="45" t="s">
        <v>74</v>
      </c>
      <c r="B13" s="46">
        <v>1863.9999999999995</v>
      </c>
      <c r="C13" s="47">
        <v>136.00000000000057</v>
      </c>
      <c r="E13" s="4" t="s">
        <v>68</v>
      </c>
    </row>
    <row r="14" spans="1:8" x14ac:dyDescent="0.3">
      <c r="A14" s="45" t="s">
        <v>75</v>
      </c>
      <c r="B14" s="48">
        <v>2250.0000000000005</v>
      </c>
      <c r="C14" s="49">
        <v>1500</v>
      </c>
      <c r="E14" s="4" t="s">
        <v>78</v>
      </c>
      <c r="F14" s="4">
        <f>SUM(B13:C13)</f>
        <v>2000</v>
      </c>
      <c r="G14" s="4" t="s">
        <v>79</v>
      </c>
      <c r="H14" s="5">
        <f>F2</f>
        <v>2000</v>
      </c>
    </row>
    <row r="15" spans="1:8" x14ac:dyDescent="0.3">
      <c r="A15" s="45" t="s">
        <v>76</v>
      </c>
      <c r="B15" s="50">
        <v>1020</v>
      </c>
      <c r="C15" s="51">
        <v>680</v>
      </c>
      <c r="F15" s="4">
        <f t="shared" ref="F15" si="0">SUM(B14:C14)</f>
        <v>3750.0000000000005</v>
      </c>
      <c r="G15" s="4" t="s">
        <v>79</v>
      </c>
      <c r="H15" s="5">
        <f>F3</f>
        <v>3750</v>
      </c>
    </row>
    <row r="16" spans="1:8" x14ac:dyDescent="0.3">
      <c r="F16" s="4">
        <f>SUM(B15:C15)</f>
        <v>1700</v>
      </c>
      <c r="G16" s="4" t="s">
        <v>79</v>
      </c>
      <c r="H16" s="5">
        <f t="shared" ref="H16" si="1">F4</f>
        <v>1700</v>
      </c>
    </row>
    <row r="17" spans="5:8" x14ac:dyDescent="0.3">
      <c r="E17" s="4" t="s">
        <v>80</v>
      </c>
      <c r="F17" s="4">
        <f>SUMPRODUCT(B13:B15, B2:B4)</f>
        <v>16186</v>
      </c>
      <c r="G17" s="4" t="s">
        <v>71</v>
      </c>
      <c r="H17" s="5">
        <f>C7</f>
        <v>16500</v>
      </c>
    </row>
    <row r="18" spans="5:8" x14ac:dyDescent="0.3">
      <c r="F18" s="4">
        <f>SUMPRODUCT(B13:B15, C2:C4)</f>
        <v>1600</v>
      </c>
      <c r="G18" s="4" t="s">
        <v>71</v>
      </c>
      <c r="H18" s="5">
        <f>C8</f>
        <v>1600</v>
      </c>
    </row>
    <row r="19" spans="5:8" x14ac:dyDescent="0.3">
      <c r="F19" s="4">
        <f>B13</f>
        <v>1863.9999999999995</v>
      </c>
      <c r="G19" s="4" t="s">
        <v>79</v>
      </c>
      <c r="H19" s="4">
        <f>$C$10*SUM(B13:C13)</f>
        <v>1200</v>
      </c>
    </row>
    <row r="20" spans="5:8" x14ac:dyDescent="0.3">
      <c r="F20" s="4">
        <f t="shared" ref="F20:F21" si="2">B14</f>
        <v>2250.0000000000005</v>
      </c>
      <c r="G20" s="4" t="s">
        <v>79</v>
      </c>
      <c r="H20" s="4">
        <f t="shared" ref="H20" si="3">$C$10*SUM(B14:C14)</f>
        <v>2250</v>
      </c>
    </row>
    <row r="21" spans="5:8" x14ac:dyDescent="0.3">
      <c r="F21" s="4">
        <f t="shared" si="2"/>
        <v>1020</v>
      </c>
      <c r="G21" s="4" t="s">
        <v>79</v>
      </c>
      <c r="H21" s="4">
        <f>$C$10*SUM(B15:C15)</f>
        <v>1020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H11" sqref="H11"/>
    </sheetView>
  </sheetViews>
  <sheetFormatPr defaultColWidth="9.1796875" defaultRowHeight="14" x14ac:dyDescent="0.3"/>
  <cols>
    <col min="1" max="1" width="29.26953125" style="4" bestFit="1" customWidth="1"/>
    <col min="2" max="2" width="27.453125" style="4" customWidth="1"/>
    <col min="3" max="3" width="28.81640625" style="4" customWidth="1"/>
    <col min="4" max="4" width="12.36328125" style="4" customWidth="1"/>
    <col min="5" max="5" width="9.1796875" style="4"/>
    <col min="6" max="6" width="11.26953125" style="4" bestFit="1" customWidth="1"/>
    <col min="7" max="7" width="10.1796875" style="4" bestFit="1" customWidth="1"/>
    <col min="8" max="16384" width="9.1796875" style="4"/>
  </cols>
  <sheetData>
    <row r="1" spans="1:7" x14ac:dyDescent="0.3">
      <c r="A1" s="9" t="s">
        <v>3</v>
      </c>
      <c r="B1" s="62" t="s">
        <v>5</v>
      </c>
      <c r="C1" s="62" t="s">
        <v>6</v>
      </c>
    </row>
    <row r="2" spans="1:7" ht="14.5" thickBot="1" x14ac:dyDescent="0.35">
      <c r="A2" s="10" t="s">
        <v>4</v>
      </c>
      <c r="B2" s="63"/>
      <c r="C2" s="63"/>
      <c r="E2" s="4" t="s">
        <v>77</v>
      </c>
      <c r="G2" s="53">
        <f>F3-F4</f>
        <v>9300</v>
      </c>
    </row>
    <row r="3" spans="1:7" ht="15" thickTop="1" thickBot="1" x14ac:dyDescent="0.35">
      <c r="A3" s="1">
        <v>1</v>
      </c>
      <c r="B3" s="11">
        <v>0.5</v>
      </c>
      <c r="C3" s="15">
        <v>5000</v>
      </c>
      <c r="E3" s="4" t="s">
        <v>86</v>
      </c>
      <c r="F3" s="14">
        <f>B15*E12+B16*F12</f>
        <v>26200</v>
      </c>
    </row>
    <row r="4" spans="1:7" ht="14.5" thickBot="1" x14ac:dyDescent="0.35">
      <c r="A4" s="2">
        <v>2</v>
      </c>
      <c r="B4" s="12">
        <v>0.6</v>
      </c>
      <c r="C4" s="16">
        <v>10000</v>
      </c>
      <c r="E4" s="4" t="s">
        <v>0</v>
      </c>
      <c r="F4" s="4">
        <f>SUMPRODUCT(G9:G11, B3:B5)</f>
        <v>16900</v>
      </c>
    </row>
    <row r="5" spans="1:7" ht="14.5" thickBot="1" x14ac:dyDescent="0.35">
      <c r="A5" s="3">
        <v>3</v>
      </c>
      <c r="B5" s="13">
        <v>0.84</v>
      </c>
      <c r="C5" s="17">
        <v>10000</v>
      </c>
    </row>
    <row r="7" spans="1:7" ht="14.5" thickBot="1" x14ac:dyDescent="0.35">
      <c r="A7" s="10" t="s">
        <v>7</v>
      </c>
      <c r="B7" s="10" t="s">
        <v>8</v>
      </c>
      <c r="D7" s="4" t="s">
        <v>64</v>
      </c>
    </row>
    <row r="8" spans="1:7" ht="15" thickTop="1" thickBot="1" x14ac:dyDescent="0.35">
      <c r="A8" s="1" t="s">
        <v>9</v>
      </c>
      <c r="B8" s="1" t="s">
        <v>10</v>
      </c>
      <c r="E8" s="4" t="s">
        <v>81</v>
      </c>
      <c r="F8" s="4" t="s">
        <v>82</v>
      </c>
    </row>
    <row r="9" spans="1:7" ht="15" thickTop="1" thickBot="1" x14ac:dyDescent="0.35">
      <c r="A9" s="1"/>
      <c r="B9" s="1" t="s">
        <v>11</v>
      </c>
      <c r="D9" s="4" t="s">
        <v>83</v>
      </c>
      <c r="E9" s="54">
        <v>0</v>
      </c>
      <c r="F9" s="55">
        <v>5000</v>
      </c>
      <c r="G9" s="4">
        <f>SUM(E9:F9)</f>
        <v>5000</v>
      </c>
    </row>
    <row r="10" spans="1:7" ht="15" thickTop="1" thickBot="1" x14ac:dyDescent="0.35">
      <c r="A10" s="1"/>
      <c r="B10" s="1" t="s">
        <v>12</v>
      </c>
      <c r="D10" s="4" t="s">
        <v>84</v>
      </c>
      <c r="E10" s="56">
        <v>7999.9999999999964</v>
      </c>
      <c r="F10" s="57">
        <v>2000.0000000000032</v>
      </c>
      <c r="G10" s="4">
        <f t="shared" ref="G10:G11" si="0">SUM(E10:F10)</f>
        <v>10000</v>
      </c>
    </row>
    <row r="11" spans="1:7" ht="14.5" thickBot="1" x14ac:dyDescent="0.35">
      <c r="A11" s="2" t="s">
        <v>13</v>
      </c>
      <c r="B11" s="2" t="s">
        <v>14</v>
      </c>
      <c r="D11" s="4" t="s">
        <v>85</v>
      </c>
      <c r="E11" s="58">
        <v>2000.0000000000005</v>
      </c>
      <c r="F11" s="59">
        <v>8000</v>
      </c>
      <c r="G11" s="4">
        <f t="shared" si="0"/>
        <v>10000</v>
      </c>
    </row>
    <row r="12" spans="1:7" ht="14.5" thickBot="1" x14ac:dyDescent="0.35">
      <c r="A12" s="2"/>
      <c r="B12" s="2" t="s">
        <v>15</v>
      </c>
      <c r="E12" s="4">
        <f>SUM(E9:E11)</f>
        <v>9999.9999999999964</v>
      </c>
      <c r="F12" s="4">
        <f>SUM(F9:F11)</f>
        <v>15000.000000000004</v>
      </c>
    </row>
    <row r="13" spans="1:7" ht="14.5" thickBot="1" x14ac:dyDescent="0.35">
      <c r="A13" s="2"/>
      <c r="B13" s="2" t="s">
        <v>16</v>
      </c>
    </row>
    <row r="14" spans="1:7" x14ac:dyDescent="0.3">
      <c r="D14" s="4" t="s">
        <v>68</v>
      </c>
    </row>
    <row r="15" spans="1:7" x14ac:dyDescent="0.3">
      <c r="A15" s="4" t="s">
        <v>17</v>
      </c>
      <c r="B15" s="14">
        <v>1</v>
      </c>
      <c r="D15" s="4" t="s">
        <v>87</v>
      </c>
      <c r="E15" s="4">
        <f>G9</f>
        <v>5000</v>
      </c>
      <c r="F15" s="4" t="s">
        <v>71</v>
      </c>
      <c r="G15" s="5">
        <f>C3</f>
        <v>5000</v>
      </c>
    </row>
    <row r="16" spans="1:7" x14ac:dyDescent="0.3">
      <c r="A16" s="4" t="s">
        <v>18</v>
      </c>
      <c r="B16" s="14">
        <v>1.08</v>
      </c>
      <c r="E16" s="4">
        <f>G10</f>
        <v>10000</v>
      </c>
      <c r="F16" s="4" t="s">
        <v>71</v>
      </c>
      <c r="G16" s="5">
        <f t="shared" ref="G16:G17" si="1">C4</f>
        <v>10000</v>
      </c>
    </row>
    <row r="17" spans="1:7" x14ac:dyDescent="0.3">
      <c r="E17" s="4">
        <f>G11</f>
        <v>10000</v>
      </c>
      <c r="F17" s="4" t="s">
        <v>71</v>
      </c>
      <c r="G17" s="5">
        <f t="shared" si="1"/>
        <v>10000</v>
      </c>
    </row>
    <row r="18" spans="1:7" x14ac:dyDescent="0.3">
      <c r="A18" s="4" t="s">
        <v>19</v>
      </c>
      <c r="B18" s="5">
        <v>10000</v>
      </c>
      <c r="D18" s="4" t="s">
        <v>88</v>
      </c>
      <c r="E18" s="4">
        <f>E9</f>
        <v>0</v>
      </c>
      <c r="F18" s="4" t="s">
        <v>71</v>
      </c>
      <c r="G18" s="4">
        <f>0.3*E12</f>
        <v>2999.9999999999986</v>
      </c>
    </row>
    <row r="19" spans="1:7" x14ac:dyDescent="0.3">
      <c r="E19" s="4">
        <f t="shared" ref="E19" si="2">E10</f>
        <v>7999.9999999999964</v>
      </c>
      <c r="F19" s="4" t="s">
        <v>79</v>
      </c>
      <c r="G19" s="4">
        <f>0.4*E12</f>
        <v>3999.9999999999986</v>
      </c>
    </row>
    <row r="20" spans="1:7" x14ac:dyDescent="0.3">
      <c r="E20" s="4">
        <f>E11</f>
        <v>2000.0000000000005</v>
      </c>
      <c r="F20" s="4" t="s">
        <v>71</v>
      </c>
      <c r="G20" s="4">
        <f>0.2*E12</f>
        <v>1999.9999999999993</v>
      </c>
    </row>
    <row r="21" spans="1:7" x14ac:dyDescent="0.3">
      <c r="E21" s="4">
        <f>F9</f>
        <v>5000</v>
      </c>
      <c r="F21" s="4" t="s">
        <v>79</v>
      </c>
      <c r="G21" s="4">
        <f>0.25*F12</f>
        <v>3750.0000000000009</v>
      </c>
    </row>
    <row r="22" spans="1:7" x14ac:dyDescent="0.3">
      <c r="E22" s="4">
        <f t="shared" ref="E22" si="3">F10</f>
        <v>2000.0000000000032</v>
      </c>
      <c r="F22" s="4" t="s">
        <v>71</v>
      </c>
      <c r="G22" s="4">
        <f>0.4*F12</f>
        <v>6000.0000000000018</v>
      </c>
    </row>
    <row r="23" spans="1:7" x14ac:dyDescent="0.3">
      <c r="E23" s="4">
        <f>F11</f>
        <v>8000</v>
      </c>
      <c r="F23" s="4" t="s">
        <v>79</v>
      </c>
      <c r="G23" s="4">
        <f>0.3*F12</f>
        <v>4500.0000000000009</v>
      </c>
    </row>
    <row r="24" spans="1:7" x14ac:dyDescent="0.3">
      <c r="D24" s="4" t="s">
        <v>89</v>
      </c>
      <c r="E24" s="4">
        <f>E12</f>
        <v>9999.9999999999964</v>
      </c>
      <c r="F24" s="4" t="s">
        <v>79</v>
      </c>
      <c r="G24" s="5">
        <f>B18</f>
        <v>10000</v>
      </c>
    </row>
  </sheetData>
  <mergeCells count="2">
    <mergeCell ref="B1:B2"/>
    <mergeCell ref="C1:C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/>
  </sheetViews>
  <sheetFormatPr defaultColWidth="9.1796875" defaultRowHeight="14" x14ac:dyDescent="0.3"/>
  <cols>
    <col min="1" max="2" width="9.1796875" style="4"/>
    <col min="3" max="3" width="12" style="4" bestFit="1" customWidth="1"/>
    <col min="4" max="6" width="9.1796875" style="4"/>
    <col min="7" max="7" width="10.1796875" style="4" bestFit="1" customWidth="1"/>
    <col min="8" max="8" width="11.453125" style="4" bestFit="1" customWidth="1"/>
    <col min="9" max="16384" width="9.1796875" style="4"/>
  </cols>
  <sheetData>
    <row r="1" spans="1:8" x14ac:dyDescent="0.3">
      <c r="A1" s="4" t="s">
        <v>0</v>
      </c>
      <c r="E1" s="4" t="s">
        <v>26</v>
      </c>
      <c r="G1" s="4" t="s">
        <v>36</v>
      </c>
      <c r="H1" s="4" t="s">
        <v>37</v>
      </c>
    </row>
    <row r="2" spans="1:8" x14ac:dyDescent="0.3">
      <c r="B2" s="4" t="s">
        <v>34</v>
      </c>
      <c r="C2" s="6">
        <v>600</v>
      </c>
      <c r="F2" s="4" t="s">
        <v>31</v>
      </c>
      <c r="G2" s="5">
        <v>1500000</v>
      </c>
      <c r="H2" s="4">
        <f>G2/3000</f>
        <v>500</v>
      </c>
    </row>
    <row r="3" spans="1:8" x14ac:dyDescent="0.3">
      <c r="B3" s="4" t="s">
        <v>35</v>
      </c>
      <c r="C3" s="6">
        <v>1100</v>
      </c>
      <c r="F3" s="4" t="s">
        <v>32</v>
      </c>
      <c r="G3" s="5">
        <v>6000000</v>
      </c>
      <c r="H3" s="4">
        <f t="shared" ref="H3:H4" si="0">G3/3000</f>
        <v>2000</v>
      </c>
    </row>
    <row r="4" spans="1:8" x14ac:dyDescent="0.3">
      <c r="F4" s="4" t="s">
        <v>33</v>
      </c>
      <c r="G4" s="5">
        <v>3000000</v>
      </c>
      <c r="H4" s="4">
        <f t="shared" si="0"/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/>
  </sheetViews>
  <sheetFormatPr defaultColWidth="9.1796875" defaultRowHeight="14" x14ac:dyDescent="0.3"/>
  <cols>
    <col min="1" max="1" width="16" style="4" customWidth="1"/>
    <col min="2" max="2" width="8.81640625" style="4" bestFit="1" customWidth="1"/>
    <col min="3" max="3" width="11.26953125" style="4" customWidth="1"/>
    <col min="4" max="16384" width="9.1796875" style="4"/>
  </cols>
  <sheetData>
    <row r="1" spans="1:5" ht="14.5" thickBot="1" x14ac:dyDescent="0.35">
      <c r="A1" s="27" t="s">
        <v>46</v>
      </c>
      <c r="B1" s="28" t="s">
        <v>47</v>
      </c>
      <c r="E1" s="28" t="s">
        <v>48</v>
      </c>
    </row>
    <row r="2" spans="1:5" ht="15" thickTop="1" thickBot="1" x14ac:dyDescent="0.35">
      <c r="A2" s="29" t="s">
        <v>49</v>
      </c>
      <c r="B2" s="30">
        <v>48</v>
      </c>
      <c r="D2" s="29" t="s">
        <v>50</v>
      </c>
      <c r="E2" s="31">
        <v>170</v>
      </c>
    </row>
    <row r="3" spans="1:5" ht="14.5" thickBot="1" x14ac:dyDescent="0.35">
      <c r="A3" s="32" t="s">
        <v>51</v>
      </c>
      <c r="B3" s="33">
        <v>79</v>
      </c>
      <c r="D3" s="32" t="s">
        <v>52</v>
      </c>
      <c r="E3" s="34">
        <v>160</v>
      </c>
    </row>
    <row r="4" spans="1:5" ht="14.5" thickBot="1" x14ac:dyDescent="0.35">
      <c r="A4" s="35" t="s">
        <v>53</v>
      </c>
      <c r="B4" s="36">
        <v>65</v>
      </c>
      <c r="D4" s="35" t="s">
        <v>54</v>
      </c>
      <c r="E4" s="37">
        <v>175</v>
      </c>
    </row>
    <row r="5" spans="1:5" ht="14.5" thickBot="1" x14ac:dyDescent="0.35">
      <c r="A5" s="32" t="s">
        <v>55</v>
      </c>
      <c r="B5" s="33">
        <v>87</v>
      </c>
      <c r="D5" s="32" t="s">
        <v>56</v>
      </c>
      <c r="E5" s="34">
        <v>180</v>
      </c>
    </row>
    <row r="6" spans="1:5" ht="14.5" thickBot="1" x14ac:dyDescent="0.35">
      <c r="A6" s="35" t="s">
        <v>57</v>
      </c>
      <c r="B6" s="36">
        <v>64</v>
      </c>
      <c r="D6" s="35" t="s">
        <v>58</v>
      </c>
      <c r="E6" s="37">
        <v>195</v>
      </c>
    </row>
    <row r="7" spans="1:5" ht="14.5" thickBot="1" x14ac:dyDescent="0.35">
      <c r="A7" s="32" t="s">
        <v>59</v>
      </c>
      <c r="B7" s="33">
        <v>73</v>
      </c>
    </row>
    <row r="8" spans="1:5" ht="14.5" thickBot="1" x14ac:dyDescent="0.35">
      <c r="A8" s="35" t="s">
        <v>60</v>
      </c>
      <c r="B8" s="36">
        <v>82</v>
      </c>
    </row>
    <row r="9" spans="1:5" ht="14.5" thickBot="1" x14ac:dyDescent="0.35">
      <c r="A9" s="32" t="s">
        <v>61</v>
      </c>
      <c r="B9" s="33">
        <v>43</v>
      </c>
    </row>
    <row r="10" spans="1:5" ht="14.5" thickBot="1" x14ac:dyDescent="0.35">
      <c r="A10" s="35" t="s">
        <v>62</v>
      </c>
      <c r="B10" s="36">
        <v>52</v>
      </c>
    </row>
    <row r="11" spans="1:5" ht="14.5" thickBot="1" x14ac:dyDescent="0.35">
      <c r="A11" s="32" t="s">
        <v>63</v>
      </c>
      <c r="B11" s="3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Beaver Creek Pottery</vt:lpstr>
      <vt:lpstr>Make-or-Buy Decisions</vt:lpstr>
      <vt:lpstr>Grand Strand Oil Co.</vt:lpstr>
      <vt:lpstr>Trim Loss</vt:lpstr>
      <vt:lpstr>Personnel Scheduling</vt:lpstr>
    </vt:vector>
  </TitlesOfParts>
  <Company>Drexel 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Lee</cp:lastModifiedBy>
  <dcterms:created xsi:type="dcterms:W3CDTF">2009-09-22T22:23:55Z</dcterms:created>
  <dcterms:modified xsi:type="dcterms:W3CDTF">2019-09-27T23:52:23Z</dcterms:modified>
</cp:coreProperties>
</file>