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tm372\Downloads\"/>
    </mc:Choice>
  </mc:AlternateContent>
  <xr:revisionPtr revIDLastSave="0" documentId="10_ncr:100000_{20205F05-8500-44EE-BD48-E7DF9A6BA4C3}" xr6:coauthVersionLast="31" xr6:coauthVersionMax="45" xr10:uidLastSave="{00000000-0000-0000-0000-000000000000}"/>
  <bookViews>
    <workbookView xWindow="0" yWindow="0" windowWidth="21570" windowHeight="7980" firstSheet="3" activeTab="3" xr2:uid="{00000000-000D-0000-FFFF-FFFF00000000}"/>
  </bookViews>
  <sheets>
    <sheet name="Portfolio Optimization" sheetId="3" r:id="rId1"/>
    <sheet name="Loan Policy" sheetId="4" r:id="rId2"/>
    <sheet name="Capital Budgeting" sheetId="5" r:id="rId3"/>
    <sheet name="Currency Arbitrage" sheetId="7" r:id="rId4"/>
    <sheet name="Portfolio Optimization (2)" sheetId="8" r:id="rId5"/>
  </sheets>
  <definedNames>
    <definedName name="solver_adj" localSheetId="2" hidden="1">'Capital Budgeting'!$B$10:$B$12</definedName>
    <definedName name="solver_adj" localSheetId="1" hidden="1">'Loan Policy'!$B$12:$B$16</definedName>
    <definedName name="solver_adj" localSheetId="0" hidden="1">'Portfolio Optimization'!$B$8:$B$11</definedName>
    <definedName name="solver_cvg" localSheetId="2" hidden="1">0.0001</definedName>
    <definedName name="solver_cvg" localSheetId="3" hidden="1">0.0001</definedName>
    <definedName name="solver_cvg" localSheetId="1" hidden="1">0.0001</definedName>
    <definedName name="solver_cvg" localSheetId="0" hidden="1">0.0001</definedName>
    <definedName name="solver_cvg" localSheetId="4" hidden="1">0.0001</definedName>
    <definedName name="solver_drv" localSheetId="2" hidden="1">1</definedName>
    <definedName name="solver_drv" localSheetId="3" hidden="1">1</definedName>
    <definedName name="solver_drv" localSheetId="1" hidden="1">1</definedName>
    <definedName name="solver_drv" localSheetId="0" hidden="1">1</definedName>
    <definedName name="solver_drv" localSheetId="4" hidden="1">1</definedName>
    <definedName name="solver_eng" localSheetId="2" hidden="1">2</definedName>
    <definedName name="solver_eng" localSheetId="1" hidden="1">2</definedName>
    <definedName name="solver_eng" localSheetId="0" hidden="1">2</definedName>
    <definedName name="solver_est" localSheetId="2" hidden="1">1</definedName>
    <definedName name="solver_est" localSheetId="3" hidden="1">1</definedName>
    <definedName name="solver_est" localSheetId="1" hidden="1">1</definedName>
    <definedName name="solver_est" localSheetId="0" hidden="1">1</definedName>
    <definedName name="solver_est" localSheetId="4" hidden="1">1</definedName>
    <definedName name="solver_itr" localSheetId="2" hidden="1">100</definedName>
    <definedName name="solver_itr" localSheetId="3" hidden="1">100</definedName>
    <definedName name="solver_itr" localSheetId="1" hidden="1">100</definedName>
    <definedName name="solver_itr" localSheetId="0" hidden="1">100</definedName>
    <definedName name="solver_itr" localSheetId="4" hidden="1">100</definedName>
    <definedName name="solver_lhs1" localSheetId="2" hidden="1">'Capital Budgeting'!$B$22:$E$22</definedName>
    <definedName name="solver_lhs1" localSheetId="3" hidden="1">'Currency Arbitrage'!#REF!</definedName>
    <definedName name="solver_lhs1" localSheetId="1" hidden="1">'Loan Policy'!$B$22:$B$23</definedName>
    <definedName name="solver_lhs1" localSheetId="0" hidden="1">'Portfolio Optimization'!$B$16</definedName>
    <definedName name="solver_lhs1" localSheetId="4" hidden="1">'Portfolio Optimization (2)'!#REF!</definedName>
    <definedName name="solver_lhs2" localSheetId="2" hidden="1">'Capital Budgeting'!$B$22:$E$22</definedName>
    <definedName name="solver_lhs2" localSheetId="3" hidden="1">'Currency Arbitrage'!#REF!</definedName>
    <definedName name="solver_lhs2" localSheetId="1" hidden="1">'Loan Policy'!$B$24</definedName>
    <definedName name="solver_lhs2" localSheetId="0" hidden="1">'Portfolio Optimization'!$B$17:$B$18</definedName>
    <definedName name="solver_lhs2" localSheetId="4" hidden="1">'Portfolio Optimization (2)'!#REF!</definedName>
    <definedName name="solver_lhs3" localSheetId="3" hidden="1">'Currency Arbitrage'!#REF!</definedName>
    <definedName name="solver_lhs3" localSheetId="1" hidden="1">'Loan Policy'!$B$25</definedName>
    <definedName name="solver_lhs3" localSheetId="0" hidden="1">'Portfolio Optimization'!$B$19:$B$20</definedName>
    <definedName name="solver_lhs4" localSheetId="3" hidden="1">'Currency Arbitrage'!#REF!</definedName>
    <definedName name="solver_lhs4" localSheetId="0" hidden="1">'Portfolio Optimization'!$B$19</definedName>
    <definedName name="solver_lhs5" localSheetId="3" hidden="1">'Currency Arbitrage'!#REF!</definedName>
    <definedName name="solver_lhs6" localSheetId="3" hidden="1">'Currency Arbitrage'!#REF!</definedName>
    <definedName name="solver_lin" localSheetId="2" hidden="1">2</definedName>
    <definedName name="solver_lin" localSheetId="3" hidden="1">2</definedName>
    <definedName name="solver_lin" localSheetId="1" hidden="1">1</definedName>
    <definedName name="solver_lin" localSheetId="0" hidden="1">2</definedName>
    <definedName name="solver_lin" localSheetId="4" hidden="1">2</definedName>
    <definedName name="solver_mip" localSheetId="2" hidden="1">2147483647</definedName>
    <definedName name="solver_mip" localSheetId="1" hidden="1">2147483647</definedName>
    <definedName name="solver_mip" localSheetId="0" hidden="1">2147483647</definedName>
    <definedName name="solver_mni" localSheetId="2" hidden="1">30</definedName>
    <definedName name="solver_mni" localSheetId="1" hidden="1">30</definedName>
    <definedName name="solver_mni" localSheetId="0" hidden="1">30</definedName>
    <definedName name="solver_mrt" localSheetId="2" hidden="1">0.075</definedName>
    <definedName name="solver_mrt" localSheetId="1" hidden="1">0.075</definedName>
    <definedName name="solver_mrt" localSheetId="0" hidden="1">0.075</definedName>
    <definedName name="solver_msl" localSheetId="2" hidden="1">2</definedName>
    <definedName name="solver_msl" localSheetId="1" hidden="1">2</definedName>
    <definedName name="solver_msl" localSheetId="0" hidden="1">2</definedName>
    <definedName name="solver_neg" localSheetId="2" hidden="1">1</definedName>
    <definedName name="solver_neg" localSheetId="3" hidden="1">2</definedName>
    <definedName name="solver_neg" localSheetId="1" hidden="1">1</definedName>
    <definedName name="solver_neg" localSheetId="0" hidden="1">1</definedName>
    <definedName name="solver_neg" localSheetId="4" hidden="1">2</definedName>
    <definedName name="solver_nod" localSheetId="2" hidden="1">2147483647</definedName>
    <definedName name="solver_nod" localSheetId="1" hidden="1">2147483647</definedName>
    <definedName name="solver_nod" localSheetId="0" hidden="1">2147483647</definedName>
    <definedName name="solver_num" localSheetId="2" hidden="1">1</definedName>
    <definedName name="solver_num" localSheetId="3" hidden="1">0</definedName>
    <definedName name="solver_num" localSheetId="1" hidden="1">3</definedName>
    <definedName name="solver_num" localSheetId="0" hidden="1">3</definedName>
    <definedName name="solver_num" localSheetId="4" hidden="1">0</definedName>
    <definedName name="solver_nwt" localSheetId="2" hidden="1">1</definedName>
    <definedName name="solver_nwt" localSheetId="3" hidden="1">1</definedName>
    <definedName name="solver_nwt" localSheetId="1" hidden="1">1</definedName>
    <definedName name="solver_nwt" localSheetId="0" hidden="1">1</definedName>
    <definedName name="solver_nwt" localSheetId="4" hidden="1">1</definedName>
    <definedName name="solver_opt" localSheetId="2" hidden="1">'Capital Budgeting'!$C$13</definedName>
    <definedName name="solver_opt" localSheetId="1" hidden="1">'Loan Policy'!$B$19</definedName>
    <definedName name="solver_opt" localSheetId="0" hidden="1">'Portfolio Optimization'!$B$13</definedName>
    <definedName name="solver_pre" localSheetId="2" hidden="1">0.000001</definedName>
    <definedName name="solver_pre" localSheetId="3" hidden="1">0.000001</definedName>
    <definedName name="solver_pre" localSheetId="1" hidden="1">0.000001</definedName>
    <definedName name="solver_pre" localSheetId="0" hidden="1">0.000001</definedName>
    <definedName name="solver_pre" localSheetId="4" hidden="1">0.000001</definedName>
    <definedName name="solver_rbv" localSheetId="2" hidden="1">1</definedName>
    <definedName name="solver_rbv" localSheetId="1" hidden="1">1</definedName>
    <definedName name="solver_rbv" localSheetId="0" hidden="1">1</definedName>
    <definedName name="solver_rel1" localSheetId="2" hidden="1">1</definedName>
    <definedName name="solver_rel1" localSheetId="3" hidden="1">2</definedName>
    <definedName name="solver_rel1" localSheetId="1" hidden="1">3</definedName>
    <definedName name="solver_rel1" localSheetId="0" hidden="1">2</definedName>
    <definedName name="solver_rel1" localSheetId="4" hidden="1">2</definedName>
    <definedName name="solver_rel2" localSheetId="2" hidden="1">1</definedName>
    <definedName name="solver_rel2" localSheetId="3" hidden="1">1</definedName>
    <definedName name="solver_rel2" localSheetId="1" hidden="1">1</definedName>
    <definedName name="solver_rel2" localSheetId="0" hidden="1">1</definedName>
    <definedName name="solver_rel2" localSheetId="4" hidden="1">1</definedName>
    <definedName name="solver_rel3" localSheetId="3" hidden="1">1</definedName>
    <definedName name="solver_rel3" localSheetId="1" hidden="1">2</definedName>
    <definedName name="solver_rel3" localSheetId="0" hidden="1">3</definedName>
    <definedName name="solver_rel4" localSheetId="3" hidden="1">1</definedName>
    <definedName name="solver_rel4" localSheetId="0" hidden="1">3</definedName>
    <definedName name="solver_rel5" localSheetId="3" hidden="1">1</definedName>
    <definedName name="solver_rel6" localSheetId="3" hidden="1">1</definedName>
    <definedName name="solver_rhs1" localSheetId="2" hidden="1">'Capital Budgeting'!$B$23:$E$23</definedName>
    <definedName name="solver_rhs1" localSheetId="3" hidden="1">'Currency Arbitrage'!#REF!</definedName>
    <definedName name="solver_rhs1" localSheetId="1" hidden="1">'Loan Policy'!$D$22:$D$23</definedName>
    <definedName name="solver_rhs1" localSheetId="0" hidden="1">'Portfolio Optimization'!$D$16</definedName>
    <definedName name="solver_rhs1" localSheetId="4" hidden="1">'Portfolio Optimization (2)'!#REF!</definedName>
    <definedName name="solver_rhs2" localSheetId="2" hidden="1">'Capital Budgeting'!$B$23:$E$23</definedName>
    <definedName name="solver_rhs2" localSheetId="3" hidden="1">'Currency Arbitrage'!#REF!</definedName>
    <definedName name="solver_rhs2" localSheetId="1" hidden="1">'Loan Policy'!$D$24</definedName>
    <definedName name="solver_rhs2" localSheetId="0" hidden="1">'Portfolio Optimization'!$D$17:$D$18</definedName>
    <definedName name="solver_rhs2" localSheetId="4" hidden="1">'Portfolio Optimization (2)'!#REF!</definedName>
    <definedName name="solver_rhs3" localSheetId="3" hidden="1">'Currency Arbitrage'!#REF!</definedName>
    <definedName name="solver_rhs3" localSheetId="1" hidden="1">'Loan Policy'!$D$25</definedName>
    <definedName name="solver_rhs3" localSheetId="0" hidden="1">'Portfolio Optimization'!$D$19:$D$20</definedName>
    <definedName name="solver_rhs4" localSheetId="3" hidden="1">'Currency Arbitrage'!#REF!</definedName>
    <definedName name="solver_rhs4" localSheetId="0" hidden="1">'Portfolio Optimization'!$D$19</definedName>
    <definedName name="solver_rhs5" localSheetId="3" hidden="1">'Currency Arbitrage'!#REF!</definedName>
    <definedName name="solver_rhs6" localSheetId="3" hidden="1">'Currency Arbitrage'!#REF!</definedName>
    <definedName name="solver_rlx" localSheetId="2" hidden="1">1</definedName>
    <definedName name="solver_rlx" localSheetId="1" hidden="1">1</definedName>
    <definedName name="solver_rlx" localSheetId="0" hidden="1">1</definedName>
    <definedName name="solver_rsd" localSheetId="2" hidden="1">0</definedName>
    <definedName name="solver_rsd" localSheetId="1" hidden="1">0</definedName>
    <definedName name="solver_rsd" localSheetId="0" hidden="1">0</definedName>
    <definedName name="solver_scl" localSheetId="2" hidden="1">2</definedName>
    <definedName name="solver_scl" localSheetId="3" hidden="1">2</definedName>
    <definedName name="solver_scl" localSheetId="1" hidden="1">2</definedName>
    <definedName name="solver_scl" localSheetId="0" hidden="1">2</definedName>
    <definedName name="solver_scl" localSheetId="4" hidden="1">2</definedName>
    <definedName name="solver_sho" localSheetId="2" hidden="1">2</definedName>
    <definedName name="solver_sho" localSheetId="3" hidden="1">2</definedName>
    <definedName name="solver_sho" localSheetId="1" hidden="1">2</definedName>
    <definedName name="solver_sho" localSheetId="0" hidden="1">2</definedName>
    <definedName name="solver_sho" localSheetId="4" hidden="1">2</definedName>
    <definedName name="solver_ssz" localSheetId="2" hidden="1">100</definedName>
    <definedName name="solver_ssz" localSheetId="1" hidden="1">100</definedName>
    <definedName name="solver_ssz" localSheetId="0" hidden="1">100</definedName>
    <definedName name="solver_tim" localSheetId="2" hidden="1">100</definedName>
    <definedName name="solver_tim" localSheetId="3" hidden="1">100</definedName>
    <definedName name="solver_tim" localSheetId="1" hidden="1">100</definedName>
    <definedName name="solver_tim" localSheetId="0" hidden="1">100</definedName>
    <definedName name="solver_tim" localSheetId="4" hidden="1">100</definedName>
    <definedName name="solver_tol" localSheetId="2" hidden="1">0.05</definedName>
    <definedName name="solver_tol" localSheetId="3" hidden="1">0.05</definedName>
    <definedName name="solver_tol" localSheetId="1" hidden="1">0.05</definedName>
    <definedName name="solver_tol" localSheetId="0" hidden="1">0.05</definedName>
    <definedName name="solver_tol" localSheetId="4" hidden="1">0.05</definedName>
    <definedName name="solver_typ" localSheetId="2" hidden="1">1</definedName>
    <definedName name="solver_typ" localSheetId="3" hidden="1">1</definedName>
    <definedName name="solver_typ" localSheetId="1" hidden="1">1</definedName>
    <definedName name="solver_typ" localSheetId="0" hidden="1">1</definedName>
    <definedName name="solver_typ" localSheetId="4" hidden="1">1</definedName>
    <definedName name="solver_val" localSheetId="2" hidden="1">0</definedName>
    <definedName name="solver_val" localSheetId="3" hidden="1">0</definedName>
    <definedName name="solver_val" localSheetId="1" hidden="1">0</definedName>
    <definedName name="solver_val" localSheetId="0" hidden="1">0</definedName>
    <definedName name="solver_val" localSheetId="4" hidden="1">0</definedName>
    <definedName name="solver_ver" localSheetId="2" hidden="1">3</definedName>
    <definedName name="solver_ver" localSheetId="1" hidden="1">3</definedName>
    <definedName name="solver_ver" localSheetId="0" hidden="1">3</definedName>
  </definedNames>
  <calcPr calcId="179017"/>
</workbook>
</file>

<file path=xl/calcChain.xml><?xml version="1.0" encoding="utf-8"?>
<calcChain xmlns="http://schemas.openxmlformats.org/spreadsheetml/2006/main">
  <c r="E14" i="7" l="1"/>
  <c r="B26" i="7"/>
  <c r="D22" i="7"/>
  <c r="B27" i="7"/>
  <c r="C27" i="7"/>
  <c r="D27" i="7"/>
  <c r="E27" i="7"/>
  <c r="F27" i="7"/>
  <c r="B28" i="7"/>
  <c r="C28" i="7"/>
  <c r="D28" i="7"/>
  <c r="E28" i="7"/>
  <c r="F28" i="7"/>
  <c r="B29" i="7"/>
  <c r="C29" i="7"/>
  <c r="D29" i="7"/>
  <c r="E29" i="7"/>
  <c r="F29" i="7"/>
  <c r="B30" i="7"/>
  <c r="C30" i="7"/>
  <c r="D30" i="7"/>
  <c r="E30" i="7"/>
  <c r="F30" i="7"/>
  <c r="C26" i="7"/>
  <c r="D26" i="7"/>
  <c r="E26" i="7"/>
  <c r="F26" i="7"/>
  <c r="E24" i="7"/>
  <c r="B21" i="7"/>
  <c r="C21" i="7"/>
  <c r="D21" i="7"/>
  <c r="E21" i="7"/>
  <c r="F21" i="7"/>
  <c r="B22" i="7"/>
  <c r="C22" i="7"/>
  <c r="E22" i="7"/>
  <c r="F22" i="7"/>
  <c r="B23" i="7"/>
  <c r="C23" i="7"/>
  <c r="D23" i="7"/>
  <c r="E23" i="7"/>
  <c r="F23" i="7"/>
  <c r="B24" i="7"/>
  <c r="C24" i="7"/>
  <c r="D24" i="7"/>
  <c r="F24" i="7"/>
  <c r="C20" i="7"/>
  <c r="D20" i="7"/>
  <c r="E20" i="7"/>
  <c r="F20" i="7"/>
  <c r="B20" i="7"/>
  <c r="E22" i="5" l="1"/>
  <c r="D22" i="5"/>
  <c r="C22" i="5"/>
  <c r="B22" i="5"/>
  <c r="C13" i="5"/>
  <c r="B23" i="4"/>
  <c r="D23" i="4"/>
  <c r="E13" i="4"/>
  <c r="E14" i="4"/>
  <c r="E15" i="4"/>
  <c r="E16" i="4"/>
  <c r="E12" i="4"/>
  <c r="B25" i="4"/>
  <c r="B22" i="4"/>
  <c r="C12" i="4"/>
  <c r="C13" i="4"/>
  <c r="C14" i="4"/>
  <c r="C15" i="4"/>
  <c r="C16" i="4"/>
  <c r="D17" i="4"/>
  <c r="B24" i="4" s="1"/>
  <c r="D2" i="4"/>
  <c r="B19" i="3"/>
  <c r="B18" i="3"/>
  <c r="B17" i="3"/>
  <c r="D18" i="3"/>
  <c r="D20" i="3"/>
  <c r="B20" i="3"/>
  <c r="D19" i="3"/>
  <c r="B13" i="3"/>
  <c r="B16" i="3"/>
  <c r="D9" i="3"/>
  <c r="D10" i="3"/>
  <c r="D11" i="3"/>
  <c r="D8" i="3"/>
  <c r="C17" i="4" l="1"/>
  <c r="B19" i="4" s="1"/>
  <c r="D3" i="4"/>
  <c r="D4" i="4"/>
  <c r="D5" i="4"/>
  <c r="D6" i="4"/>
  <c r="F25" i="8" l="1"/>
  <c r="E25" i="8"/>
  <c r="D25" i="8"/>
  <c r="C25" i="8"/>
  <c r="B25" i="8"/>
  <c r="F24" i="8"/>
  <c r="E24" i="8"/>
  <c r="D24" i="8"/>
  <c r="C24" i="8"/>
  <c r="B24" i="8"/>
  <c r="F23" i="8"/>
  <c r="E23" i="8"/>
  <c r="D23" i="8"/>
  <c r="C23" i="8"/>
  <c r="B23" i="8"/>
  <c r="F22" i="8"/>
  <c r="E22" i="8"/>
  <c r="D22" i="8"/>
  <c r="C22" i="8"/>
  <c r="B22" i="8"/>
  <c r="F21" i="8"/>
  <c r="E21" i="8"/>
  <c r="D21" i="8"/>
  <c r="C21" i="8"/>
  <c r="B21" i="8"/>
  <c r="F17" i="8"/>
  <c r="E17" i="8"/>
  <c r="D17" i="8"/>
  <c r="C17" i="8"/>
  <c r="B17" i="8"/>
  <c r="F16" i="8"/>
  <c r="E16" i="8"/>
  <c r="D16" i="8"/>
  <c r="C16" i="8"/>
  <c r="B16" i="8"/>
  <c r="F15" i="8"/>
  <c r="E15" i="8"/>
  <c r="D15" i="8"/>
  <c r="C15" i="8"/>
  <c r="B15" i="8"/>
  <c r="F14" i="8"/>
  <c r="E14" i="8"/>
  <c r="D14" i="8"/>
  <c r="C14" i="8"/>
  <c r="B14" i="8"/>
  <c r="F13" i="8"/>
  <c r="E13" i="8"/>
  <c r="D13" i="8"/>
  <c r="C13" i="8"/>
  <c r="B13" i="8"/>
  <c r="F8" i="8"/>
  <c r="F9" i="8" s="1"/>
  <c r="E8" i="8"/>
  <c r="E9" i="8" s="1"/>
  <c r="D8" i="8"/>
  <c r="D9" i="8" s="1"/>
  <c r="C8" i="8"/>
  <c r="C9" i="8" s="1"/>
  <c r="B8" i="8"/>
  <c r="B9" i="8" s="1"/>
  <c r="F7" i="8"/>
  <c r="E7" i="8"/>
  <c r="D7" i="8"/>
  <c r="C7" i="8"/>
  <c r="B7" i="8"/>
  <c r="E6" i="7"/>
  <c r="D6" i="7"/>
  <c r="D5" i="7"/>
  <c r="C6" i="7"/>
  <c r="C5" i="7"/>
  <c r="C4" i="7"/>
  <c r="B6" i="7"/>
  <c r="B5" i="7"/>
  <c r="B4" i="7"/>
  <c r="B3" i="7"/>
</calcChain>
</file>

<file path=xl/sharedStrings.xml><?xml version="1.0" encoding="utf-8"?>
<sst xmlns="http://schemas.openxmlformats.org/spreadsheetml/2006/main" count="153" uniqueCount="77">
  <si>
    <t>Yield</t>
  </si>
  <si>
    <t>Investment</t>
  </si>
  <si>
    <t>Municipal Bond</t>
  </si>
  <si>
    <t>Certificate of Deposit</t>
  </si>
  <si>
    <t>Treasury Bill</t>
  </si>
  <si>
    <t>Growth Stock Fund</t>
  </si>
  <si>
    <t>Total Investment</t>
  </si>
  <si>
    <t xml:space="preserve">Type of Loan </t>
  </si>
  <si>
    <t xml:space="preserve">Interest Rate </t>
  </si>
  <si>
    <t xml:space="preserve">Bad-debt Ratio </t>
  </si>
  <si>
    <t xml:space="preserve">Personal </t>
  </si>
  <si>
    <t xml:space="preserve">Car </t>
  </si>
  <si>
    <t xml:space="preserve">Home </t>
  </si>
  <si>
    <t xml:space="preserve">Farm </t>
  </si>
  <si>
    <t xml:space="preserve">Commercial </t>
  </si>
  <si>
    <t>Total Loan</t>
  </si>
  <si>
    <t xml:space="preserve">Investment Capital Requirements </t>
  </si>
  <si>
    <t xml:space="preserve">Year </t>
  </si>
  <si>
    <t xml:space="preserve">Office Bldg </t>
  </si>
  <si>
    <t xml:space="preserve">Hotel </t>
  </si>
  <si>
    <t xml:space="preserve">Shopping Ctr </t>
  </si>
  <si>
    <t xml:space="preserve">Net Present Value </t>
  </si>
  <si>
    <t>Investment Capital</t>
  </si>
  <si>
    <t xml:space="preserve">Dollar </t>
  </si>
  <si>
    <t xml:space="preserve">Euro </t>
  </si>
  <si>
    <t xml:space="preserve">Pound </t>
  </si>
  <si>
    <t xml:space="preserve">Yen </t>
  </si>
  <si>
    <t xml:space="preserve">Dinar </t>
  </si>
  <si>
    <t>Total Dollar</t>
  </si>
  <si>
    <t>Max</t>
  </si>
  <si>
    <t>International</t>
  </si>
  <si>
    <t>Large-cap</t>
  </si>
  <si>
    <t>Mid-cap</t>
  </si>
  <si>
    <t>Small-cap</t>
  </si>
  <si>
    <t xml:space="preserve">Intermediate </t>
  </si>
  <si>
    <t xml:space="preserve">Stock </t>
  </si>
  <si>
    <t xml:space="preserve">Blend </t>
  </si>
  <si>
    <t xml:space="preserve">Bond </t>
  </si>
  <si>
    <t xml:space="preserve">Year 1 </t>
  </si>
  <si>
    <t xml:space="preserve">Year 2 </t>
  </si>
  <si>
    <t xml:space="preserve">Year 3 </t>
  </si>
  <si>
    <t xml:space="preserve">Year 4 </t>
  </si>
  <si>
    <t>Average Return</t>
  </si>
  <si>
    <t>Variance</t>
  </si>
  <si>
    <t>Standard Deviation</t>
  </si>
  <si>
    <t>International Stock</t>
  </si>
  <si>
    <t>Large-cap Blend</t>
  </si>
  <si>
    <t>Mid-cap Blend</t>
  </si>
  <si>
    <t>Small-cap Blend</t>
  </si>
  <si>
    <t>Intermediate Bond</t>
  </si>
  <si>
    <t>obj coefficients</t>
  </si>
  <si>
    <t>Decision variables</t>
  </si>
  <si>
    <t>good</t>
  </si>
  <si>
    <t>bad</t>
  </si>
  <si>
    <t>loan</t>
  </si>
  <si>
    <t>Max net return</t>
  </si>
  <si>
    <t>Constraints</t>
  </si>
  <si>
    <t>Req 1</t>
  </si>
  <si>
    <t>Req 2</t>
  </si>
  <si>
    <t>Req 3</t>
  </si>
  <si>
    <t xml:space="preserve">Total </t>
  </si>
  <si>
    <t>Total</t>
  </si>
  <si>
    <t>yield</t>
  </si>
  <si>
    <t>constraints</t>
  </si>
  <si>
    <t>objective function</t>
  </si>
  <si>
    <t>&lt;=</t>
  </si>
  <si>
    <t>=</t>
  </si>
  <si>
    <t>&gt;=</t>
  </si>
  <si>
    <t>decision variables</t>
  </si>
  <si>
    <t>NPV</t>
  </si>
  <si>
    <t>weights</t>
  </si>
  <si>
    <t>n = # of currencies</t>
  </si>
  <si>
    <t>aj = initial</t>
  </si>
  <si>
    <t>bi = desired</t>
  </si>
  <si>
    <t>rji = cost of currency in</t>
  </si>
  <si>
    <t>aj</t>
  </si>
  <si>
    <t>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</si>
</sst>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3" formatCode="_(* #,##0.00_);_(* \(#,##0.00\);_(* &quot;-&quot;??_);_(@_)"/>
    <numFmt numFmtId="172" formatCode="0.0%"/>
    <numFmt numFmtId="174" formatCode="&quot;$&quot;#,##0.00"/>
    <numFmt numFmtId="176" formatCode="&quot;$&quot;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entury Schoolbook"/>
      <family val="1"/>
    </font>
    <font>
      <b/>
      <sz val="11"/>
      <color rgb="FFFFFFFF"/>
      <name val="Century Schoolbook"/>
      <family val="1"/>
    </font>
    <font>
      <sz val="11"/>
      <color rgb="FF000000"/>
      <name val="Century Schoolbook"/>
      <family val="1"/>
    </font>
    <font>
      <sz val="10"/>
      <name val="Arial"/>
      <family val="2"/>
    </font>
    <font>
      <b/>
      <sz val="11"/>
      <color theme="1"/>
      <name val="Century Schoolbook"/>
      <family val="1"/>
    </font>
  </fonts>
  <fills count="10">
    <fill>
      <patternFill patternType="none"/>
    </fill>
    <fill>
      <patternFill patternType="gray125"/>
    </fill>
    <fill>
      <patternFill patternType="solid">
        <fgColor rgb="FF72A376"/>
        <bgColor indexed="64"/>
      </patternFill>
    </fill>
    <fill>
      <patternFill patternType="solid">
        <fgColor rgb="FFD5E0D6"/>
        <bgColor indexed="64"/>
      </patternFill>
    </fill>
    <fill>
      <patternFill patternType="solid">
        <fgColor rgb="FFEBF0EC"/>
        <bgColor indexed="64"/>
      </patternFill>
    </fill>
    <fill>
      <patternFill patternType="solid">
        <fgColor rgb="FFFF388C"/>
        <bgColor indexed="64"/>
      </patternFill>
    </fill>
    <fill>
      <patternFill patternType="solid">
        <fgColor rgb="FFFFCEDB"/>
        <bgColor indexed="64"/>
      </patternFill>
    </fill>
    <fill>
      <patternFill patternType="solid">
        <fgColor rgb="FFFFE8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/>
      <right/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4" fillId="0" borderId="0"/>
  </cellStyleXfs>
  <cellXfs count="5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vertical="top" wrapText="1" readingOrder="1"/>
    </xf>
    <xf numFmtId="0" fontId="3" fillId="3" borderId="2" xfId="0" applyFont="1" applyFill="1" applyBorder="1" applyAlignment="1">
      <alignment horizontal="left" vertical="top" wrapText="1" readingOrder="1"/>
    </xf>
    <xf numFmtId="0" fontId="3" fillId="4" borderId="3" xfId="0" applyFont="1" applyFill="1" applyBorder="1" applyAlignment="1">
      <alignment horizontal="left" vertical="top" wrapText="1" readingOrder="1"/>
    </xf>
    <xf numFmtId="0" fontId="3" fillId="3" borderId="3" xfId="0" applyFont="1" applyFill="1" applyBorder="1" applyAlignment="1">
      <alignment horizontal="left" vertical="top" wrapText="1" readingOrder="1"/>
    </xf>
    <xf numFmtId="6" fontId="1" fillId="0" borderId="0" xfId="0" applyNumberFormat="1" applyFont="1"/>
    <xf numFmtId="0" fontId="2" fillId="2" borderId="1" xfId="0" applyFont="1" applyFill="1" applyBorder="1" applyAlignment="1">
      <alignment horizontal="right" vertical="top" wrapText="1" readingOrder="1"/>
    </xf>
    <xf numFmtId="0" fontId="2" fillId="2" borderId="1" xfId="0" applyFont="1" applyFill="1" applyBorder="1" applyAlignment="1">
      <alignment vertical="top" wrapText="1"/>
    </xf>
    <xf numFmtId="0" fontId="3" fillId="3" borderId="2" xfId="0" applyFont="1" applyFill="1" applyBorder="1" applyAlignment="1">
      <alignment horizontal="center" vertical="top" wrapText="1" readingOrder="1"/>
    </xf>
    <xf numFmtId="6" fontId="3" fillId="4" borderId="3" xfId="0" applyNumberFormat="1" applyFont="1" applyFill="1" applyBorder="1" applyAlignment="1">
      <alignment horizontal="center" vertical="top" wrapText="1" readingOrder="1"/>
    </xf>
    <xf numFmtId="6" fontId="3" fillId="3" borderId="3" xfId="0" applyNumberFormat="1" applyFont="1" applyFill="1" applyBorder="1" applyAlignment="1">
      <alignment horizontal="center" vertical="top" wrapText="1" readingOrder="1"/>
    </xf>
    <xf numFmtId="4" fontId="3" fillId="3" borderId="2" xfId="0" applyNumberFormat="1" applyFont="1" applyFill="1" applyBorder="1" applyAlignment="1">
      <alignment horizontal="right" vertical="top" wrapText="1" readingOrder="1"/>
    </xf>
    <xf numFmtId="4" fontId="3" fillId="4" borderId="3" xfId="0" applyNumberFormat="1" applyFont="1" applyFill="1" applyBorder="1" applyAlignment="1">
      <alignment horizontal="right" vertical="top" wrapText="1" readingOrder="1"/>
    </xf>
    <xf numFmtId="4" fontId="3" fillId="3" borderId="3" xfId="0" applyNumberFormat="1" applyFont="1" applyFill="1" applyBorder="1" applyAlignment="1">
      <alignment horizontal="right" vertical="top" wrapText="1" readingOrder="1"/>
    </xf>
    <xf numFmtId="0" fontId="2" fillId="5" borderId="7" xfId="0" applyFont="1" applyFill="1" applyBorder="1" applyAlignment="1">
      <alignment vertical="top" wrapText="1"/>
    </xf>
    <xf numFmtId="0" fontId="2" fillId="5" borderId="7" xfId="0" applyFont="1" applyFill="1" applyBorder="1" applyAlignment="1">
      <alignment horizontal="right" vertical="top" wrapText="1" indent="1" readingOrder="1"/>
    </xf>
    <xf numFmtId="0" fontId="2" fillId="5" borderId="8" xfId="0" applyFont="1" applyFill="1" applyBorder="1" applyAlignment="1">
      <alignment vertical="top" wrapText="1"/>
    </xf>
    <xf numFmtId="0" fontId="2" fillId="5" borderId="8" xfId="0" applyFont="1" applyFill="1" applyBorder="1" applyAlignment="1">
      <alignment horizontal="right" vertical="top" wrapText="1" indent="1" readingOrder="1"/>
    </xf>
    <xf numFmtId="0" fontId="2" fillId="5" borderId="2" xfId="0" applyFont="1" applyFill="1" applyBorder="1" applyAlignment="1">
      <alignment horizontal="left" vertical="top" wrapText="1" readingOrder="1"/>
    </xf>
    <xf numFmtId="0" fontId="3" fillId="6" borderId="2" xfId="0" applyFont="1" applyFill="1" applyBorder="1" applyAlignment="1">
      <alignment horizontal="right" vertical="top" wrapText="1" indent="1" readingOrder="1"/>
    </xf>
    <xf numFmtId="0" fontId="2" fillId="5" borderId="3" xfId="0" applyFont="1" applyFill="1" applyBorder="1" applyAlignment="1">
      <alignment horizontal="left" vertical="top" wrapText="1" readingOrder="1"/>
    </xf>
    <xf numFmtId="0" fontId="3" fillId="7" borderId="3" xfId="0" applyFont="1" applyFill="1" applyBorder="1" applyAlignment="1">
      <alignment horizontal="right" vertical="top" wrapText="1" indent="1" readingOrder="1"/>
    </xf>
    <xf numFmtId="0" fontId="3" fillId="6" borderId="3" xfId="0" applyFont="1" applyFill="1" applyBorder="1" applyAlignment="1">
      <alignment horizontal="right" vertical="top" wrapText="1" indent="1" readingOrder="1"/>
    </xf>
    <xf numFmtId="0" fontId="1" fillId="8" borderId="0" xfId="0" applyFont="1" applyFill="1"/>
    <xf numFmtId="0" fontId="1" fillId="9" borderId="0" xfId="0" applyFont="1" applyFill="1"/>
    <xf numFmtId="0" fontId="2" fillId="2" borderId="4" xfId="0" applyFont="1" applyFill="1" applyBorder="1" applyAlignment="1">
      <alignment horizontal="center" vertical="top" wrapText="1" readingOrder="1"/>
    </xf>
    <xf numFmtId="0" fontId="2" fillId="2" borderId="5" xfId="0" applyFont="1" applyFill="1" applyBorder="1" applyAlignment="1">
      <alignment horizontal="center" vertical="top" wrapText="1" readingOrder="1"/>
    </xf>
    <xf numFmtId="0" fontId="2" fillId="2" borderId="6" xfId="0" applyFont="1" applyFill="1" applyBorder="1" applyAlignment="1">
      <alignment horizontal="center" vertical="top" wrapText="1" readingOrder="1"/>
    </xf>
    <xf numFmtId="0" fontId="3" fillId="4" borderId="2" xfId="0" applyFont="1" applyFill="1" applyBorder="1" applyAlignment="1">
      <alignment horizontal="left" vertical="top" wrapText="1" readingOrder="1"/>
    </xf>
    <xf numFmtId="10" fontId="1" fillId="0" borderId="0" xfId="0" applyNumberFormat="1" applyFont="1"/>
    <xf numFmtId="0" fontId="5" fillId="0" borderId="0" xfId="0" applyFont="1"/>
    <xf numFmtId="10" fontId="5" fillId="0" borderId="0" xfId="0" applyNumberFormat="1" applyFont="1"/>
    <xf numFmtId="2" fontId="1" fillId="0" borderId="0" xfId="0" applyNumberFormat="1" applyFont="1"/>
    <xf numFmtId="6" fontId="5" fillId="0" borderId="0" xfId="0" applyNumberFormat="1" applyFont="1"/>
    <xf numFmtId="172" fontId="1" fillId="0" borderId="0" xfId="0" applyNumberFormat="1" applyFont="1"/>
    <xf numFmtId="9" fontId="1" fillId="0" borderId="0" xfId="0" applyNumberFormat="1" applyFont="1"/>
    <xf numFmtId="10" fontId="1" fillId="9" borderId="0" xfId="0" applyNumberFormat="1" applyFont="1" applyFill="1"/>
    <xf numFmtId="1" fontId="1" fillId="0" borderId="0" xfId="0" applyNumberFormat="1" applyFont="1"/>
    <xf numFmtId="174" fontId="1" fillId="0" borderId="0" xfId="0" applyNumberFormat="1" applyFont="1"/>
    <xf numFmtId="0" fontId="2" fillId="2" borderId="1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4" borderId="3" xfId="0" applyFont="1" applyFill="1" applyBorder="1" applyAlignment="1">
      <alignment horizontal="center" vertical="top" wrapText="1" readingOrder="1"/>
    </xf>
    <xf numFmtId="0" fontId="3" fillId="3" borderId="3" xfId="0" applyFont="1" applyFill="1" applyBorder="1" applyAlignment="1">
      <alignment horizontal="center" vertical="top" wrapText="1" readingOrder="1"/>
    </xf>
    <xf numFmtId="176" fontId="1" fillId="0" borderId="0" xfId="0" applyNumberFormat="1" applyFont="1" applyAlignment="1">
      <alignment horizontal="center"/>
    </xf>
    <xf numFmtId="0" fontId="3" fillId="3" borderId="0" xfId="0" applyFont="1" applyFill="1" applyBorder="1" applyAlignment="1">
      <alignment horizontal="center" vertical="top" wrapText="1" readingOrder="1"/>
    </xf>
    <xf numFmtId="6" fontId="3" fillId="4" borderId="0" xfId="0" applyNumberFormat="1" applyFont="1" applyFill="1" applyBorder="1" applyAlignment="1">
      <alignment horizontal="center" vertical="top" wrapText="1" readingOrder="1"/>
    </xf>
    <xf numFmtId="10" fontId="1" fillId="0" borderId="0" xfId="0" applyNumberFormat="1" applyFont="1" applyAlignment="1">
      <alignment horizontal="center"/>
    </xf>
    <xf numFmtId="0" fontId="2" fillId="0" borderId="1" xfId="0" applyFont="1" applyFill="1" applyBorder="1" applyAlignment="1">
      <alignment horizontal="right" vertical="top" wrapText="1" readingOrder="1"/>
    </xf>
    <xf numFmtId="0" fontId="1" fillId="0" borderId="0" xfId="0" applyFont="1" applyFill="1"/>
  </cellXfs>
  <cellStyles count="3">
    <cellStyle name="Comma 2" xfId="1" xr:uid="{00000000-0005-0000-0000-000000000000}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workbookViewId="0">
      <selection activeCell="B20" sqref="B20"/>
    </sheetView>
  </sheetViews>
  <sheetFormatPr defaultColWidth="9.140625" defaultRowHeight="14.25" x14ac:dyDescent="0.2"/>
  <cols>
    <col min="1" max="1" width="23.140625" style="1" bestFit="1" customWidth="1"/>
    <col min="2" max="2" width="21.7109375" style="1" bestFit="1" customWidth="1"/>
    <col min="3" max="3" width="6.7109375" style="1" bestFit="1" customWidth="1"/>
    <col min="4" max="4" width="20.42578125" style="1" bestFit="1" customWidth="1"/>
    <col min="5" max="5" width="10.42578125" style="1" bestFit="1" customWidth="1"/>
    <col min="6" max="16384" width="9.140625" style="1"/>
  </cols>
  <sheetData>
    <row r="1" spans="1:5" ht="15.75" thickBot="1" x14ac:dyDescent="0.25">
      <c r="A1" s="2" t="s">
        <v>1</v>
      </c>
      <c r="B1" s="2" t="s">
        <v>0</v>
      </c>
    </row>
    <row r="2" spans="1:5" ht="15.75" thickTop="1" thickBot="1" x14ac:dyDescent="0.25">
      <c r="A2" s="29" t="s">
        <v>5</v>
      </c>
      <c r="B2" s="29">
        <v>0.13</v>
      </c>
    </row>
    <row r="3" spans="1:5" ht="15" thickBot="1" x14ac:dyDescent="0.25">
      <c r="A3" s="5" t="s">
        <v>2</v>
      </c>
      <c r="B3" s="5">
        <v>8.5000000000000006E-2</v>
      </c>
    </row>
    <row r="4" spans="1:5" ht="15" thickBot="1" x14ac:dyDescent="0.25">
      <c r="A4" s="5" t="s">
        <v>4</v>
      </c>
      <c r="B4" s="5">
        <v>6.5000000000000002E-2</v>
      </c>
    </row>
    <row r="5" spans="1:5" ht="15" thickBot="1" x14ac:dyDescent="0.25">
      <c r="A5" s="4" t="s">
        <v>3</v>
      </c>
      <c r="B5" s="4">
        <v>0.05</v>
      </c>
    </row>
    <row r="7" spans="1:5" ht="15.75" thickBot="1" x14ac:dyDescent="0.3">
      <c r="B7" s="31" t="s">
        <v>68</v>
      </c>
      <c r="C7" s="31" t="s">
        <v>62</v>
      </c>
      <c r="D7" s="31" t="s">
        <v>6</v>
      </c>
      <c r="E7" s="34">
        <v>70000</v>
      </c>
    </row>
    <row r="8" spans="1:5" ht="16.5" thickTop="1" thickBot="1" x14ac:dyDescent="0.3">
      <c r="A8" s="29" t="s">
        <v>5</v>
      </c>
      <c r="B8" s="32">
        <v>0.45454545454545453</v>
      </c>
      <c r="C8" s="29">
        <v>0.13</v>
      </c>
      <c r="D8" s="6">
        <f>B8*$E$7</f>
        <v>31818.181818181816</v>
      </c>
    </row>
    <row r="9" spans="1:5" ht="15.75" thickBot="1" x14ac:dyDescent="0.3">
      <c r="A9" s="5" t="s">
        <v>2</v>
      </c>
      <c r="B9" s="32">
        <v>0</v>
      </c>
      <c r="C9" s="5">
        <v>8.5000000000000006E-2</v>
      </c>
      <c r="D9" s="6">
        <f>B9*$E$7</f>
        <v>0</v>
      </c>
    </row>
    <row r="10" spans="1:5" ht="15.75" thickBot="1" x14ac:dyDescent="0.3">
      <c r="A10" s="5" t="s">
        <v>4</v>
      </c>
      <c r="B10" s="32">
        <v>0.54545454545454541</v>
      </c>
      <c r="C10" s="5">
        <v>6.5000000000000002E-2</v>
      </c>
      <c r="D10" s="6">
        <f>B10*$E$7</f>
        <v>38181.818181818177</v>
      </c>
    </row>
    <row r="11" spans="1:5" ht="15.75" thickBot="1" x14ac:dyDescent="0.3">
      <c r="A11" s="4" t="s">
        <v>3</v>
      </c>
      <c r="B11" s="32">
        <v>0</v>
      </c>
      <c r="C11" s="4">
        <v>0.05</v>
      </c>
      <c r="D11" s="6">
        <f>B11*$E$7</f>
        <v>0</v>
      </c>
    </row>
    <row r="13" spans="1:5" ht="15" x14ac:dyDescent="0.25">
      <c r="A13" s="31" t="s">
        <v>64</v>
      </c>
      <c r="B13" s="33">
        <f>SUMPRODUCT(B8:B11,C8:C11)</f>
        <v>9.4545454545454544E-2</v>
      </c>
    </row>
    <row r="15" spans="1:5" ht="15" x14ac:dyDescent="0.25">
      <c r="A15" s="31" t="s">
        <v>63</v>
      </c>
    </row>
    <row r="16" spans="1:5" x14ac:dyDescent="0.2">
      <c r="B16" s="30">
        <f>SUM(B8:B11)</f>
        <v>1</v>
      </c>
      <c r="C16" s="1" t="s">
        <v>66</v>
      </c>
      <c r="D16" s="1">
        <v>1</v>
      </c>
    </row>
    <row r="17" spans="2:4" x14ac:dyDescent="0.2">
      <c r="B17" s="30">
        <f>B9</f>
        <v>0</v>
      </c>
      <c r="C17" s="1" t="s">
        <v>65</v>
      </c>
      <c r="D17" s="1">
        <v>0.2</v>
      </c>
    </row>
    <row r="18" spans="2:4" x14ac:dyDescent="0.2">
      <c r="B18" s="30">
        <f>B11</f>
        <v>0</v>
      </c>
      <c r="C18" s="1" t="s">
        <v>65</v>
      </c>
      <c r="D18" s="30">
        <f>SUM(B8:B10)</f>
        <v>1</v>
      </c>
    </row>
    <row r="19" spans="2:4" x14ac:dyDescent="0.2">
      <c r="B19" s="30">
        <f>B11+B10</f>
        <v>0.54545454545454541</v>
      </c>
      <c r="C19" s="1" t="s">
        <v>67</v>
      </c>
      <c r="D19" s="35">
        <f>30%*SUM(B8:B11)</f>
        <v>0.3</v>
      </c>
    </row>
    <row r="20" spans="2:4" x14ac:dyDescent="0.2">
      <c r="B20" s="30">
        <f>(B10+B11)</f>
        <v>0.54545454545454541</v>
      </c>
      <c r="C20" s="1" t="s">
        <v>67</v>
      </c>
      <c r="D20" s="30">
        <f>1.2*(B9+B8)</f>
        <v>0.54545454545454541</v>
      </c>
    </row>
  </sheetData>
  <sortState ref="A2:B5">
    <sortCondition descending="1" ref="B5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workbookViewId="0">
      <selection activeCell="D27" sqref="D27"/>
    </sheetView>
  </sheetViews>
  <sheetFormatPr defaultColWidth="9.140625" defaultRowHeight="14.25" x14ac:dyDescent="0.2"/>
  <cols>
    <col min="1" max="1" width="23.140625" style="1" bestFit="1" customWidth="1"/>
    <col min="2" max="2" width="18.42578125" style="1" customWidth="1"/>
    <col min="3" max="3" width="20.42578125" style="1" bestFit="1" customWidth="1"/>
    <col min="4" max="4" width="19.42578125" style="1" bestFit="1" customWidth="1"/>
    <col min="5" max="5" width="12" style="1" bestFit="1" customWidth="1"/>
    <col min="6" max="16384" width="9.140625" style="1"/>
  </cols>
  <sheetData>
    <row r="1" spans="1:5" ht="15.75" thickBot="1" x14ac:dyDescent="0.25">
      <c r="A1" s="2" t="s">
        <v>7</v>
      </c>
      <c r="B1" s="2" t="s">
        <v>8</v>
      </c>
      <c r="C1" s="2" t="s">
        <v>9</v>
      </c>
      <c r="D1" s="1" t="s">
        <v>50</v>
      </c>
    </row>
    <row r="2" spans="1:5" ht="15.75" thickTop="1" thickBot="1" x14ac:dyDescent="0.25">
      <c r="A2" s="3" t="s">
        <v>10</v>
      </c>
      <c r="B2" s="3">
        <v>0.14000000000000001</v>
      </c>
      <c r="C2" s="3">
        <v>0.1</v>
      </c>
      <c r="D2" s="33">
        <f>B2*(1-C2)-C2</f>
        <v>2.6000000000000023E-2</v>
      </c>
    </row>
    <row r="3" spans="1:5" ht="15" thickBot="1" x14ac:dyDescent="0.25">
      <c r="A3" s="4" t="s">
        <v>11</v>
      </c>
      <c r="B3" s="4">
        <v>0.13</v>
      </c>
      <c r="C3" s="4">
        <v>7.0000000000000007E-2</v>
      </c>
      <c r="D3" s="33">
        <f t="shared" ref="D3:D6" si="0">B3*(1-C3)-C3</f>
        <v>5.0899999999999987E-2</v>
      </c>
    </row>
    <row r="4" spans="1:5" ht="15" thickBot="1" x14ac:dyDescent="0.25">
      <c r="A4" s="5" t="s">
        <v>12</v>
      </c>
      <c r="B4" s="5">
        <v>0.12</v>
      </c>
      <c r="C4" s="5">
        <v>0.03</v>
      </c>
      <c r="D4" s="33">
        <f t="shared" si="0"/>
        <v>8.6399999999999991E-2</v>
      </c>
    </row>
    <row r="5" spans="1:5" ht="15" thickBot="1" x14ac:dyDescent="0.25">
      <c r="A5" s="4" t="s">
        <v>13</v>
      </c>
      <c r="B5" s="4">
        <v>0.125</v>
      </c>
      <c r="C5" s="4">
        <v>0.05</v>
      </c>
      <c r="D5" s="33">
        <f t="shared" si="0"/>
        <v>6.8749999999999992E-2</v>
      </c>
    </row>
    <row r="6" spans="1:5" ht="15" thickBot="1" x14ac:dyDescent="0.25">
      <c r="A6" s="5" t="s">
        <v>14</v>
      </c>
      <c r="B6" s="5">
        <v>0.1</v>
      </c>
      <c r="C6" s="5">
        <v>0.02</v>
      </c>
      <c r="D6" s="33">
        <f t="shared" si="0"/>
        <v>7.8E-2</v>
      </c>
    </row>
    <row r="8" spans="1:5" x14ac:dyDescent="0.2">
      <c r="A8" s="1" t="s">
        <v>15</v>
      </c>
      <c r="B8" s="6">
        <v>12000000</v>
      </c>
    </row>
    <row r="11" spans="1:5" ht="15" thickBot="1" x14ac:dyDescent="0.25">
      <c r="A11" s="1" t="s">
        <v>51</v>
      </c>
      <c r="B11" s="1" t="s">
        <v>54</v>
      </c>
      <c r="C11" s="1" t="s">
        <v>52</v>
      </c>
      <c r="D11" s="1" t="s">
        <v>53</v>
      </c>
    </row>
    <row r="12" spans="1:5" ht="15.75" thickTop="1" thickBot="1" x14ac:dyDescent="0.25">
      <c r="A12" s="1" t="s">
        <v>10</v>
      </c>
      <c r="B12" s="24">
        <v>0</v>
      </c>
      <c r="C12" s="1">
        <f>(1-C2)*B2</f>
        <v>0.12600000000000003</v>
      </c>
      <c r="D12" s="3">
        <v>0.1</v>
      </c>
      <c r="E12" s="6">
        <f>B12*$B$8</f>
        <v>0</v>
      </c>
    </row>
    <row r="13" spans="1:5" ht="15" thickBot="1" x14ac:dyDescent="0.25">
      <c r="A13" s="1" t="s">
        <v>11</v>
      </c>
      <c r="B13" s="24">
        <v>0</v>
      </c>
      <c r="C13" s="1">
        <f t="shared" ref="C13:C16" si="1">(1-C3)*B3</f>
        <v>0.12089999999999999</v>
      </c>
      <c r="D13" s="4">
        <v>7.0000000000000007E-2</v>
      </c>
      <c r="E13" s="6">
        <f t="shared" ref="E13:E16" si="2">B13*$B$8</f>
        <v>0</v>
      </c>
    </row>
    <row r="14" spans="1:5" ht="15" thickBot="1" x14ac:dyDescent="0.25">
      <c r="A14" s="1" t="s">
        <v>12</v>
      </c>
      <c r="B14" s="24">
        <v>0.6</v>
      </c>
      <c r="C14" s="1">
        <f t="shared" si="1"/>
        <v>0.11639999999999999</v>
      </c>
      <c r="D14" s="5">
        <v>0.03</v>
      </c>
      <c r="E14" s="6">
        <f t="shared" si="2"/>
        <v>7200000</v>
      </c>
    </row>
    <row r="15" spans="1:5" ht="15" thickBot="1" x14ac:dyDescent="0.25">
      <c r="A15" s="1" t="s">
        <v>13</v>
      </c>
      <c r="B15" s="24">
        <v>0</v>
      </c>
      <c r="C15" s="1">
        <f t="shared" si="1"/>
        <v>0.11874999999999999</v>
      </c>
      <c r="D15" s="4">
        <v>0.05</v>
      </c>
      <c r="E15" s="6">
        <f t="shared" si="2"/>
        <v>0</v>
      </c>
    </row>
    <row r="16" spans="1:5" ht="15" thickBot="1" x14ac:dyDescent="0.25">
      <c r="A16" s="1" t="s">
        <v>14</v>
      </c>
      <c r="B16" s="24">
        <v>0.4</v>
      </c>
      <c r="C16" s="1">
        <f t="shared" si="1"/>
        <v>9.8000000000000004E-2</v>
      </c>
      <c r="D16" s="5">
        <v>0.02</v>
      </c>
      <c r="E16" s="6">
        <f t="shared" si="2"/>
        <v>4800000</v>
      </c>
    </row>
    <row r="17" spans="1:4" x14ac:dyDescent="0.2">
      <c r="A17" s="1" t="s">
        <v>61</v>
      </c>
      <c r="B17" s="25"/>
      <c r="C17" s="37">
        <f>SUMPRODUCT(C12:C16,B12:B16)</f>
        <v>0.10904</v>
      </c>
      <c r="D17" s="37">
        <f>SUMPRODUCT(D12:D16,B12:B16)</f>
        <v>2.5999999999999999E-2</v>
      </c>
    </row>
    <row r="19" spans="1:4" x14ac:dyDescent="0.2">
      <c r="A19" s="1" t="s">
        <v>55</v>
      </c>
      <c r="B19" s="30">
        <f>C17-D17</f>
        <v>8.3040000000000003E-2</v>
      </c>
    </row>
    <row r="21" spans="1:4" x14ac:dyDescent="0.2">
      <c r="A21" s="1" t="s">
        <v>56</v>
      </c>
    </row>
    <row r="22" spans="1:4" x14ac:dyDescent="0.2">
      <c r="A22" s="1" t="s">
        <v>57</v>
      </c>
      <c r="B22" s="1">
        <f>B16+B15</f>
        <v>0.4</v>
      </c>
      <c r="C22" s="1" t="s">
        <v>67</v>
      </c>
      <c r="D22" s="1">
        <v>0.4</v>
      </c>
    </row>
    <row r="23" spans="1:4" x14ac:dyDescent="0.2">
      <c r="A23" s="1" t="s">
        <v>58</v>
      </c>
      <c r="B23" s="1">
        <f>B14</f>
        <v>0.6</v>
      </c>
      <c r="C23" s="1" t="s">
        <v>67</v>
      </c>
      <c r="D23" s="1">
        <f>0.5*(B14+B13+B12)</f>
        <v>0.3</v>
      </c>
    </row>
    <row r="24" spans="1:4" x14ac:dyDescent="0.2">
      <c r="A24" s="1" t="s">
        <v>59</v>
      </c>
      <c r="B24" s="30">
        <f>D17</f>
        <v>2.5999999999999999E-2</v>
      </c>
      <c r="C24" s="1" t="s">
        <v>65</v>
      </c>
      <c r="D24" s="36">
        <v>0.04</v>
      </c>
    </row>
    <row r="25" spans="1:4" x14ac:dyDescent="0.2">
      <c r="A25" s="1" t="s">
        <v>60</v>
      </c>
      <c r="B25" s="1">
        <f>SUM(B12:B16)</f>
        <v>1</v>
      </c>
      <c r="C25" s="1" t="s">
        <v>66</v>
      </c>
      <c r="D25" s="3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"/>
  <sheetViews>
    <sheetView workbookViewId="0">
      <selection activeCell="E11" sqref="E11"/>
    </sheetView>
  </sheetViews>
  <sheetFormatPr defaultColWidth="20.5703125" defaultRowHeight="14.25" x14ac:dyDescent="0.2"/>
  <cols>
    <col min="1" max="1" width="19.85546875" style="41" bestFit="1" customWidth="1"/>
    <col min="2" max="2" width="15.5703125" style="41" bestFit="1" customWidth="1"/>
    <col min="3" max="4" width="15.42578125" style="41" bestFit="1" customWidth="1"/>
    <col min="5" max="5" width="22.5703125" style="41" customWidth="1"/>
    <col min="6" max="16384" width="20.5703125" style="41"/>
  </cols>
  <sheetData>
    <row r="1" spans="1:5" ht="15.75" thickBot="1" x14ac:dyDescent="0.25">
      <c r="A1" s="40"/>
      <c r="B1" s="26" t="s">
        <v>16</v>
      </c>
      <c r="C1" s="27"/>
      <c r="D1" s="28"/>
    </row>
    <row r="2" spans="1:5" ht="15.75" thickTop="1" thickBot="1" x14ac:dyDescent="0.25">
      <c r="A2" s="9" t="s">
        <v>17</v>
      </c>
      <c r="B2" s="9" t="s">
        <v>18</v>
      </c>
      <c r="C2" s="9" t="s">
        <v>19</v>
      </c>
      <c r="D2" s="9" t="s">
        <v>20</v>
      </c>
      <c r="E2" s="9" t="s">
        <v>22</v>
      </c>
    </row>
    <row r="3" spans="1:5" ht="15" thickBot="1" x14ac:dyDescent="0.25">
      <c r="A3" s="42">
        <v>0</v>
      </c>
      <c r="B3" s="10">
        <v>40000000</v>
      </c>
      <c r="C3" s="10">
        <v>80000000</v>
      </c>
      <c r="D3" s="10">
        <v>90000000</v>
      </c>
      <c r="E3" s="10">
        <v>25000000</v>
      </c>
    </row>
    <row r="4" spans="1:5" ht="15" thickBot="1" x14ac:dyDescent="0.25">
      <c r="A4" s="43">
        <v>1</v>
      </c>
      <c r="B4" s="11">
        <v>60000000</v>
      </c>
      <c r="C4" s="11">
        <v>80000000</v>
      </c>
      <c r="D4" s="11">
        <v>60000000</v>
      </c>
      <c r="E4" s="11">
        <v>20000000</v>
      </c>
    </row>
    <row r="5" spans="1:5" ht="15" thickBot="1" x14ac:dyDescent="0.25">
      <c r="A5" s="42">
        <v>2</v>
      </c>
      <c r="B5" s="10">
        <v>90000000</v>
      </c>
      <c r="C5" s="10">
        <v>80000000</v>
      </c>
      <c r="D5" s="10">
        <v>20000000</v>
      </c>
      <c r="E5" s="10">
        <v>20000000</v>
      </c>
    </row>
    <row r="6" spans="1:5" ht="15" thickBot="1" x14ac:dyDescent="0.25">
      <c r="A6" s="43">
        <v>3</v>
      </c>
      <c r="B6" s="11">
        <v>10000000</v>
      </c>
      <c r="C6" s="11">
        <v>70000000</v>
      </c>
      <c r="D6" s="11">
        <v>60000000</v>
      </c>
      <c r="E6" s="11">
        <v>15000000</v>
      </c>
    </row>
    <row r="7" spans="1:5" ht="15" thickBot="1" x14ac:dyDescent="0.25">
      <c r="A7" s="42" t="s">
        <v>21</v>
      </c>
      <c r="B7" s="10">
        <v>45000000</v>
      </c>
      <c r="C7" s="10">
        <v>70000000</v>
      </c>
      <c r="D7" s="10">
        <v>50000000</v>
      </c>
    </row>
    <row r="9" spans="1:5" x14ac:dyDescent="0.2">
      <c r="B9" s="41" t="s">
        <v>70</v>
      </c>
      <c r="C9" s="41" t="s">
        <v>69</v>
      </c>
    </row>
    <row r="10" spans="1:5" x14ac:dyDescent="0.2">
      <c r="A10" s="41" t="s">
        <v>18</v>
      </c>
      <c r="B10" s="47">
        <v>6.779661016949147E-2</v>
      </c>
      <c r="C10" s="44">
        <v>45000000</v>
      </c>
    </row>
    <row r="11" spans="1:5" x14ac:dyDescent="0.2">
      <c r="A11" s="41" t="s">
        <v>19</v>
      </c>
      <c r="B11" s="47">
        <v>0.16101694915254244</v>
      </c>
      <c r="C11" s="44">
        <v>70000000</v>
      </c>
    </row>
    <row r="12" spans="1:5" x14ac:dyDescent="0.2">
      <c r="A12" s="41" t="s">
        <v>20</v>
      </c>
      <c r="B12" s="47">
        <v>5.0847457627118585E-2</v>
      </c>
      <c r="C12" s="44">
        <v>50000000</v>
      </c>
    </row>
    <row r="13" spans="1:5" x14ac:dyDescent="0.2">
      <c r="A13" s="41" t="s">
        <v>22</v>
      </c>
      <c r="B13" s="47"/>
      <c r="C13" s="44">
        <f>SUMPRODUCT($B$10:$B$12,C10:C12)</f>
        <v>16864406.779661015</v>
      </c>
    </row>
    <row r="17" spans="1:5" ht="15" thickBot="1" x14ac:dyDescent="0.25"/>
    <row r="18" spans="1:5" ht="15.75" thickTop="1" thickBot="1" x14ac:dyDescent="0.25">
      <c r="A18" s="9" t="s">
        <v>17</v>
      </c>
      <c r="B18" s="42">
        <v>0</v>
      </c>
      <c r="C18" s="43">
        <v>1</v>
      </c>
      <c r="D18" s="42">
        <v>2</v>
      </c>
      <c r="E18" s="43">
        <v>3</v>
      </c>
    </row>
    <row r="19" spans="1:5" ht="15.75" thickTop="1" thickBot="1" x14ac:dyDescent="0.25">
      <c r="A19" s="9" t="s">
        <v>18</v>
      </c>
      <c r="B19" s="10">
        <v>40000000</v>
      </c>
      <c r="C19" s="11">
        <v>60000000</v>
      </c>
      <c r="D19" s="10">
        <v>90000000</v>
      </c>
      <c r="E19" s="11">
        <v>10000000</v>
      </c>
    </row>
    <row r="20" spans="1:5" ht="15.75" thickTop="1" thickBot="1" x14ac:dyDescent="0.25">
      <c r="A20" s="9" t="s">
        <v>19</v>
      </c>
      <c r="B20" s="10">
        <v>80000000</v>
      </c>
      <c r="C20" s="11">
        <v>80000000</v>
      </c>
      <c r="D20" s="10">
        <v>80000000</v>
      </c>
      <c r="E20" s="11">
        <v>70000000</v>
      </c>
    </row>
    <row r="21" spans="1:5" ht="15.75" thickTop="1" thickBot="1" x14ac:dyDescent="0.25">
      <c r="A21" s="9" t="s">
        <v>20</v>
      </c>
      <c r="B21" s="10">
        <v>90000000</v>
      </c>
      <c r="C21" s="11">
        <v>60000000</v>
      </c>
      <c r="D21" s="10">
        <v>20000000</v>
      </c>
      <c r="E21" s="11">
        <v>60000000</v>
      </c>
    </row>
    <row r="22" spans="1:5" x14ac:dyDescent="0.2">
      <c r="A22" s="45"/>
      <c r="B22" s="46">
        <f>SUMPRODUCT(B19:B21,$B$10:$B$12)</f>
        <v>20169491.525423728</v>
      </c>
      <c r="C22" s="46">
        <f>SUMPRODUCT(C19:C21,$B$10:$B$12)</f>
        <v>19999999.999999996</v>
      </c>
      <c r="D22" s="46">
        <f>SUMPRODUCT(D19:D21,$B$10:$B$12)</f>
        <v>20000000</v>
      </c>
      <c r="E22" s="46">
        <f>SUMPRODUCT(E19:E21,$B$10:$B$12)</f>
        <v>15000000.000000002</v>
      </c>
    </row>
    <row r="23" spans="1:5" x14ac:dyDescent="0.2">
      <c r="A23" s="41" t="s">
        <v>22</v>
      </c>
      <c r="B23" s="44">
        <v>25000000</v>
      </c>
      <c r="C23" s="44">
        <v>20000000</v>
      </c>
      <c r="D23" s="44">
        <v>20000000</v>
      </c>
      <c r="E23" s="44">
        <v>15000000</v>
      </c>
    </row>
  </sheetData>
  <mergeCells count="1">
    <mergeCell ref="B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1"/>
  <sheetViews>
    <sheetView tabSelected="1" workbookViewId="0">
      <selection activeCell="A35" sqref="A35"/>
    </sheetView>
  </sheetViews>
  <sheetFormatPr defaultColWidth="9.140625" defaultRowHeight="14.25" x14ac:dyDescent="0.2"/>
  <cols>
    <col min="1" max="1" width="24.5703125" style="1" bestFit="1" customWidth="1"/>
    <col min="2" max="4" width="13.140625" style="1" bestFit="1" customWidth="1"/>
    <col min="5" max="5" width="12.42578125" style="1" bestFit="1" customWidth="1"/>
    <col min="6" max="6" width="7.7109375" style="1" bestFit="1" customWidth="1"/>
    <col min="7" max="7" width="7.28515625" style="1" bestFit="1" customWidth="1"/>
    <col min="8" max="8" width="12.42578125" style="1" bestFit="1" customWidth="1"/>
    <col min="9" max="16384" width="9.140625" style="1"/>
  </cols>
  <sheetData>
    <row r="1" spans="1:7" ht="15.75" thickBot="1" x14ac:dyDescent="0.25">
      <c r="A1" s="8"/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7" t="s">
        <v>29</v>
      </c>
    </row>
    <row r="2" spans="1:7" ht="15.75" thickTop="1" thickBot="1" x14ac:dyDescent="0.25">
      <c r="A2" s="3" t="s">
        <v>23</v>
      </c>
      <c r="B2" s="3">
        <v>1</v>
      </c>
      <c r="C2" s="3">
        <v>0.76900000000000002</v>
      </c>
      <c r="D2" s="3">
        <v>0.625</v>
      </c>
      <c r="E2" s="3">
        <v>105</v>
      </c>
      <c r="F2" s="3">
        <v>0.34200000000000003</v>
      </c>
      <c r="G2" s="12">
        <v>5</v>
      </c>
    </row>
    <row r="3" spans="1:7" ht="15" thickBot="1" x14ac:dyDescent="0.25">
      <c r="A3" s="4" t="s">
        <v>24</v>
      </c>
      <c r="B3" s="4">
        <f>1/0.769</f>
        <v>1.3003901170351104</v>
      </c>
      <c r="C3" s="4">
        <v>1</v>
      </c>
      <c r="D3" s="4">
        <v>0.81299999999999994</v>
      </c>
      <c r="E3" s="4">
        <v>137</v>
      </c>
      <c r="F3" s="4">
        <v>0.44500000000000001</v>
      </c>
      <c r="G3" s="13">
        <v>3</v>
      </c>
    </row>
    <row r="4" spans="1:7" ht="15" thickBot="1" x14ac:dyDescent="0.25">
      <c r="A4" s="5" t="s">
        <v>25</v>
      </c>
      <c r="B4" s="5">
        <f>1/0.625</f>
        <v>1.6</v>
      </c>
      <c r="C4" s="5">
        <f>1/0.813</f>
        <v>1.2300123001230012</v>
      </c>
      <c r="D4" s="5">
        <v>1</v>
      </c>
      <c r="E4" s="5">
        <v>169</v>
      </c>
      <c r="F4" s="5">
        <v>0.54300000000000004</v>
      </c>
      <c r="G4" s="14">
        <v>3.5</v>
      </c>
    </row>
    <row r="5" spans="1:7" ht="15" thickBot="1" x14ac:dyDescent="0.25">
      <c r="A5" s="4" t="s">
        <v>26</v>
      </c>
      <c r="B5" s="4">
        <f>1/105</f>
        <v>9.5238095238095247E-3</v>
      </c>
      <c r="C5" s="4">
        <f>1/137</f>
        <v>7.2992700729927005E-3</v>
      </c>
      <c r="D5" s="4">
        <f>1/169</f>
        <v>5.9171597633136093E-3</v>
      </c>
      <c r="E5" s="4">
        <v>1</v>
      </c>
      <c r="F5" s="4">
        <v>3.2000000000000002E-3</v>
      </c>
      <c r="G5" s="13">
        <v>100</v>
      </c>
    </row>
    <row r="6" spans="1:7" ht="15" thickBot="1" x14ac:dyDescent="0.25">
      <c r="A6" s="5" t="s">
        <v>27</v>
      </c>
      <c r="B6" s="5">
        <f>1/0.342</f>
        <v>2.9239766081871341</v>
      </c>
      <c r="C6" s="5">
        <f>1/0.445</f>
        <v>2.2471910112359552</v>
      </c>
      <c r="D6" s="5">
        <f>1/0.543</f>
        <v>1.8416206261510129</v>
      </c>
      <c r="E6" s="5">
        <f>1/0.0032</f>
        <v>312.5</v>
      </c>
      <c r="F6" s="5">
        <v>1</v>
      </c>
      <c r="G6" s="14">
        <v>2.8</v>
      </c>
    </row>
    <row r="8" spans="1:7" ht="15" thickBot="1" x14ac:dyDescent="0.25">
      <c r="A8" s="1" t="s">
        <v>28</v>
      </c>
      <c r="B8" s="39">
        <v>5</v>
      </c>
      <c r="E8" s="1" t="s">
        <v>75</v>
      </c>
      <c r="F8" s="1" t="s">
        <v>76</v>
      </c>
    </row>
    <row r="9" spans="1:7" ht="15.75" thickTop="1" thickBot="1" x14ac:dyDescent="0.25">
      <c r="D9" s="3" t="s">
        <v>23</v>
      </c>
      <c r="E9" s="39">
        <v>5</v>
      </c>
    </row>
    <row r="10" spans="1:7" ht="15" thickBot="1" x14ac:dyDescent="0.25">
      <c r="D10" s="4" t="s">
        <v>24</v>
      </c>
      <c r="E10" s="39">
        <v>3</v>
      </c>
    </row>
    <row r="11" spans="1:7" ht="15" thickBot="1" x14ac:dyDescent="0.25">
      <c r="A11" s="1" t="s">
        <v>71</v>
      </c>
      <c r="D11" s="5" t="s">
        <v>25</v>
      </c>
      <c r="E11" s="39">
        <v>3.5</v>
      </c>
    </row>
    <row r="12" spans="1:7" ht="15" thickBot="1" x14ac:dyDescent="0.25">
      <c r="A12" s="1" t="s">
        <v>72</v>
      </c>
      <c r="D12" s="4" t="s">
        <v>26</v>
      </c>
      <c r="E12" s="39">
        <v>100</v>
      </c>
    </row>
    <row r="13" spans="1:7" ht="15" thickBot="1" x14ac:dyDescent="0.25">
      <c r="A13" s="1" t="s">
        <v>73</v>
      </c>
      <c r="B13" s="39"/>
      <c r="D13" s="5" t="s">
        <v>27</v>
      </c>
      <c r="E13" s="39">
        <v>2.8</v>
      </c>
    </row>
    <row r="14" spans="1:7" x14ac:dyDescent="0.2">
      <c r="A14" s="1" t="s">
        <v>74</v>
      </c>
      <c r="E14" s="1">
        <f>SUMPRODUCT(E9:E13,B2:B6)</f>
        <v>23.640685806410261</v>
      </c>
    </row>
    <row r="17" spans="1:8" hidden="1" x14ac:dyDescent="0.2"/>
    <row r="18" spans="1:8" ht="15" hidden="1" thickBot="1" x14ac:dyDescent="0.25">
      <c r="G18" s="49"/>
      <c r="H18" s="49"/>
    </row>
    <row r="19" spans="1:8" ht="15.75" hidden="1" thickBot="1" x14ac:dyDescent="0.25">
      <c r="B19" s="2" t="s">
        <v>23</v>
      </c>
      <c r="C19" s="2" t="s">
        <v>24</v>
      </c>
      <c r="D19" s="2" t="s">
        <v>25</v>
      </c>
      <c r="E19" s="2" t="s">
        <v>26</v>
      </c>
      <c r="F19" s="2" t="s">
        <v>27</v>
      </c>
      <c r="G19" s="48"/>
      <c r="H19" s="49"/>
    </row>
    <row r="20" spans="1:8" ht="15.75" hidden="1" thickTop="1" thickBot="1" x14ac:dyDescent="0.25">
      <c r="A20" s="3" t="s">
        <v>23</v>
      </c>
      <c r="B20" s="39">
        <f>$B$8*B2</f>
        <v>5</v>
      </c>
      <c r="C20" s="39">
        <f t="shared" ref="C20:F20" si="0">$B$8*C2</f>
        <v>3.8450000000000002</v>
      </c>
      <c r="D20" s="39">
        <f t="shared" si="0"/>
        <v>3.125</v>
      </c>
      <c r="E20" s="39">
        <f t="shared" si="0"/>
        <v>525</v>
      </c>
      <c r="F20" s="39">
        <f t="shared" si="0"/>
        <v>1.7100000000000002</v>
      </c>
      <c r="G20" s="49"/>
      <c r="H20" s="49"/>
    </row>
    <row r="21" spans="1:8" ht="15" hidden="1" thickBot="1" x14ac:dyDescent="0.25">
      <c r="A21" s="4" t="s">
        <v>24</v>
      </c>
      <c r="B21" s="39">
        <f t="shared" ref="B21:F21" si="1">$B$8*B3</f>
        <v>6.5019505851755524</v>
      </c>
      <c r="C21" s="39">
        <f t="shared" si="1"/>
        <v>5</v>
      </c>
      <c r="D21" s="39">
        <f t="shared" si="1"/>
        <v>4.0649999999999995</v>
      </c>
      <c r="E21" s="39">
        <f t="shared" si="1"/>
        <v>685</v>
      </c>
      <c r="F21" s="39">
        <f t="shared" si="1"/>
        <v>2.2250000000000001</v>
      </c>
    </row>
    <row r="22" spans="1:8" ht="15" hidden="1" thickBot="1" x14ac:dyDescent="0.25">
      <c r="A22" s="5" t="s">
        <v>25</v>
      </c>
      <c r="B22" s="39">
        <f t="shared" ref="B22:F22" si="2">$B$8*B4</f>
        <v>8</v>
      </c>
      <c r="C22" s="39">
        <f t="shared" si="2"/>
        <v>6.1500615006150063</v>
      </c>
      <c r="D22" s="39">
        <f>$B$8*D4</f>
        <v>5</v>
      </c>
      <c r="E22" s="39">
        <f t="shared" si="2"/>
        <v>845</v>
      </c>
      <c r="F22" s="39">
        <f t="shared" si="2"/>
        <v>2.7150000000000003</v>
      </c>
    </row>
    <row r="23" spans="1:8" ht="15" hidden="1" thickBot="1" x14ac:dyDescent="0.25">
      <c r="A23" s="4" t="s">
        <v>26</v>
      </c>
      <c r="B23" s="39">
        <f t="shared" ref="B23:F23" si="3">$B$8*B5</f>
        <v>4.7619047619047623E-2</v>
      </c>
      <c r="C23" s="39">
        <f t="shared" si="3"/>
        <v>3.6496350364963501E-2</v>
      </c>
      <c r="D23" s="39">
        <f t="shared" si="3"/>
        <v>2.9585798816568046E-2</v>
      </c>
      <c r="E23" s="39">
        <f t="shared" si="3"/>
        <v>5</v>
      </c>
      <c r="F23" s="39">
        <f t="shared" si="3"/>
        <v>1.6E-2</v>
      </c>
    </row>
    <row r="24" spans="1:8" ht="15" hidden="1" thickBot="1" x14ac:dyDescent="0.25">
      <c r="A24" s="5" t="s">
        <v>27</v>
      </c>
      <c r="B24" s="39">
        <f t="shared" ref="B24:F24" si="4">$B$8*B6</f>
        <v>14.619883040935671</v>
      </c>
      <c r="C24" s="39">
        <f t="shared" si="4"/>
        <v>11.235955056179776</v>
      </c>
      <c r="D24" s="39">
        <f t="shared" si="4"/>
        <v>9.2081031307550649</v>
      </c>
      <c r="E24" s="39">
        <f>$B$8*E6</f>
        <v>1562.5</v>
      </c>
      <c r="F24" s="39">
        <f t="shared" si="4"/>
        <v>5</v>
      </c>
    </row>
    <row r="25" spans="1:8" ht="15" hidden="1" thickBot="1" x14ac:dyDescent="0.25"/>
    <row r="26" spans="1:8" ht="15.75" hidden="1" thickTop="1" thickBot="1" x14ac:dyDescent="0.25">
      <c r="A26" s="3" t="s">
        <v>23</v>
      </c>
      <c r="B26" s="39">
        <f>B20*B2</f>
        <v>5</v>
      </c>
      <c r="C26" s="39">
        <f t="shared" ref="C26:F26" si="5">C20*C2</f>
        <v>2.9568050000000001</v>
      </c>
      <c r="D26" s="39">
        <f t="shared" si="5"/>
        <v>1.953125</v>
      </c>
      <c r="E26" s="39">
        <f t="shared" si="5"/>
        <v>55125</v>
      </c>
      <c r="F26" s="39">
        <f t="shared" si="5"/>
        <v>0.58482000000000012</v>
      </c>
    </row>
    <row r="27" spans="1:8" ht="15" hidden="1" thickBot="1" x14ac:dyDescent="0.25">
      <c r="A27" s="4" t="s">
        <v>24</v>
      </c>
      <c r="B27" s="39">
        <f t="shared" ref="B27:F27" si="6">B21*B3</f>
        <v>8.4550722824129405</v>
      </c>
      <c r="C27" s="39">
        <f t="shared" si="6"/>
        <v>5</v>
      </c>
      <c r="D27" s="39">
        <f t="shared" si="6"/>
        <v>3.3048449999999994</v>
      </c>
      <c r="E27" s="39">
        <f t="shared" si="6"/>
        <v>93845</v>
      </c>
      <c r="F27" s="39">
        <f t="shared" si="6"/>
        <v>0.99012500000000003</v>
      </c>
    </row>
    <row r="28" spans="1:8" ht="15" hidden="1" thickBot="1" x14ac:dyDescent="0.25">
      <c r="A28" s="5" t="s">
        <v>25</v>
      </c>
      <c r="B28" s="39">
        <f t="shared" ref="B28:F28" si="7">B22*B4</f>
        <v>12.8</v>
      </c>
      <c r="C28" s="39">
        <f t="shared" si="7"/>
        <v>7.5646512922693807</v>
      </c>
      <c r="D28" s="39">
        <f t="shared" si="7"/>
        <v>5</v>
      </c>
      <c r="E28" s="39">
        <f t="shared" si="7"/>
        <v>142805</v>
      </c>
      <c r="F28" s="39">
        <f t="shared" si="7"/>
        <v>1.4742450000000002</v>
      </c>
    </row>
    <row r="29" spans="1:8" ht="15" hidden="1" thickBot="1" x14ac:dyDescent="0.25">
      <c r="A29" s="4" t="s">
        <v>26</v>
      </c>
      <c r="B29" s="39">
        <f t="shared" ref="B29:F29" si="8">B23*B5</f>
        <v>4.5351473922902502E-4</v>
      </c>
      <c r="C29" s="39">
        <f t="shared" si="8"/>
        <v>2.6639671799243429E-4</v>
      </c>
      <c r="D29" s="39">
        <f t="shared" si="8"/>
        <v>1.7506389832288785E-4</v>
      </c>
      <c r="E29" s="39">
        <f t="shared" si="8"/>
        <v>5</v>
      </c>
      <c r="F29" s="39">
        <f t="shared" si="8"/>
        <v>5.1200000000000004E-5</v>
      </c>
    </row>
    <row r="30" spans="1:8" ht="15" hidden="1" thickBot="1" x14ac:dyDescent="0.25">
      <c r="A30" s="5" t="s">
        <v>27</v>
      </c>
      <c r="B30" s="39">
        <f t="shared" ref="B30:F30" si="9">B24*B6</f>
        <v>42.748196026127687</v>
      </c>
      <c r="C30" s="39">
        <f t="shared" si="9"/>
        <v>25.249337204898374</v>
      </c>
      <c r="D30" s="39">
        <f t="shared" si="9"/>
        <v>16.957832653324246</v>
      </c>
      <c r="E30" s="39">
        <f t="shared" si="9"/>
        <v>488281.25</v>
      </c>
      <c r="F30" s="39">
        <f t="shared" si="9"/>
        <v>5</v>
      </c>
    </row>
    <row r="31" spans="1:8" x14ac:dyDescent="0.2">
      <c r="B31" s="39"/>
      <c r="C31" s="39"/>
      <c r="D31" s="39"/>
      <c r="E31" s="39"/>
      <c r="F31" s="39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5"/>
  <sheetViews>
    <sheetView zoomScaleNormal="100" workbookViewId="0">
      <selection activeCell="A12" sqref="A12"/>
    </sheetView>
  </sheetViews>
  <sheetFormatPr defaultColWidth="19.42578125" defaultRowHeight="14.25" x14ac:dyDescent="0.2"/>
  <cols>
    <col min="1" max="1" width="24.42578125" style="1" customWidth="1"/>
    <col min="2" max="16384" width="19.42578125" style="1"/>
  </cols>
  <sheetData>
    <row r="1" spans="1:6" ht="15" x14ac:dyDescent="0.2">
      <c r="A1" s="15"/>
      <c r="B1" s="16" t="s">
        <v>30</v>
      </c>
      <c r="C1" s="16" t="s">
        <v>31</v>
      </c>
      <c r="D1" s="16" t="s">
        <v>32</v>
      </c>
      <c r="E1" s="16" t="s">
        <v>33</v>
      </c>
      <c r="F1" s="16" t="s">
        <v>34</v>
      </c>
    </row>
    <row r="2" spans="1:6" ht="15.75" thickBot="1" x14ac:dyDescent="0.25">
      <c r="A2" s="17"/>
      <c r="B2" s="18" t="s">
        <v>35</v>
      </c>
      <c r="C2" s="18" t="s">
        <v>36</v>
      </c>
      <c r="D2" s="18" t="s">
        <v>36</v>
      </c>
      <c r="E2" s="18" t="s">
        <v>36</v>
      </c>
      <c r="F2" s="18" t="s">
        <v>37</v>
      </c>
    </row>
    <row r="3" spans="1:6" ht="16.5" thickTop="1" thickBot="1" x14ac:dyDescent="0.25">
      <c r="A3" s="19" t="s">
        <v>38</v>
      </c>
      <c r="B3" s="20">
        <v>25.64</v>
      </c>
      <c r="C3" s="20">
        <v>15.31</v>
      </c>
      <c r="D3" s="20">
        <v>18.739999999999998</v>
      </c>
      <c r="E3" s="20">
        <v>14.19</v>
      </c>
      <c r="F3" s="20">
        <v>7.88</v>
      </c>
    </row>
    <row r="4" spans="1:6" ht="15.75" thickBot="1" x14ac:dyDescent="0.25">
      <c r="A4" s="21" t="s">
        <v>39</v>
      </c>
      <c r="B4" s="22">
        <v>27.62</v>
      </c>
      <c r="C4" s="22">
        <v>18.77</v>
      </c>
      <c r="D4" s="22">
        <v>18.43</v>
      </c>
      <c r="E4" s="22">
        <v>12.37</v>
      </c>
      <c r="F4" s="22">
        <v>9.4499999999999993</v>
      </c>
    </row>
    <row r="5" spans="1:6" ht="15.75" thickBot="1" x14ac:dyDescent="0.25">
      <c r="A5" s="21" t="s">
        <v>40</v>
      </c>
      <c r="B5" s="23">
        <v>5.8</v>
      </c>
      <c r="C5" s="23">
        <v>11.06</v>
      </c>
      <c r="D5" s="23">
        <v>6.28</v>
      </c>
      <c r="E5" s="23">
        <v>-1.92</v>
      </c>
      <c r="F5" s="23">
        <v>10.56</v>
      </c>
    </row>
    <row r="6" spans="1:6" ht="15.75" thickBot="1" x14ac:dyDescent="0.25">
      <c r="A6" s="21" t="s">
        <v>41</v>
      </c>
      <c r="B6" s="22">
        <v>-3.13</v>
      </c>
      <c r="C6" s="22">
        <v>4.75</v>
      </c>
      <c r="D6" s="22">
        <v>-1.04</v>
      </c>
      <c r="E6" s="22">
        <v>7.32</v>
      </c>
      <c r="F6" s="22">
        <v>3.31</v>
      </c>
    </row>
    <row r="7" spans="1:6" ht="16.5" thickTop="1" thickBot="1" x14ac:dyDescent="0.25">
      <c r="A7" s="21" t="s">
        <v>42</v>
      </c>
      <c r="B7" s="20">
        <f>AVERAGE(B3:B6)</f>
        <v>13.9825</v>
      </c>
      <c r="C7" s="20">
        <f t="shared" ref="C7:F7" si="0">AVERAGE(C3:C6)</f>
        <v>12.4725</v>
      </c>
      <c r="D7" s="20">
        <f t="shared" si="0"/>
        <v>10.602500000000001</v>
      </c>
      <c r="E7" s="20">
        <f t="shared" si="0"/>
        <v>7.99</v>
      </c>
      <c r="F7" s="20">
        <f t="shared" si="0"/>
        <v>7.8</v>
      </c>
    </row>
    <row r="8" spans="1:6" ht="15.75" thickBot="1" x14ac:dyDescent="0.25">
      <c r="A8" s="21" t="s">
        <v>43</v>
      </c>
      <c r="B8" s="22">
        <f>VARP(B3:B6)</f>
        <v>170.41741875000008</v>
      </c>
      <c r="C8" s="22">
        <f t="shared" ref="C8:F8" si="1">VARP(C3:C6)</f>
        <v>27.335518750000006</v>
      </c>
      <c r="D8" s="22">
        <f t="shared" si="1"/>
        <v>70.430118749999963</v>
      </c>
      <c r="E8" s="22">
        <f t="shared" si="1"/>
        <v>39.070349999999991</v>
      </c>
      <c r="F8" s="22">
        <f t="shared" si="1"/>
        <v>7.626650000000005</v>
      </c>
    </row>
    <row r="9" spans="1:6" ht="15.75" thickBot="1" x14ac:dyDescent="0.25">
      <c r="A9" s="21" t="s">
        <v>44</v>
      </c>
      <c r="B9" s="23">
        <f>SQRT(B8)</f>
        <v>13.05440227471178</v>
      </c>
      <c r="C9" s="23">
        <f t="shared" ref="C9:F9" si="2">SQRT(C8)</f>
        <v>5.2283380485580695</v>
      </c>
      <c r="D9" s="23">
        <f t="shared" si="2"/>
        <v>8.392265412270989</v>
      </c>
      <c r="E9" s="23">
        <f t="shared" si="2"/>
        <v>6.2506279684524495</v>
      </c>
      <c r="F9" s="23">
        <f t="shared" si="2"/>
        <v>2.7616390060976479</v>
      </c>
    </row>
    <row r="10" spans="1:6" ht="15" thickBot="1" x14ac:dyDescent="0.25"/>
    <row r="11" spans="1:6" ht="15" x14ac:dyDescent="0.2">
      <c r="A11" s="15"/>
      <c r="B11" s="16" t="s">
        <v>30</v>
      </c>
      <c r="C11" s="16" t="s">
        <v>31</v>
      </c>
      <c r="D11" s="16" t="s">
        <v>32</v>
      </c>
      <c r="E11" s="16" t="s">
        <v>33</v>
      </c>
      <c r="F11" s="16" t="s">
        <v>34</v>
      </c>
    </row>
    <row r="12" spans="1:6" ht="15.75" thickBot="1" x14ac:dyDescent="0.25">
      <c r="A12" s="17"/>
      <c r="B12" s="18" t="s">
        <v>35</v>
      </c>
      <c r="C12" s="18" t="s">
        <v>36</v>
      </c>
      <c r="D12" s="18" t="s">
        <v>36</v>
      </c>
      <c r="E12" s="18" t="s">
        <v>36</v>
      </c>
      <c r="F12" s="18" t="s">
        <v>37</v>
      </c>
    </row>
    <row r="13" spans="1:6" ht="16.5" thickTop="1" thickBot="1" x14ac:dyDescent="0.25">
      <c r="A13" s="21" t="s">
        <v>45</v>
      </c>
      <c r="B13" s="20">
        <f>CORREL($B$3:$B$6,B$3:B$6)</f>
        <v>1.0000000000000002</v>
      </c>
      <c r="C13" s="20">
        <f t="shared" ref="C13:F13" si="3">CORREL($B$3:$B$6,C$3:C$6)</f>
        <v>0.96211901491117802</v>
      </c>
      <c r="D13" s="20">
        <f t="shared" si="3"/>
        <v>0.99540769197453627</v>
      </c>
      <c r="E13" s="20">
        <f t="shared" si="3"/>
        <v>0.68801354398326064</v>
      </c>
      <c r="F13" s="20">
        <f t="shared" si="3"/>
        <v>0.53871406008997258</v>
      </c>
    </row>
    <row r="14" spans="1:6" ht="15.75" thickBot="1" x14ac:dyDescent="0.25">
      <c r="A14" s="21" t="s">
        <v>46</v>
      </c>
      <c r="B14" s="22">
        <f>CORREL($C$3:$C$6,B$3:B$6)</f>
        <v>0.96211901491117802</v>
      </c>
      <c r="C14" s="22">
        <f t="shared" ref="C14:F14" si="4">CORREL($C$3:$C$6,C$3:C$6)</f>
        <v>0.99999999999999989</v>
      </c>
      <c r="D14" s="22">
        <f t="shared" si="4"/>
        <v>0.95947916942733436</v>
      </c>
      <c r="E14" s="22">
        <f t="shared" si="4"/>
        <v>0.49224847161734164</v>
      </c>
      <c r="F14" s="22">
        <f t="shared" si="4"/>
        <v>0.71670517573774728</v>
      </c>
    </row>
    <row r="15" spans="1:6" ht="15.75" thickBot="1" x14ac:dyDescent="0.25">
      <c r="A15" s="21" t="s">
        <v>47</v>
      </c>
      <c r="B15" s="23">
        <f>CORREL($D$3:$D$6,B$3:B$6)</f>
        <v>0.99540769197453627</v>
      </c>
      <c r="C15" s="23">
        <f t="shared" ref="C15:F15" si="5">CORREL($D$3:$D$6,C$3:C$6)</f>
        <v>0.95947916942733436</v>
      </c>
      <c r="D15" s="23">
        <f t="shared" si="5"/>
        <v>1.0000000000000002</v>
      </c>
      <c r="E15" s="23">
        <f t="shared" si="5"/>
        <v>0.64516453224964054</v>
      </c>
      <c r="F15" s="23">
        <f t="shared" si="5"/>
        <v>0.58152994561351079</v>
      </c>
    </row>
    <row r="16" spans="1:6" ht="15.75" thickBot="1" x14ac:dyDescent="0.25">
      <c r="A16" s="21" t="s">
        <v>48</v>
      </c>
      <c r="B16" s="22">
        <f>CORREL($E$3:$E$6,B$3:B$6)</f>
        <v>0.68801354398326064</v>
      </c>
      <c r="C16" s="22">
        <f t="shared" ref="C16:F16" si="6">CORREL($E$3:$E$6,C$3:C$6)</f>
        <v>0.49224847161734164</v>
      </c>
      <c r="D16" s="22">
        <f t="shared" si="6"/>
        <v>0.64516453224964054</v>
      </c>
      <c r="E16" s="22">
        <f t="shared" si="6"/>
        <v>1</v>
      </c>
      <c r="F16" s="22">
        <f t="shared" si="6"/>
        <v>-0.24070677169932511</v>
      </c>
    </row>
    <row r="17" spans="1:6" ht="16.5" thickTop="1" thickBot="1" x14ac:dyDescent="0.25">
      <c r="A17" s="21" t="s">
        <v>49</v>
      </c>
      <c r="B17" s="20">
        <f>CORREL($F$3:$F$6,B$3:B$6)</f>
        <v>0.53871406008997258</v>
      </c>
      <c r="C17" s="20">
        <f t="shared" ref="C17:F17" si="7">CORREL($F$3:$F$6,C$3:C$6)</f>
        <v>0.71670517573774728</v>
      </c>
      <c r="D17" s="20">
        <f t="shared" si="7"/>
        <v>0.58152994561351079</v>
      </c>
      <c r="E17" s="20">
        <f t="shared" si="7"/>
        <v>-0.24070677169932511</v>
      </c>
      <c r="F17" s="20">
        <f t="shared" si="7"/>
        <v>0.99999999999999989</v>
      </c>
    </row>
    <row r="18" spans="1:6" ht="15" thickBot="1" x14ac:dyDescent="0.25"/>
    <row r="19" spans="1:6" ht="15" x14ac:dyDescent="0.2">
      <c r="A19" s="15"/>
      <c r="B19" s="16" t="s">
        <v>30</v>
      </c>
      <c r="C19" s="16" t="s">
        <v>31</v>
      </c>
      <c r="D19" s="16" t="s">
        <v>32</v>
      </c>
      <c r="E19" s="16" t="s">
        <v>33</v>
      </c>
      <c r="F19" s="16" t="s">
        <v>34</v>
      </c>
    </row>
    <row r="20" spans="1:6" ht="15.75" thickBot="1" x14ac:dyDescent="0.25">
      <c r="A20" s="17"/>
      <c r="B20" s="18" t="s">
        <v>35</v>
      </c>
      <c r="C20" s="18" t="s">
        <v>36</v>
      </c>
      <c r="D20" s="18" t="s">
        <v>36</v>
      </c>
      <c r="E20" s="18" t="s">
        <v>36</v>
      </c>
      <c r="F20" s="18" t="s">
        <v>37</v>
      </c>
    </row>
    <row r="21" spans="1:6" ht="16.5" thickTop="1" thickBot="1" x14ac:dyDescent="0.25">
      <c r="A21" s="21" t="s">
        <v>45</v>
      </c>
      <c r="B21" s="20">
        <f>COVAR($B$3:$B$6,B$3:B$6)</f>
        <v>170.41741875000002</v>
      </c>
      <c r="C21" s="20">
        <f t="shared" ref="C21:F21" si="8">COVAR($B$3:$B$6,C$3:C$6)</f>
        <v>65.667343750000001</v>
      </c>
      <c r="D21" s="20">
        <f t="shared" si="8"/>
        <v>109.05289375000001</v>
      </c>
      <c r="E21" s="20">
        <f t="shared" si="8"/>
        <v>56.140675000000002</v>
      </c>
      <c r="F21" s="20">
        <f t="shared" si="8"/>
        <v>19.421474999999997</v>
      </c>
    </row>
    <row r="22" spans="1:6" ht="15.75" thickBot="1" x14ac:dyDescent="0.25">
      <c r="A22" s="21" t="s">
        <v>46</v>
      </c>
      <c r="B22" s="22">
        <f>COVAR($C$3:$C$6,B$3:B$6)</f>
        <v>65.667343750000001</v>
      </c>
      <c r="C22" s="22">
        <f t="shared" ref="C22:F22" si="9">COVAR($C$3:$C$6,C$3:C$6)</f>
        <v>27.335518749999999</v>
      </c>
      <c r="D22" s="22">
        <f t="shared" si="9"/>
        <v>42.099643749999998</v>
      </c>
      <c r="E22" s="22">
        <f t="shared" si="9"/>
        <v>16.086874999999999</v>
      </c>
      <c r="F22" s="22">
        <f t="shared" si="9"/>
        <v>10.34835</v>
      </c>
    </row>
    <row r="23" spans="1:6" ht="15.75" thickBot="1" x14ac:dyDescent="0.25">
      <c r="A23" s="21" t="s">
        <v>47</v>
      </c>
      <c r="B23" s="23">
        <f>COVAR($D$3:$D$6,B$3:B$6)</f>
        <v>109.05289375000001</v>
      </c>
      <c r="C23" s="23">
        <f t="shared" ref="C23:F23" si="10">COVAR($D$3:$D$6,C$3:C$6)</f>
        <v>42.099643749999998</v>
      </c>
      <c r="D23" s="23">
        <f t="shared" si="10"/>
        <v>70.430118749999991</v>
      </c>
      <c r="E23" s="23">
        <f t="shared" si="10"/>
        <v>33.843349999999994</v>
      </c>
      <c r="F23" s="23">
        <f t="shared" si="10"/>
        <v>13.477775000000001</v>
      </c>
    </row>
    <row r="24" spans="1:6" ht="15.75" thickBot="1" x14ac:dyDescent="0.25">
      <c r="A24" s="21" t="s">
        <v>48</v>
      </c>
      <c r="B24" s="22">
        <f>COVAR($E$3:$E$6,B$3:B$6)</f>
        <v>56.140675000000002</v>
      </c>
      <c r="C24" s="22">
        <f t="shared" ref="C24:F24" si="11">COVAR($E$3:$E$6,C$3:C$6)</f>
        <v>16.086874999999999</v>
      </c>
      <c r="D24" s="22">
        <f t="shared" si="11"/>
        <v>33.843349999999994</v>
      </c>
      <c r="E24" s="22">
        <f t="shared" si="11"/>
        <v>39.070349999999998</v>
      </c>
      <c r="F24" s="22">
        <f t="shared" si="11"/>
        <v>-4.1550750000000036</v>
      </c>
    </row>
    <row r="25" spans="1:6" ht="16.5" thickTop="1" thickBot="1" x14ac:dyDescent="0.25">
      <c r="A25" s="21" t="s">
        <v>49</v>
      </c>
      <c r="B25" s="20">
        <f>COVAR($F$3:$F$6,B$3:B$6)</f>
        <v>19.421474999999997</v>
      </c>
      <c r="C25" s="20">
        <f t="shared" ref="C25:F25" si="12">COVAR($F$3:$F$6,C$3:C$6)</f>
        <v>10.34835</v>
      </c>
      <c r="D25" s="20">
        <f t="shared" si="12"/>
        <v>13.477775000000001</v>
      </c>
      <c r="E25" s="20">
        <f t="shared" si="12"/>
        <v>-4.1550750000000036</v>
      </c>
      <c r="F25" s="20">
        <f t="shared" si="12"/>
        <v>7.6266500000000015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Portfolio Optimization</vt:lpstr>
      <vt:lpstr>Loan Policy</vt:lpstr>
      <vt:lpstr>Capital Budgeting</vt:lpstr>
      <vt:lpstr>Currency Arbitrage</vt:lpstr>
      <vt:lpstr>Portfolio Optimization (2)</vt:lpstr>
    </vt:vector>
  </TitlesOfParts>
  <Company>Drexel 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Myers,Johnny</cp:lastModifiedBy>
  <dcterms:created xsi:type="dcterms:W3CDTF">2009-09-23T21:00:49Z</dcterms:created>
  <dcterms:modified xsi:type="dcterms:W3CDTF">2019-10-16T01:07:51Z</dcterms:modified>
</cp:coreProperties>
</file>