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3539/Dropbox/Teaching/Drexel/18-19/1_1819 fall/OPR 601/Excel Files/"/>
    </mc:Choice>
  </mc:AlternateContent>
  <xr:revisionPtr revIDLastSave="0" documentId="13_ncr:1_{3FDA9F7B-FDB3-774F-9623-881960D15F75}" xr6:coauthVersionLast="38" xr6:coauthVersionMax="38" xr10:uidLastSave="{00000000-0000-0000-0000-000000000000}"/>
  <bookViews>
    <workbookView xWindow="-46740" yWindow="4320" windowWidth="21700" windowHeight="15680" activeTab="6" xr2:uid="{00000000-000D-0000-FFFF-FFFF00000000}"/>
  </bookViews>
  <sheets>
    <sheet name="Lease Terms" sheetId="4" r:id="rId1"/>
    <sheet name="Computer Production" sheetId="5" r:id="rId2"/>
    <sheet name="Aggregate Planning" sheetId="11" r:id="rId3"/>
    <sheet name="Short-Term Financing" sheetId="10" r:id="rId4"/>
    <sheet name="ALM" sheetId="12" r:id="rId5"/>
    <sheet name="Hewlitt Corporation" sheetId="9" r:id="rId6"/>
    <sheet name="Sally Sparrow" sheetId="13" r:id="rId7"/>
  </sheets>
  <definedNames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5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drv" localSheetId="5" hidden="1">1</definedName>
    <definedName name="solver_drv" localSheetId="0" hidden="1">1</definedName>
    <definedName name="solver_drv" localSheetId="6" hidden="1">1</definedName>
    <definedName name="solver_drv" localSheetId="3" hidden="1">1</definedName>
    <definedName name="solver_eng" localSheetId="2" hidden="1">1</definedName>
    <definedName name="solver_eng" localSheetId="4" hidden="1">1</definedName>
    <definedName name="solver_eng" localSheetId="1" hidden="1">2</definedName>
    <definedName name="solver_eng" localSheetId="5" hidden="1">2</definedName>
    <definedName name="solver_eng" localSheetId="0" hidden="1">2</definedName>
    <definedName name="solver_eng" localSheetId="6" hidden="1">1</definedName>
    <definedName name="solver_eng" localSheetId="3" hidden="1">2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5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2" hidden="1">100</definedName>
    <definedName name="solver_itr" localSheetId="4" hidden="1">2147483647</definedName>
    <definedName name="solver_itr" localSheetId="1" hidden="1">100</definedName>
    <definedName name="solver_itr" localSheetId="5" hidden="1">100</definedName>
    <definedName name="solver_itr" localSheetId="0" hidden="1">100</definedName>
    <definedName name="solver_itr" localSheetId="6" hidden="1">2147483647</definedName>
    <definedName name="solver_itr" localSheetId="3" hidden="1">2147483647</definedName>
    <definedName name="solver_lhs1" localSheetId="2" hidden="1">'Aggregate Planning'!$B$28:$B$33</definedName>
    <definedName name="solver_lhs1" localSheetId="4" hidden="1">ALM!$B$12:$B$26</definedName>
    <definedName name="solver_lhs1" localSheetId="1" hidden="1">'Computer Production'!#REF!</definedName>
    <definedName name="solver_lhs1" localSheetId="5" hidden="1">'Hewlitt Corporation'!#REF!</definedName>
    <definedName name="solver_lhs1" localSheetId="0" hidden="1">'Lease Terms'!#REF!</definedName>
    <definedName name="solver_lhs1" localSheetId="6" hidden="1">'Sally Sparrow'!$B$11:$F$14</definedName>
    <definedName name="solver_lhs1" localSheetId="3" hidden="1">'Short-Term Financing'!#REF!</definedName>
    <definedName name="solver_lhs2" localSheetId="2" hidden="1">'Aggregate Planning'!$B$36:$B$41</definedName>
    <definedName name="solver_lhs2" localSheetId="1" hidden="1">'Computer Production'!#REF!</definedName>
    <definedName name="solver_lhs2" localSheetId="6" hidden="1">'Sally Sparrow'!$B$18:$B$21</definedName>
    <definedName name="solver_lhs2" localSheetId="3" hidden="1">'Short-Term Financing'!#REF!</definedName>
    <definedName name="solver_lhs3" localSheetId="2" hidden="1">'Aggregate Planning'!$B$44:$B$49</definedName>
    <definedName name="solver_lhs3" localSheetId="1" hidden="1">'Computer Production'!#REF!</definedName>
    <definedName name="solver_lhs3" localSheetId="3" hidden="1">'Short-Term Financing'!#REF!</definedName>
    <definedName name="solver_lhs4" localSheetId="2" hidden="1">'Aggregate Planning'!$B$52:$B$57</definedName>
    <definedName name="solver_lhs5" localSheetId="2" hidden="1">'Aggregate Planning'!$F$22</definedName>
    <definedName name="solver_lhs6" localSheetId="2" hidden="1">'Aggregate Planning'!$G$17:$G$22</definedName>
    <definedName name="solver_lin" localSheetId="2" hidden="1">2</definedName>
    <definedName name="solver_lin" localSheetId="4" hidden="1">2</definedName>
    <definedName name="solver_lin" localSheetId="1" hidden="1">1</definedName>
    <definedName name="solver_lin" localSheetId="5" hidden="1">1</definedName>
    <definedName name="solver_lin" localSheetId="0" hidden="1">1</definedName>
    <definedName name="solver_lin" localSheetId="6" hidden="1">2</definedName>
    <definedName name="solver_mip" localSheetId="4" hidden="1">2147483647</definedName>
    <definedName name="solver_mip" localSheetId="6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1" hidden="1">1</definedName>
    <definedName name="solver_neg" localSheetId="5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4" hidden="1">2147483647</definedName>
    <definedName name="solver_nod" localSheetId="6" hidden="1">2147483647</definedName>
    <definedName name="solver_nod" localSheetId="3" hidden="1">2147483647</definedName>
    <definedName name="solver_num" localSheetId="2" hidden="1">0</definedName>
    <definedName name="solver_num" localSheetId="4" hidden="1">0</definedName>
    <definedName name="solver_num" localSheetId="1" hidden="1">0</definedName>
    <definedName name="solver_num" localSheetId="5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5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2" hidden="1">'Aggregate Planning'!$D$30</definedName>
    <definedName name="solver_opt" localSheetId="4" hidden="1">ALM!$D$17</definedName>
    <definedName name="solver_opt" localSheetId="6" hidden="1">'Sally Sparrow'!$I$16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5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3" hidden="1">1</definedName>
    <definedName name="solver_rel1" localSheetId="2" hidden="1">2</definedName>
    <definedName name="solver_rel1" localSheetId="4" hidden="1">2</definedName>
    <definedName name="solver_rel1" localSheetId="1" hidden="1">2</definedName>
    <definedName name="solver_rel1" localSheetId="5" hidden="1">2</definedName>
    <definedName name="solver_rel1" localSheetId="0" hidden="1">3</definedName>
    <definedName name="solver_rel1" localSheetId="6" hidden="1">3</definedName>
    <definedName name="solver_rel1" localSheetId="3" hidden="1">2</definedName>
    <definedName name="solver_rel2" localSheetId="2" hidden="1">2</definedName>
    <definedName name="solver_rel2" localSheetId="1" hidden="1">1</definedName>
    <definedName name="solver_rel2" localSheetId="6" hidden="1">1</definedName>
    <definedName name="solver_rel2" localSheetId="3" hidden="1">1</definedName>
    <definedName name="solver_rel3" localSheetId="2" hidden="1">1</definedName>
    <definedName name="solver_rel3" localSheetId="1" hidden="1">1</definedName>
    <definedName name="solver_rel3" localSheetId="3" hidden="1">2</definedName>
    <definedName name="solver_rel4" localSheetId="2" hidden="1">1</definedName>
    <definedName name="solver_rel5" localSheetId="2" hidden="1">2</definedName>
    <definedName name="solver_rel6" localSheetId="2" hidden="1">4</definedName>
    <definedName name="solver_rhs1" localSheetId="2" hidden="1">'Aggregate Planning'!$D$28:$D$33</definedName>
    <definedName name="solver_rhs1" localSheetId="4" hidden="1">ALM!$D$12:$D$26</definedName>
    <definedName name="solver_rhs1" localSheetId="1" hidden="1">'Computer Production'!#REF!</definedName>
    <definedName name="solver_rhs1" localSheetId="5" hidden="1">'Hewlitt Corporation'!#REF!</definedName>
    <definedName name="solver_rhs1" localSheetId="0" hidden="1">'Lease Terms'!#REF!</definedName>
    <definedName name="solver_rhs1" localSheetId="6" hidden="1">0</definedName>
    <definedName name="solver_rhs1" localSheetId="3" hidden="1">'Short-Term Financing'!#REF!</definedName>
    <definedName name="solver_rhs2" localSheetId="2" hidden="1">'Aggregate Planning'!$D$36:$D$41</definedName>
    <definedName name="solver_rhs2" localSheetId="1" hidden="1">'Computer Production'!$B$9</definedName>
    <definedName name="solver_rhs2" localSheetId="6" hidden="1">'Sally Sparrow'!$D$18:$D$21</definedName>
    <definedName name="solver_rhs2" localSheetId="3" hidden="1">100</definedName>
    <definedName name="solver_rhs3" localSheetId="2" hidden="1">'Aggregate Planning'!$D$44:$D$49</definedName>
    <definedName name="solver_rhs3" localSheetId="1" hidden="1">'Computer Production'!$B$10</definedName>
    <definedName name="solver_rhs3" localSheetId="3" hidden="1">0</definedName>
    <definedName name="solver_rhs4" localSheetId="2" hidden="1">'Aggregate Planning'!$D$52:$D$57</definedName>
    <definedName name="solver_rhs5" localSheetId="2" hidden="1">0</definedName>
    <definedName name="solver_rhs6" localSheetId="2" hidden="1">integer</definedName>
    <definedName name="solver_rlx" localSheetId="4" hidden="1">2</definedName>
    <definedName name="solver_rlx" localSheetId="6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3" hidden="1">0</definedName>
    <definedName name="solver_scl" localSheetId="2" hidden="1">2</definedName>
    <definedName name="solver_scl" localSheetId="4" hidden="1">1</definedName>
    <definedName name="solver_scl" localSheetId="1" hidden="1">2</definedName>
    <definedName name="solver_scl" localSheetId="5" hidden="1">2</definedName>
    <definedName name="solver_scl" localSheetId="0" hidden="1">2</definedName>
    <definedName name="solver_scl" localSheetId="6" hidden="1">1</definedName>
    <definedName name="solver_scl" localSheetId="3" hidden="1">1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3" hidden="1">100</definedName>
    <definedName name="solver_tim" localSheetId="2" hidden="1">100</definedName>
    <definedName name="solver_tim" localSheetId="4" hidden="1">2147483647</definedName>
    <definedName name="solver_tim" localSheetId="1" hidden="1">100</definedName>
    <definedName name="solver_tim" localSheetId="5" hidden="1">100</definedName>
    <definedName name="solver_tim" localSheetId="0" hidden="1">100</definedName>
    <definedName name="solver_tim" localSheetId="6" hidden="1">2147483647</definedName>
    <definedName name="solver_tim" localSheetId="3" hidden="1">2147483647</definedName>
    <definedName name="solver_tol" localSheetId="2" hidden="1">0.05</definedName>
    <definedName name="solver_tol" localSheetId="4" hidden="1">0.01</definedName>
    <definedName name="solver_tol" localSheetId="1" hidden="1">0.05</definedName>
    <definedName name="solver_tol" localSheetId="5" hidden="1">0.05</definedName>
    <definedName name="solver_tol" localSheetId="0" hidden="1">0.05</definedName>
    <definedName name="solver_tol" localSheetId="6" hidden="1">0.01</definedName>
    <definedName name="solver_tol" localSheetId="3" hidden="1">0.01</definedName>
    <definedName name="solver_typ" localSheetId="2" hidden="1">1</definedName>
    <definedName name="solver_typ" localSheetId="4" hidden="1">1</definedName>
    <definedName name="solver_typ" localSheetId="1" hidden="1">1</definedName>
    <definedName name="solver_typ" localSheetId="5" hidden="1">1</definedName>
    <definedName name="solver_typ" localSheetId="0" hidden="1">1</definedName>
    <definedName name="solver_typ" localSheetId="6" hidden="1">1</definedName>
    <definedName name="solver_typ" localSheetId="3" hidden="1">1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al" localSheetId="5" hidden="1">0</definedName>
    <definedName name="solver_val" localSheetId="0" hidden="1">0</definedName>
    <definedName name="solver_val" localSheetId="6" hidden="1">0</definedName>
    <definedName name="solver_val" localSheetId="3" hidden="1">0</definedName>
    <definedName name="solver_ver" localSheetId="2" hidden="1">2</definedName>
    <definedName name="solver_ver" localSheetId="4" hidden="1">2</definedName>
    <definedName name="solver_ver" localSheetId="1" hidden="1">3</definedName>
    <definedName name="solver_ver" localSheetId="5" hidden="1">3</definedName>
    <definedName name="solver_ver" localSheetId="0" hidden="1">3</definedName>
    <definedName name="solver_ver" localSheetId="6" hidden="1">2</definedName>
    <definedName name="solver_ver" localSheetId="3" hidden="1">3</definedName>
  </definedNames>
  <calcPr calcId="179021"/>
</workbook>
</file>

<file path=xl/calcChain.xml><?xml version="1.0" encoding="utf-8"?>
<calcChain xmlns="http://schemas.openxmlformats.org/spreadsheetml/2006/main">
  <c r="F11" i="13" l="1"/>
  <c r="F12" i="13" s="1"/>
  <c r="F13" i="13" s="1"/>
  <c r="F14" i="13" s="1"/>
  <c r="E11" i="13"/>
  <c r="E12" i="13" s="1"/>
  <c r="E13" i="13" s="1"/>
  <c r="E14" i="13" s="1"/>
  <c r="D11" i="13"/>
  <c r="D12" i="13" s="1"/>
  <c r="D13" i="13" s="1"/>
  <c r="D14" i="13" s="1"/>
  <c r="C11" i="13"/>
  <c r="C12" i="13" s="1"/>
  <c r="C13" i="13" s="1"/>
  <c r="C14" i="13" s="1"/>
  <c r="B11" i="13"/>
  <c r="B12" i="13" s="1"/>
  <c r="B13" i="13" s="1"/>
  <c r="B14" i="13" s="1"/>
  <c r="D16" i="13" l="1"/>
  <c r="D57" i="11"/>
  <c r="B57" i="11"/>
  <c r="D56" i="11"/>
  <c r="B56" i="11"/>
  <c r="D55" i="11"/>
  <c r="B55" i="11"/>
  <c r="D54" i="11"/>
  <c r="B54" i="11"/>
  <c r="D53" i="11"/>
  <c r="B53" i="11"/>
  <c r="D52" i="11"/>
  <c r="B52" i="11"/>
  <c r="D49" i="11"/>
  <c r="B49" i="11"/>
  <c r="D48" i="11"/>
  <c r="B48" i="11"/>
  <c r="D47" i="11"/>
  <c r="B47" i="11"/>
  <c r="D46" i="11"/>
  <c r="B46" i="11"/>
  <c r="D45" i="11"/>
  <c r="B45" i="11"/>
  <c r="D44" i="11"/>
  <c r="B44" i="11"/>
  <c r="D41" i="11"/>
  <c r="B41" i="11"/>
  <c r="D40" i="11"/>
  <c r="B40" i="11"/>
  <c r="D39" i="11"/>
  <c r="B39" i="11"/>
  <c r="D38" i="11"/>
  <c r="B38" i="11"/>
  <c r="D37" i="11"/>
  <c r="B37" i="11"/>
  <c r="D36" i="11"/>
  <c r="B36" i="11"/>
  <c r="D33" i="11"/>
  <c r="B33" i="11"/>
  <c r="D32" i="11"/>
  <c r="B32" i="11"/>
  <c r="D31" i="11"/>
  <c r="B31" i="11"/>
  <c r="D30" i="11"/>
  <c r="B30" i="11"/>
  <c r="D29" i="11"/>
  <c r="B29" i="11"/>
  <c r="D28" i="11"/>
  <c r="B28" i="11"/>
  <c r="I23" i="11"/>
  <c r="H23" i="11"/>
  <c r="G23" i="11"/>
  <c r="F23" i="11"/>
  <c r="E23" i="11"/>
  <c r="D23" i="11"/>
  <c r="C23" i="11"/>
  <c r="B23" i="11"/>
  <c r="C25" i="11" l="1"/>
</calcChain>
</file>

<file path=xl/sharedStrings.xml><?xml version="1.0" encoding="utf-8"?>
<sst xmlns="http://schemas.openxmlformats.org/spreadsheetml/2006/main" count="280" uniqueCount="120">
  <si>
    <t>Scenario</t>
  </si>
  <si>
    <t>Year 1</t>
  </si>
  <si>
    <t>Year 2</t>
  </si>
  <si>
    <t>Year 3</t>
  </si>
  <si>
    <t>Good</t>
  </si>
  <si>
    <t>Bad</t>
  </si>
  <si>
    <t>Initial Wealth</t>
  </si>
  <si>
    <t>Future Liability</t>
  </si>
  <si>
    <t xml:space="preserve">Month </t>
  </si>
  <si>
    <t xml:space="preserve">Required Space </t>
  </si>
  <si>
    <t xml:space="preserve">Leasing Period </t>
  </si>
  <si>
    <t xml:space="preserve">Cost per Sq. Ft. </t>
  </si>
  <si>
    <t xml:space="preserve">1 month </t>
  </si>
  <si>
    <t xml:space="preserve">2 months </t>
  </si>
  <si>
    <t xml:space="preserve">3 months </t>
  </si>
  <si>
    <t xml:space="preserve">4 months </t>
  </si>
  <si>
    <t xml:space="preserve">5 months </t>
  </si>
  <si>
    <t xml:space="preserve">Week </t>
  </si>
  <si>
    <t xml:space="preserve">Computer Orders </t>
  </si>
  <si>
    <t>Regular capacity</t>
  </si>
  <si>
    <t>Overtime capacity</t>
  </si>
  <si>
    <t>Regular cost</t>
  </si>
  <si>
    <t>Overtime cost</t>
  </si>
  <si>
    <t>Inventory cost</t>
  </si>
  <si>
    <t xml:space="preserve">Demand Forecast </t>
  </si>
  <si>
    <t xml:space="preserve">Item </t>
  </si>
  <si>
    <t>Costs, etc.</t>
  </si>
  <si>
    <t>Units</t>
  </si>
  <si>
    <t xml:space="preserve">January </t>
  </si>
  <si>
    <t xml:space="preserve">Materials </t>
  </si>
  <si>
    <t xml:space="preserve">$/unit </t>
  </si>
  <si>
    <t xml:space="preserve">February </t>
  </si>
  <si>
    <t xml:space="preserve">Inventory </t>
  </si>
  <si>
    <t xml:space="preserve">$/unit/month </t>
  </si>
  <si>
    <t xml:space="preserve">March </t>
  </si>
  <si>
    <t xml:space="preserve">Stockout </t>
  </si>
  <si>
    <t xml:space="preserve">April </t>
  </si>
  <si>
    <t xml:space="preserve">Hiring and training </t>
  </si>
  <si>
    <t xml:space="preserve">$/worker </t>
  </si>
  <si>
    <t xml:space="preserve">May </t>
  </si>
  <si>
    <t xml:space="preserve">Layoff </t>
  </si>
  <si>
    <t xml:space="preserve">June </t>
  </si>
  <si>
    <t xml:space="preserve">Labor hours required </t>
  </si>
  <si>
    <t xml:space="preserve">hrs/unit </t>
  </si>
  <si>
    <t xml:space="preserve">Regular time </t>
  </si>
  <si>
    <t xml:space="preserve">Overtime </t>
  </si>
  <si>
    <t xml:space="preserve">Subcontracting </t>
  </si>
  <si>
    <t>Regular Hours per Worker</t>
  </si>
  <si>
    <t>Overtime Hours per Worker</t>
  </si>
  <si>
    <t>Year</t>
  </si>
  <si>
    <t>Cash Requirement</t>
  </si>
  <si>
    <t>Bond</t>
  </si>
  <si>
    <t>Price</t>
  </si>
  <si>
    <t>Par Value</t>
  </si>
  <si>
    <t>Rate</t>
  </si>
  <si>
    <t>Years to Maturity</t>
  </si>
  <si>
    <t>Savings</t>
  </si>
  <si>
    <t>Year 4</t>
  </si>
  <si>
    <t>Month</t>
  </si>
  <si>
    <t>Jan</t>
  </si>
  <si>
    <t>Feb</t>
  </si>
  <si>
    <t>Mar</t>
  </si>
  <si>
    <t>Apr</t>
  </si>
  <si>
    <t>May</t>
  </si>
  <si>
    <t>Jun</t>
  </si>
  <si>
    <t>Net Cash Flow (in $1000s)</t>
  </si>
  <si>
    <t>International</t>
  </si>
  <si>
    <t>Stock</t>
  </si>
  <si>
    <t>Large-cap</t>
  </si>
  <si>
    <t>Blend</t>
  </si>
  <si>
    <t>Mid-cap</t>
  </si>
  <si>
    <t>Small-cap</t>
  </si>
  <si>
    <t xml:space="preserve">Intermediate </t>
  </si>
  <si>
    <t>Decision Variables:</t>
  </si>
  <si>
    <t>Regular Production</t>
  </si>
  <si>
    <t>Overtime Production</t>
  </si>
  <si>
    <t>Subcontracting</t>
  </si>
  <si>
    <t>Inventory</t>
  </si>
  <si>
    <t>Stockout</t>
  </si>
  <si>
    <t># of Workers</t>
  </si>
  <si>
    <t># Workers Hired</t>
  </si>
  <si>
    <t># Workers Laid Off</t>
  </si>
  <si>
    <t>Minimize Cost</t>
  </si>
  <si>
    <t>FLOW BALANCE FOR PRODUCTS</t>
  </si>
  <si>
    <t>=</t>
  </si>
  <si>
    <t>FLOW BALANCE FOR WORKERS</t>
  </si>
  <si>
    <t>Regular Production Capacity</t>
  </si>
  <si>
    <t>&lt;=</t>
  </si>
  <si>
    <t>Overtime Production Capacity</t>
  </si>
  <si>
    <t>Surplus</t>
  </si>
  <si>
    <t>Shortfall</t>
  </si>
  <si>
    <t>Nodes</t>
  </si>
  <si>
    <t>Stocks</t>
  </si>
  <si>
    <t>Bonds</t>
  </si>
  <si>
    <t>maximize Expected Surplus</t>
  </si>
  <si>
    <t>Node 0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</si>
  <si>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</si>
  <si>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</si>
  <si>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</si>
  <si>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</si>
  <si>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</si>
  <si>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</si>
  <si>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</si>
  <si>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</si>
  <si>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</si>
  <si>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</si>
  <si>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</si>
  <si>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</si>
  <si>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</si>
  <si>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</si>
  <si>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End Nodes</t>
  </si>
  <si>
    <t>BOUGHT:</t>
  </si>
  <si>
    <t>Assets</t>
  </si>
  <si>
    <t>SOLD:</t>
  </si>
  <si>
    <t>Maximize End of Year 4 Wealth</t>
  </si>
  <si>
    <t>Cash Balance:</t>
  </si>
  <si>
    <t>* Assuming each share costs $1 at the beginning of Year 1.</t>
  </si>
  <si>
    <t>* We add a cash account</t>
  </si>
  <si>
    <t>* Assets represent the holdings at the end of the year.  The buying and selling happens beforehand.</t>
  </si>
  <si>
    <t>* Assuming no short-sales are allowed, so the asset holdings are &gt;=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</si>
</sst>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entury Schoolbook"/>
      <family val="1"/>
    </font>
    <font>
      <sz val="11"/>
      <color theme="1"/>
      <name val="Century Schoolbook"/>
      <family val="1"/>
    </font>
    <font>
      <sz val="11"/>
      <color rgb="FF000000"/>
      <name val="Century Schoolbook"/>
      <family val="1"/>
    </font>
    <font>
      <sz val="11"/>
      <name val="Century Schoolbook"/>
      <family val="1"/>
    </font>
  </fonts>
  <fills count="6">
    <fill>
      <patternFill patternType="none"/>
    </fill>
    <fill>
      <patternFill patternType="gray125"/>
    </fill>
    <fill>
      <patternFill patternType="solid">
        <fgColor rgb="FFB83D68"/>
        <bgColor indexed="64"/>
      </patternFill>
    </fill>
    <fill>
      <patternFill patternType="solid">
        <fgColor rgb="FFE6CED4"/>
        <bgColor indexed="64"/>
      </patternFill>
    </fill>
    <fill>
      <patternFill patternType="solid">
        <fgColor rgb="FFF3E8EB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 style="medium">
        <color rgb="FFFFFFF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0" borderId="0" xfId="0" applyFont="1"/>
    <xf numFmtId="0" fontId="1" fillId="2" borderId="1" xfId="0" applyFont="1" applyFill="1" applyBorder="1" applyAlignment="1">
      <alignment horizontal="right" vertical="top" wrapText="1" indent="1" readingOrder="1"/>
    </xf>
    <xf numFmtId="0" fontId="3" fillId="3" borderId="2" xfId="0" applyFont="1" applyFill="1" applyBorder="1" applyAlignment="1">
      <alignment horizontal="left" vertical="top" wrapText="1" readingOrder="1"/>
    </xf>
    <xf numFmtId="3" fontId="3" fillId="3" borderId="2" xfId="0" applyNumberFormat="1" applyFont="1" applyFill="1" applyBorder="1" applyAlignment="1">
      <alignment horizontal="left" vertical="top" wrapText="1" readingOrder="1"/>
    </xf>
    <xf numFmtId="6" fontId="3" fillId="3" borderId="2" xfId="0" applyNumberFormat="1" applyFont="1" applyFill="1" applyBorder="1" applyAlignment="1">
      <alignment horizontal="right" vertical="top" wrapText="1" indent="1" readingOrder="1"/>
    </xf>
    <xf numFmtId="0" fontId="3" fillId="4" borderId="3" xfId="0" applyFont="1" applyFill="1" applyBorder="1" applyAlignment="1">
      <alignment horizontal="left" vertical="top" wrapText="1" readingOrder="1"/>
    </xf>
    <xf numFmtId="3" fontId="3" fillId="4" borderId="3" xfId="0" applyNumberFormat="1" applyFont="1" applyFill="1" applyBorder="1" applyAlignment="1">
      <alignment horizontal="left" vertical="top" wrapText="1" readingOrder="1"/>
    </xf>
    <xf numFmtId="6" fontId="3" fillId="4" borderId="3" xfId="0" applyNumberFormat="1" applyFont="1" applyFill="1" applyBorder="1" applyAlignment="1">
      <alignment horizontal="right" vertical="top" wrapText="1" indent="1" readingOrder="1"/>
    </xf>
    <xf numFmtId="0" fontId="3" fillId="3" borderId="3" xfId="0" applyFont="1" applyFill="1" applyBorder="1" applyAlignment="1">
      <alignment horizontal="left" vertical="top" wrapText="1" readingOrder="1"/>
    </xf>
    <xf numFmtId="3" fontId="3" fillId="3" borderId="3" xfId="0" applyNumberFormat="1" applyFont="1" applyFill="1" applyBorder="1" applyAlignment="1">
      <alignment horizontal="left" vertical="top" wrapText="1" readingOrder="1"/>
    </xf>
    <xf numFmtId="6" fontId="3" fillId="3" borderId="3" xfId="0" applyNumberFormat="1" applyFont="1" applyFill="1" applyBorder="1" applyAlignment="1">
      <alignment horizontal="right" vertical="top" wrapText="1" indent="1" readingOrder="1"/>
    </xf>
    <xf numFmtId="6" fontId="2" fillId="0" borderId="0" xfId="0" applyNumberFormat="1" applyFont="1"/>
    <xf numFmtId="0" fontId="1" fillId="2" borderId="1" xfId="0" applyFont="1" applyFill="1" applyBorder="1" applyAlignment="1">
      <alignment horizontal="center" vertical="top" wrapText="1" readingOrder="1"/>
    </xf>
    <xf numFmtId="6" fontId="3" fillId="3" borderId="2" xfId="0" applyNumberFormat="1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horizontal="center" vertical="top" wrapText="1" readingOrder="1"/>
    </xf>
    <xf numFmtId="6" fontId="3" fillId="4" borderId="3" xfId="0" applyNumberFormat="1" applyFont="1" applyFill="1" applyBorder="1" applyAlignment="1">
      <alignment horizontal="center" vertical="top" wrapText="1" readingOrder="1"/>
    </xf>
    <xf numFmtId="0" fontId="3" fillId="4" borderId="3" xfId="0" applyFont="1" applyFill="1" applyBorder="1" applyAlignment="1">
      <alignment horizontal="center" vertical="top" wrapText="1" readingOrder="1"/>
    </xf>
    <xf numFmtId="6" fontId="3" fillId="3" borderId="3" xfId="0" applyNumberFormat="1" applyFont="1" applyFill="1" applyBorder="1" applyAlignment="1">
      <alignment horizontal="center" vertical="top" wrapText="1" readingOrder="1"/>
    </xf>
    <xf numFmtId="0" fontId="3" fillId="3" borderId="3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1" fillId="2" borderId="5" xfId="0" applyFont="1" applyFill="1" applyBorder="1" applyAlignment="1">
      <alignment horizontal="right" vertical="center" wrapText="1" indent="1" readingOrder="1"/>
    </xf>
    <xf numFmtId="0" fontId="1" fillId="2" borderId="6" xfId="0" applyFont="1" applyFill="1" applyBorder="1" applyAlignment="1">
      <alignment horizontal="right" vertical="center" wrapText="1" inden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right" vertical="center" wrapText="1" inden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right" vertical="center" wrapText="1" indent="1" readingOrder="1"/>
    </xf>
    <xf numFmtId="0" fontId="3" fillId="3" borderId="3" xfId="0" applyFont="1" applyFill="1" applyBorder="1" applyAlignment="1">
      <alignment horizontal="right" vertical="center" wrapText="1" indent="1" readingOrder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left" vertical="top" wrapText="1" readingOrder="1"/>
    </xf>
    <xf numFmtId="0" fontId="2" fillId="5" borderId="8" xfId="0" applyFont="1" applyFill="1" applyBorder="1"/>
    <xf numFmtId="0" fontId="3" fillId="4" borderId="9" xfId="0" applyFont="1" applyFill="1" applyBorder="1" applyAlignment="1">
      <alignment horizontal="left" vertical="top" wrapText="1" readingOrder="1"/>
    </xf>
    <xf numFmtId="0" fontId="3" fillId="3" borderId="9" xfId="0" applyFont="1" applyFill="1" applyBorder="1" applyAlignment="1">
      <alignment horizontal="left" vertical="top" wrapText="1" readingOrder="1"/>
    </xf>
    <xf numFmtId="0" fontId="1" fillId="2" borderId="10" xfId="0" applyFont="1" applyFill="1" applyBorder="1" applyAlignment="1">
      <alignment horizontal="left" vertical="top" wrapText="1" readingOrder="1"/>
    </xf>
    <xf numFmtId="0" fontId="3" fillId="3" borderId="14" xfId="0" applyFont="1" applyFill="1" applyBorder="1" applyAlignment="1">
      <alignment horizontal="left" vertical="top" wrapText="1" readingOrder="1"/>
    </xf>
    <xf numFmtId="0" fontId="2" fillId="0" borderId="0" xfId="0" applyFont="1" applyBorder="1"/>
    <xf numFmtId="3" fontId="2" fillId="0" borderId="15" xfId="0" applyNumberFormat="1" applyFont="1" applyBorder="1"/>
    <xf numFmtId="0" fontId="3" fillId="4" borderId="16" xfId="0" applyFont="1" applyFill="1" applyBorder="1" applyAlignment="1">
      <alignment horizontal="left" vertical="top" wrapText="1" readingOrder="1"/>
    </xf>
    <xf numFmtId="0" fontId="3" fillId="3" borderId="16" xfId="0" applyFont="1" applyFill="1" applyBorder="1" applyAlignment="1">
      <alignment horizontal="left" vertical="top" wrapText="1" readingOrder="1"/>
    </xf>
    <xf numFmtId="0" fontId="3" fillId="4" borderId="17" xfId="0" applyFont="1" applyFill="1" applyBorder="1" applyAlignment="1">
      <alignment horizontal="left" vertical="top" wrapText="1" readingOrder="1"/>
    </xf>
    <xf numFmtId="0" fontId="2" fillId="0" borderId="18" xfId="0" applyFont="1" applyBorder="1"/>
    <xf numFmtId="3" fontId="2" fillId="0" borderId="19" xfId="0" applyNumberFormat="1" applyFont="1" applyBorder="1"/>
    <xf numFmtId="0" fontId="2" fillId="0" borderId="15" xfId="0" applyFont="1" applyBorder="1"/>
    <xf numFmtId="0" fontId="2" fillId="0" borderId="19" xfId="0" applyFont="1" applyBorder="1"/>
    <xf numFmtId="0" fontId="0" fillId="5" borderId="8" xfId="0" applyFill="1" applyBorder="1"/>
    <xf numFmtId="0" fontId="2" fillId="0" borderId="0" xfId="0" applyFont="1" applyAlignment="1">
      <alignment horizontal="right"/>
    </xf>
    <xf numFmtId="0" fontId="1" fillId="2" borderId="20" xfId="0" applyFont="1" applyFill="1" applyBorder="1" applyAlignment="1">
      <alignment horizontal="right" vertical="center" wrapText="1" indent="1" readingOrder="1"/>
    </xf>
    <xf numFmtId="0" fontId="1" fillId="2" borderId="7" xfId="0" applyFont="1" applyFill="1" applyBorder="1" applyAlignment="1">
      <alignment horizontal="left" vertical="center" wrapText="1" readingOrder="1"/>
    </xf>
    <xf numFmtId="0" fontId="3" fillId="5" borderId="8" xfId="0" applyFont="1" applyFill="1" applyBorder="1" applyAlignment="1">
      <alignment horizontal="right" vertical="center" wrapText="1" indent="1" readingOrder="1"/>
    </xf>
    <xf numFmtId="0" fontId="1" fillId="2" borderId="9" xfId="0" applyFont="1" applyFill="1" applyBorder="1" applyAlignment="1">
      <alignment horizontal="left" vertical="center" wrapText="1" readingOrder="1"/>
    </xf>
    <xf numFmtId="0" fontId="3" fillId="0" borderId="8" xfId="0" applyFont="1" applyFill="1" applyBorder="1" applyAlignment="1">
      <alignment horizontal="right" vertical="center" wrapText="1" indent="1" readingOrder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11" sqref="A11"/>
    </sheetView>
  </sheetViews>
  <sheetFormatPr baseColWidth="10" defaultColWidth="9.6640625" defaultRowHeight="14" x14ac:dyDescent="0.15"/>
  <cols>
    <col min="1" max="1" width="12.5" style="2" customWidth="1"/>
    <col min="2" max="6" width="20" style="2" customWidth="1"/>
    <col min="7" max="16384" width="9.6640625" style="2"/>
  </cols>
  <sheetData>
    <row r="1" spans="1:5" ht="16" thickBot="1" x14ac:dyDescent="0.2">
      <c r="A1" s="1" t="s">
        <v>8</v>
      </c>
      <c r="B1" s="1" t="s">
        <v>9</v>
      </c>
      <c r="D1" s="1" t="s">
        <v>10</v>
      </c>
      <c r="E1" s="3" t="s">
        <v>11</v>
      </c>
    </row>
    <row r="2" spans="1:5" ht="17" thickTop="1" thickBot="1" x14ac:dyDescent="0.2">
      <c r="A2" s="4">
        <v>1</v>
      </c>
      <c r="B2" s="5">
        <v>30000</v>
      </c>
      <c r="D2" s="4" t="s">
        <v>12</v>
      </c>
      <c r="E2" s="6">
        <v>65</v>
      </c>
    </row>
    <row r="3" spans="1:5" ht="16" thickBot="1" x14ac:dyDescent="0.2">
      <c r="A3" s="7">
        <v>2</v>
      </c>
      <c r="B3" s="8">
        <v>20000</v>
      </c>
      <c r="D3" s="7" t="s">
        <v>13</v>
      </c>
      <c r="E3" s="9">
        <v>100</v>
      </c>
    </row>
    <row r="4" spans="1:5" ht="16" thickBot="1" x14ac:dyDescent="0.2">
      <c r="A4" s="10">
        <v>3</v>
      </c>
      <c r="B4" s="11">
        <v>40000</v>
      </c>
      <c r="D4" s="10" t="s">
        <v>14</v>
      </c>
      <c r="E4" s="12">
        <v>135</v>
      </c>
    </row>
    <row r="5" spans="1:5" ht="16" thickBot="1" x14ac:dyDescent="0.2">
      <c r="A5" s="7">
        <v>4</v>
      </c>
      <c r="B5" s="8">
        <v>10000</v>
      </c>
      <c r="D5" s="7" t="s">
        <v>15</v>
      </c>
      <c r="E5" s="9">
        <v>160</v>
      </c>
    </row>
    <row r="6" spans="1:5" ht="16" thickBot="1" x14ac:dyDescent="0.2">
      <c r="A6" s="10">
        <v>5</v>
      </c>
      <c r="B6" s="11">
        <v>50000</v>
      </c>
      <c r="D6" s="10" t="s">
        <v>16</v>
      </c>
      <c r="E6" s="12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Normal="100" workbookViewId="0"/>
  </sheetViews>
  <sheetFormatPr baseColWidth="10" defaultColWidth="21.33203125" defaultRowHeight="14" x14ac:dyDescent="0.15"/>
  <cols>
    <col min="1" max="1" width="20.1640625" style="2" bestFit="1" customWidth="1"/>
    <col min="2" max="2" width="21.33203125" style="2"/>
    <col min="3" max="3" width="22.6640625" style="2" bestFit="1" customWidth="1"/>
    <col min="4" max="16384" width="21.33203125" style="2"/>
  </cols>
  <sheetData>
    <row r="1" spans="1:4" ht="16" thickBot="1" x14ac:dyDescent="0.2">
      <c r="A1" s="1" t="s">
        <v>17</v>
      </c>
      <c r="B1" s="1" t="s">
        <v>18</v>
      </c>
    </row>
    <row r="2" spans="1:4" ht="16" thickTop="1" thickBot="1" x14ac:dyDescent="0.2">
      <c r="A2" s="4">
        <v>1</v>
      </c>
      <c r="B2" s="4">
        <v>105</v>
      </c>
    </row>
    <row r="3" spans="1:4" ht="15" thickBot="1" x14ac:dyDescent="0.2">
      <c r="A3" s="7">
        <v>2</v>
      </c>
      <c r="B3" s="7">
        <v>170</v>
      </c>
    </row>
    <row r="4" spans="1:4" ht="15" thickBot="1" x14ac:dyDescent="0.2">
      <c r="A4" s="10">
        <v>3</v>
      </c>
      <c r="B4" s="10">
        <v>230</v>
      </c>
    </row>
    <row r="5" spans="1:4" ht="15" thickBot="1" x14ac:dyDescent="0.2">
      <c r="A5" s="7">
        <v>4</v>
      </c>
      <c r="B5" s="7">
        <v>180</v>
      </c>
    </row>
    <row r="6" spans="1:4" ht="15" thickBot="1" x14ac:dyDescent="0.2">
      <c r="A6" s="10">
        <v>5</v>
      </c>
      <c r="B6" s="10">
        <v>150</v>
      </c>
    </row>
    <row r="7" spans="1:4" ht="15" thickBot="1" x14ac:dyDescent="0.2">
      <c r="A7" s="7">
        <v>6</v>
      </c>
      <c r="B7" s="7">
        <v>250</v>
      </c>
    </row>
    <row r="9" spans="1:4" x14ac:dyDescent="0.15">
      <c r="A9" s="2" t="s">
        <v>19</v>
      </c>
      <c r="B9" s="2">
        <v>160</v>
      </c>
    </row>
    <row r="10" spans="1:4" x14ac:dyDescent="0.15">
      <c r="A10" s="2" t="s">
        <v>20</v>
      </c>
      <c r="B10" s="2">
        <v>50</v>
      </c>
    </row>
    <row r="11" spans="1:4" x14ac:dyDescent="0.15">
      <c r="A11" s="2" t="s">
        <v>21</v>
      </c>
      <c r="B11" s="13">
        <v>190</v>
      </c>
      <c r="D11" s="13"/>
    </row>
    <row r="12" spans="1:4" x14ac:dyDescent="0.15">
      <c r="A12" s="2" t="s">
        <v>22</v>
      </c>
      <c r="B12" s="13">
        <v>260</v>
      </c>
      <c r="D12" s="13"/>
    </row>
    <row r="13" spans="1:4" x14ac:dyDescent="0.15">
      <c r="A13" s="2" t="s">
        <v>23</v>
      </c>
      <c r="B13" s="13">
        <v>10</v>
      </c>
      <c r="D1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zoomScaleNormal="100" workbookViewId="0">
      <selection activeCell="B56" sqref="B56"/>
    </sheetView>
  </sheetViews>
  <sheetFormatPr baseColWidth="10" defaultColWidth="30.6640625" defaultRowHeight="14" x14ac:dyDescent="0.15"/>
  <cols>
    <col min="1" max="1" width="10.33203125" style="2" bestFit="1" customWidth="1"/>
    <col min="2" max="2" width="21.1640625" style="2" customWidth="1"/>
    <col min="3" max="3" width="22.33203125" style="2" bestFit="1" customWidth="1"/>
    <col min="4" max="4" width="22.83203125" style="2" customWidth="1"/>
    <col min="5" max="5" width="12.5" style="2" customWidth="1"/>
    <col min="6" max="6" width="14" style="2" customWidth="1"/>
    <col min="7" max="7" width="16.5" style="2" bestFit="1" customWidth="1"/>
    <col min="8" max="8" width="18" style="2" bestFit="1" customWidth="1"/>
    <col min="9" max="9" width="20.5" style="2" bestFit="1" customWidth="1"/>
    <col min="10" max="16384" width="30.6640625" style="2"/>
  </cols>
  <sheetData>
    <row r="1" spans="1:9" ht="16" thickBot="1" x14ac:dyDescent="0.2">
      <c r="A1" s="1" t="s">
        <v>8</v>
      </c>
      <c r="B1" s="1" t="s">
        <v>24</v>
      </c>
      <c r="D1" s="1" t="s">
        <v>25</v>
      </c>
      <c r="E1" s="14" t="s">
        <v>26</v>
      </c>
      <c r="F1" s="14" t="s">
        <v>27</v>
      </c>
    </row>
    <row r="2" spans="1:9" ht="17" thickTop="1" thickBot="1" x14ac:dyDescent="0.2">
      <c r="A2" s="4" t="s">
        <v>28</v>
      </c>
      <c r="B2" s="5">
        <v>1600</v>
      </c>
      <c r="D2" s="4" t="s">
        <v>29</v>
      </c>
      <c r="E2" s="15">
        <v>10</v>
      </c>
      <c r="F2" s="16" t="s">
        <v>30</v>
      </c>
    </row>
    <row r="3" spans="1:9" ht="16" thickBot="1" x14ac:dyDescent="0.2">
      <c r="A3" s="7" t="s">
        <v>31</v>
      </c>
      <c r="B3" s="8">
        <v>3000</v>
      </c>
      <c r="D3" s="7" t="s">
        <v>32</v>
      </c>
      <c r="E3" s="17">
        <v>2</v>
      </c>
      <c r="F3" s="18" t="s">
        <v>33</v>
      </c>
    </row>
    <row r="4" spans="1:9" ht="16" thickBot="1" x14ac:dyDescent="0.2">
      <c r="A4" s="10" t="s">
        <v>34</v>
      </c>
      <c r="B4" s="11">
        <v>3200</v>
      </c>
      <c r="D4" s="10" t="s">
        <v>35</v>
      </c>
      <c r="E4" s="19">
        <v>5</v>
      </c>
      <c r="F4" s="20" t="s">
        <v>33</v>
      </c>
    </row>
    <row r="5" spans="1:9" ht="16" thickBot="1" x14ac:dyDescent="0.2">
      <c r="A5" s="7" t="s">
        <v>36</v>
      </c>
      <c r="B5" s="8">
        <v>3800</v>
      </c>
      <c r="D5" s="7" t="s">
        <v>37</v>
      </c>
      <c r="E5" s="17">
        <v>300</v>
      </c>
      <c r="F5" s="18" t="s">
        <v>38</v>
      </c>
    </row>
    <row r="6" spans="1:9" ht="16" thickBot="1" x14ac:dyDescent="0.2">
      <c r="A6" s="10" t="s">
        <v>39</v>
      </c>
      <c r="B6" s="11">
        <v>2200</v>
      </c>
      <c r="D6" s="10" t="s">
        <v>40</v>
      </c>
      <c r="E6" s="19">
        <v>500</v>
      </c>
      <c r="F6" s="20" t="s">
        <v>38</v>
      </c>
    </row>
    <row r="7" spans="1:9" ht="16" thickBot="1" x14ac:dyDescent="0.2">
      <c r="A7" s="7" t="s">
        <v>41</v>
      </c>
      <c r="B7" s="8">
        <v>2200</v>
      </c>
      <c r="D7" s="7" t="s">
        <v>42</v>
      </c>
      <c r="E7" s="18">
        <v>4</v>
      </c>
      <c r="F7" s="18" t="s">
        <v>43</v>
      </c>
    </row>
    <row r="8" spans="1:9" ht="16" thickBot="1" x14ac:dyDescent="0.2">
      <c r="D8" s="10" t="s">
        <v>44</v>
      </c>
      <c r="E8" s="19">
        <v>16</v>
      </c>
      <c r="F8" s="20" t="s">
        <v>30</v>
      </c>
    </row>
    <row r="9" spans="1:9" ht="16" thickBot="1" x14ac:dyDescent="0.2">
      <c r="D9" s="7" t="s">
        <v>45</v>
      </c>
      <c r="E9" s="17">
        <v>24</v>
      </c>
      <c r="F9" s="18" t="s">
        <v>30</v>
      </c>
    </row>
    <row r="10" spans="1:9" ht="16" thickBot="1" x14ac:dyDescent="0.2">
      <c r="D10" s="10" t="s">
        <v>46</v>
      </c>
      <c r="E10" s="19">
        <v>30</v>
      </c>
      <c r="F10" s="20" t="s">
        <v>30</v>
      </c>
    </row>
    <row r="12" spans="1:9" x14ac:dyDescent="0.15">
      <c r="A12" s="2" t="s">
        <v>47</v>
      </c>
      <c r="C12" s="2">
        <v>160</v>
      </c>
    </row>
    <row r="13" spans="1:9" x14ac:dyDescent="0.15">
      <c r="A13" s="2" t="s">
        <v>48</v>
      </c>
      <c r="C13" s="2">
        <v>40</v>
      </c>
    </row>
    <row r="15" spans="1:9" ht="15" thickBot="1" x14ac:dyDescent="0.2">
      <c r="A15" s="2" t="s">
        <v>73</v>
      </c>
    </row>
    <row r="16" spans="1:9" ht="16" thickBot="1" x14ac:dyDescent="0.2">
      <c r="A16" s="1" t="s">
        <v>8</v>
      </c>
      <c r="B16" s="2" t="s">
        <v>74</v>
      </c>
      <c r="C16" s="2" t="s">
        <v>75</v>
      </c>
      <c r="D16" s="2" t="s">
        <v>76</v>
      </c>
      <c r="E16" s="2" t="s">
        <v>77</v>
      </c>
      <c r="F16" s="2" t="s">
        <v>78</v>
      </c>
      <c r="G16" s="2" t="s">
        <v>79</v>
      </c>
      <c r="H16" s="2" t="s">
        <v>80</v>
      </c>
      <c r="I16" s="2" t="s">
        <v>81</v>
      </c>
    </row>
    <row r="17" spans="1:9" ht="17" thickTop="1" thickBot="1" x14ac:dyDescent="0.2">
      <c r="A17" s="33" t="s">
        <v>28</v>
      </c>
      <c r="B17" s="34"/>
      <c r="C17" s="34"/>
      <c r="D17" s="34"/>
      <c r="E17" s="34"/>
      <c r="F17" s="34"/>
      <c r="G17" s="34"/>
      <c r="H17" s="34"/>
      <c r="I17" s="34"/>
    </row>
    <row r="18" spans="1:9" ht="16" thickBot="1" x14ac:dyDescent="0.2">
      <c r="A18" s="35" t="s">
        <v>31</v>
      </c>
      <c r="B18" s="34"/>
      <c r="C18" s="34"/>
      <c r="D18" s="34"/>
      <c r="E18" s="34"/>
      <c r="F18" s="34"/>
      <c r="G18" s="34"/>
      <c r="H18" s="34"/>
      <c r="I18" s="34"/>
    </row>
    <row r="19" spans="1:9" ht="16" thickBot="1" x14ac:dyDescent="0.2">
      <c r="A19" s="36" t="s">
        <v>34</v>
      </c>
      <c r="B19" s="34"/>
      <c r="C19" s="34"/>
      <c r="D19" s="34"/>
      <c r="E19" s="34"/>
      <c r="F19" s="34"/>
      <c r="G19" s="34"/>
      <c r="H19" s="34"/>
      <c r="I19" s="34"/>
    </row>
    <row r="20" spans="1:9" ht="16" thickBot="1" x14ac:dyDescent="0.2">
      <c r="A20" s="35" t="s">
        <v>36</v>
      </c>
      <c r="B20" s="34"/>
      <c r="C20" s="34"/>
      <c r="D20" s="34"/>
      <c r="E20" s="34"/>
      <c r="F20" s="34"/>
      <c r="G20" s="34"/>
      <c r="H20" s="34"/>
      <c r="I20" s="34"/>
    </row>
    <row r="21" spans="1:9" ht="16" thickBot="1" x14ac:dyDescent="0.2">
      <c r="A21" s="36" t="s">
        <v>39</v>
      </c>
      <c r="B21" s="34"/>
      <c r="C21" s="34"/>
      <c r="D21" s="34"/>
      <c r="E21" s="34"/>
      <c r="F21" s="34"/>
      <c r="G21" s="34"/>
      <c r="H21" s="34"/>
      <c r="I21" s="34"/>
    </row>
    <row r="22" spans="1:9" ht="16" thickBot="1" x14ac:dyDescent="0.2">
      <c r="A22" s="35" t="s">
        <v>41</v>
      </c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2">
        <f>SUM(B17:B22)</f>
        <v>0</v>
      </c>
      <c r="C23" s="2">
        <f>SUM(C17:C22)</f>
        <v>0</v>
      </c>
      <c r="D23" s="2">
        <f>SUM(D17:D22)</f>
        <v>0</v>
      </c>
      <c r="E23" s="2">
        <f>SUM(E17:E22)</f>
        <v>0</v>
      </c>
      <c r="F23" s="2">
        <f>SUM(F17:F22)</f>
        <v>0</v>
      </c>
      <c r="G23" s="2">
        <f t="shared" ref="G23" si="0">SUM(G17:G22)</f>
        <v>0</v>
      </c>
      <c r="H23" s="2">
        <f>SUM(H17:H22)</f>
        <v>0</v>
      </c>
      <c r="I23" s="2">
        <f>SUM(I17:I22)</f>
        <v>0</v>
      </c>
    </row>
    <row r="25" spans="1:9" x14ac:dyDescent="0.15">
      <c r="A25" s="2" t="s">
        <v>82</v>
      </c>
      <c r="C25" s="13">
        <f>E2*(B23+C23)+E3*E23+E4*F23+E5*H23+E6*I23+E8/4*160*G23+E9*C23+E10*D23</f>
        <v>0</v>
      </c>
    </row>
    <row r="26" spans="1:9" ht="15" thickBot="1" x14ac:dyDescent="0.2"/>
    <row r="27" spans="1:9" ht="16" thickBot="1" x14ac:dyDescent="0.2">
      <c r="A27" s="37" t="s">
        <v>8</v>
      </c>
      <c r="B27" s="55" t="s">
        <v>83</v>
      </c>
      <c r="C27" s="56"/>
      <c r="D27" s="57"/>
    </row>
    <row r="28" spans="1:9" ht="17" thickTop="1" thickBot="1" x14ac:dyDescent="0.2">
      <c r="A28" s="38" t="s">
        <v>28</v>
      </c>
      <c r="B28" s="39">
        <f>B17+C17+D17</f>
        <v>0</v>
      </c>
      <c r="C28" s="39" t="s">
        <v>84</v>
      </c>
      <c r="D28" s="40">
        <f>B2-F17+E17</f>
        <v>1600</v>
      </c>
    </row>
    <row r="29" spans="1:9" ht="16" thickBot="1" x14ac:dyDescent="0.2">
      <c r="A29" s="41" t="s">
        <v>31</v>
      </c>
      <c r="B29" s="39">
        <f>E17+B18+C18+D18</f>
        <v>0</v>
      </c>
      <c r="C29" s="39" t="s">
        <v>84</v>
      </c>
      <c r="D29" s="40">
        <f>F17+B3-F18+E18</f>
        <v>3000</v>
      </c>
    </row>
    <row r="30" spans="1:9" ht="16" thickBot="1" x14ac:dyDescent="0.2">
      <c r="A30" s="42" t="s">
        <v>34</v>
      </c>
      <c r="B30" s="39">
        <f>E18+B19+C19+D19</f>
        <v>0</v>
      </c>
      <c r="C30" s="39" t="s">
        <v>84</v>
      </c>
      <c r="D30" s="40">
        <f>F18+B4-F19+E19</f>
        <v>3200</v>
      </c>
    </row>
    <row r="31" spans="1:9" ht="16" thickBot="1" x14ac:dyDescent="0.2">
      <c r="A31" s="41" t="s">
        <v>36</v>
      </c>
      <c r="B31" s="39">
        <f t="shared" ref="B31:B33" si="1">E19+B20+C20+D20</f>
        <v>0</v>
      </c>
      <c r="C31" s="39" t="s">
        <v>84</v>
      </c>
      <c r="D31" s="40">
        <f t="shared" ref="D31:D33" si="2">F19+B5-F20+E20</f>
        <v>3800</v>
      </c>
    </row>
    <row r="32" spans="1:9" ht="16" thickBot="1" x14ac:dyDescent="0.2">
      <c r="A32" s="42" t="s">
        <v>39</v>
      </c>
      <c r="B32" s="39">
        <f t="shared" si="1"/>
        <v>0</v>
      </c>
      <c r="C32" s="39" t="s">
        <v>84</v>
      </c>
      <c r="D32" s="40">
        <f t="shared" si="2"/>
        <v>2200</v>
      </c>
    </row>
    <row r="33" spans="1:4" ht="16" thickBot="1" x14ac:dyDescent="0.2">
      <c r="A33" s="43" t="s">
        <v>41</v>
      </c>
      <c r="B33" s="44">
        <f t="shared" si="1"/>
        <v>0</v>
      </c>
      <c r="C33" s="44" t="s">
        <v>84</v>
      </c>
      <c r="D33" s="45">
        <f t="shared" si="2"/>
        <v>2200</v>
      </c>
    </row>
    <row r="34" spans="1:4" ht="15" thickBot="1" x14ac:dyDescent="0.2"/>
    <row r="35" spans="1:4" ht="16" thickBot="1" x14ac:dyDescent="0.2">
      <c r="A35" s="37" t="s">
        <v>8</v>
      </c>
      <c r="B35" s="55" t="s">
        <v>85</v>
      </c>
      <c r="C35" s="56"/>
      <c r="D35" s="57"/>
    </row>
    <row r="36" spans="1:4" ht="17" thickTop="1" thickBot="1" x14ac:dyDescent="0.2">
      <c r="A36" s="38" t="s">
        <v>28</v>
      </c>
      <c r="B36" s="39">
        <f>H17-I17</f>
        <v>0</v>
      </c>
      <c r="C36" s="39" t="s">
        <v>84</v>
      </c>
      <c r="D36" s="46">
        <f>G17</f>
        <v>0</v>
      </c>
    </row>
    <row r="37" spans="1:4" ht="16" thickBot="1" x14ac:dyDescent="0.2">
      <c r="A37" s="41" t="s">
        <v>31</v>
      </c>
      <c r="B37" s="39">
        <f>G17+H18-I18</f>
        <v>0</v>
      </c>
      <c r="C37" s="39" t="s">
        <v>84</v>
      </c>
      <c r="D37" s="46">
        <f>G18</f>
        <v>0</v>
      </c>
    </row>
    <row r="38" spans="1:4" ht="16" thickBot="1" x14ac:dyDescent="0.2">
      <c r="A38" s="42" t="s">
        <v>34</v>
      </c>
      <c r="B38" s="39">
        <f t="shared" ref="B38:B41" si="3">G18+H19-I19</f>
        <v>0</v>
      </c>
      <c r="C38" s="39" t="s">
        <v>84</v>
      </c>
      <c r="D38" s="46">
        <f t="shared" ref="D38:D41" si="4">G19</f>
        <v>0</v>
      </c>
    </row>
    <row r="39" spans="1:4" ht="16" thickBot="1" x14ac:dyDescent="0.2">
      <c r="A39" s="41" t="s">
        <v>36</v>
      </c>
      <c r="B39" s="39">
        <f t="shared" si="3"/>
        <v>0</v>
      </c>
      <c r="C39" s="39" t="s">
        <v>84</v>
      </c>
      <c r="D39" s="46">
        <f t="shared" si="4"/>
        <v>0</v>
      </c>
    </row>
    <row r="40" spans="1:4" ht="16" thickBot="1" x14ac:dyDescent="0.2">
      <c r="A40" s="42" t="s">
        <v>39</v>
      </c>
      <c r="B40" s="39">
        <f t="shared" si="3"/>
        <v>0</v>
      </c>
      <c r="C40" s="39" t="s">
        <v>84</v>
      </c>
      <c r="D40" s="46">
        <f t="shared" si="4"/>
        <v>0</v>
      </c>
    </row>
    <row r="41" spans="1:4" ht="16" thickBot="1" x14ac:dyDescent="0.2">
      <c r="A41" s="43" t="s">
        <v>41</v>
      </c>
      <c r="B41" s="44">
        <f t="shared" si="3"/>
        <v>0</v>
      </c>
      <c r="C41" s="44" t="s">
        <v>84</v>
      </c>
      <c r="D41" s="47">
        <f t="shared" si="4"/>
        <v>0</v>
      </c>
    </row>
    <row r="42" spans="1:4" ht="15" thickBot="1" x14ac:dyDescent="0.2"/>
    <row r="43" spans="1:4" ht="16" thickBot="1" x14ac:dyDescent="0.2">
      <c r="A43" s="37" t="s">
        <v>8</v>
      </c>
      <c r="B43" s="55" t="s">
        <v>86</v>
      </c>
      <c r="C43" s="56"/>
      <c r="D43" s="57"/>
    </row>
    <row r="44" spans="1:4" ht="17" thickTop="1" thickBot="1" x14ac:dyDescent="0.2">
      <c r="A44" s="38" t="s">
        <v>28</v>
      </c>
      <c r="B44" s="39">
        <f>$E$7*B17</f>
        <v>0</v>
      </c>
      <c r="C44" s="39" t="s">
        <v>87</v>
      </c>
      <c r="D44" s="46">
        <f>$C$12*G17</f>
        <v>0</v>
      </c>
    </row>
    <row r="45" spans="1:4" ht="16" thickBot="1" x14ac:dyDescent="0.2">
      <c r="A45" s="41" t="s">
        <v>31</v>
      </c>
      <c r="B45" s="39">
        <f>$E$7*B18</f>
        <v>0</v>
      </c>
      <c r="C45" s="39" t="s">
        <v>87</v>
      </c>
      <c r="D45" s="46">
        <f>$C$12*G18</f>
        <v>0</v>
      </c>
    </row>
    <row r="46" spans="1:4" ht="16" thickBot="1" x14ac:dyDescent="0.2">
      <c r="A46" s="42" t="s">
        <v>34</v>
      </c>
      <c r="B46" s="39">
        <f t="shared" ref="B46:B49" si="5">$E$7*B19</f>
        <v>0</v>
      </c>
      <c r="C46" s="39" t="s">
        <v>87</v>
      </c>
      <c r="D46" s="46">
        <f t="shared" ref="D46:D49" si="6">$C$12*G19</f>
        <v>0</v>
      </c>
    </row>
    <row r="47" spans="1:4" ht="16" thickBot="1" x14ac:dyDescent="0.2">
      <c r="A47" s="41" t="s">
        <v>36</v>
      </c>
      <c r="B47" s="39">
        <f t="shared" si="5"/>
        <v>0</v>
      </c>
      <c r="C47" s="39" t="s">
        <v>87</v>
      </c>
      <c r="D47" s="46">
        <f t="shared" si="6"/>
        <v>0</v>
      </c>
    </row>
    <row r="48" spans="1:4" ht="16" thickBot="1" x14ac:dyDescent="0.2">
      <c r="A48" s="42" t="s">
        <v>39</v>
      </c>
      <c r="B48" s="39">
        <f t="shared" si="5"/>
        <v>0</v>
      </c>
      <c r="C48" s="39" t="s">
        <v>87</v>
      </c>
      <c r="D48" s="46">
        <f t="shared" si="6"/>
        <v>0</v>
      </c>
    </row>
    <row r="49" spans="1:4" ht="16" thickBot="1" x14ac:dyDescent="0.2">
      <c r="A49" s="43" t="s">
        <v>41</v>
      </c>
      <c r="B49" s="44">
        <f t="shared" si="5"/>
        <v>0</v>
      </c>
      <c r="C49" s="44" t="s">
        <v>87</v>
      </c>
      <c r="D49" s="47">
        <f t="shared" si="6"/>
        <v>0</v>
      </c>
    </row>
    <row r="50" spans="1:4" ht="15" thickBot="1" x14ac:dyDescent="0.2"/>
    <row r="51" spans="1:4" ht="16" thickBot="1" x14ac:dyDescent="0.2">
      <c r="A51" s="37" t="s">
        <v>8</v>
      </c>
      <c r="B51" s="55" t="s">
        <v>88</v>
      </c>
      <c r="C51" s="56"/>
      <c r="D51" s="57"/>
    </row>
    <row r="52" spans="1:4" ht="17" thickTop="1" thickBot="1" x14ac:dyDescent="0.2">
      <c r="A52" s="38" t="s">
        <v>28</v>
      </c>
      <c r="B52" s="39">
        <f>$E$7*C17</f>
        <v>0</v>
      </c>
      <c r="C52" s="39" t="s">
        <v>87</v>
      </c>
      <c r="D52" s="46">
        <f>$C$13*G17</f>
        <v>0</v>
      </c>
    </row>
    <row r="53" spans="1:4" ht="16" thickBot="1" x14ac:dyDescent="0.2">
      <c r="A53" s="41" t="s">
        <v>31</v>
      </c>
      <c r="B53" s="39">
        <f>$E$7*C18</f>
        <v>0</v>
      </c>
      <c r="C53" s="39" t="s">
        <v>87</v>
      </c>
      <c r="D53" s="46">
        <f>$C$13*G18</f>
        <v>0</v>
      </c>
    </row>
    <row r="54" spans="1:4" ht="16" thickBot="1" x14ac:dyDescent="0.2">
      <c r="A54" s="42" t="s">
        <v>34</v>
      </c>
      <c r="B54" s="39">
        <f t="shared" ref="B54:B57" si="7">$E$7*C19</f>
        <v>0</v>
      </c>
      <c r="C54" s="39" t="s">
        <v>87</v>
      </c>
      <c r="D54" s="46">
        <f t="shared" ref="D54:D57" si="8">$C$13*G19</f>
        <v>0</v>
      </c>
    </row>
    <row r="55" spans="1:4" ht="16" thickBot="1" x14ac:dyDescent="0.2">
      <c r="A55" s="41" t="s">
        <v>36</v>
      </c>
      <c r="B55" s="39">
        <f t="shared" si="7"/>
        <v>0</v>
      </c>
      <c r="C55" s="39" t="s">
        <v>87</v>
      </c>
      <c r="D55" s="46">
        <f t="shared" si="8"/>
        <v>0</v>
      </c>
    </row>
    <row r="56" spans="1:4" ht="16" thickBot="1" x14ac:dyDescent="0.2">
      <c r="A56" s="42" t="s">
        <v>39</v>
      </c>
      <c r="B56" s="39">
        <f t="shared" si="7"/>
        <v>0</v>
      </c>
      <c r="C56" s="39" t="s">
        <v>87</v>
      </c>
      <c r="D56" s="46">
        <f t="shared" si="8"/>
        <v>0</v>
      </c>
    </row>
    <row r="57" spans="1:4" ht="16" thickBot="1" x14ac:dyDescent="0.2">
      <c r="A57" s="43" t="s">
        <v>41</v>
      </c>
      <c r="B57" s="44">
        <f t="shared" si="7"/>
        <v>0</v>
      </c>
      <c r="C57" s="44" t="s">
        <v>87</v>
      </c>
      <c r="D57" s="47">
        <f t="shared" si="8"/>
        <v>0</v>
      </c>
    </row>
  </sheetData>
  <mergeCells count="4">
    <mergeCell ref="B27:D27"/>
    <mergeCell ref="B35:D35"/>
    <mergeCell ref="B43:D43"/>
    <mergeCell ref="B51:D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9" sqref="A9"/>
    </sheetView>
  </sheetViews>
  <sheetFormatPr baseColWidth="10" defaultColWidth="29" defaultRowHeight="14" x14ac:dyDescent="0.15"/>
  <cols>
    <col min="1" max="1" width="34.83203125" style="2" bestFit="1" customWidth="1"/>
    <col min="2" max="2" width="14.5" style="2" bestFit="1" customWidth="1"/>
    <col min="3" max="3" width="13.6640625" style="2" bestFit="1" customWidth="1"/>
    <col min="4" max="4" width="5.83203125" style="2" bestFit="1" customWidth="1"/>
    <col min="5" max="5" width="5.5" style="2" bestFit="1" customWidth="1"/>
    <col min="6" max="6" width="6" style="2" bestFit="1" customWidth="1"/>
    <col min="7" max="7" width="5.5" style="2" bestFit="1" customWidth="1"/>
    <col min="8" max="16384" width="29" style="2"/>
  </cols>
  <sheetData>
    <row r="1" spans="1:7" ht="16" thickBot="1" x14ac:dyDescent="0.2">
      <c r="A1" s="21" t="s">
        <v>58</v>
      </c>
      <c r="B1" s="21" t="s">
        <v>59</v>
      </c>
      <c r="C1" s="21" t="s">
        <v>60</v>
      </c>
      <c r="D1" s="21" t="s">
        <v>61</v>
      </c>
      <c r="E1" s="21" t="s">
        <v>62</v>
      </c>
      <c r="F1" s="21" t="s">
        <v>63</v>
      </c>
      <c r="G1" s="21" t="s">
        <v>64</v>
      </c>
    </row>
    <row r="2" spans="1:7" ht="17" thickTop="1" thickBot="1" x14ac:dyDescent="0.2">
      <c r="A2" s="22" t="s">
        <v>65</v>
      </c>
      <c r="B2" s="23">
        <v>-150</v>
      </c>
      <c r="C2" s="23">
        <v>-100</v>
      </c>
      <c r="D2" s="23">
        <v>200</v>
      </c>
      <c r="E2" s="23">
        <v>-200</v>
      </c>
      <c r="F2" s="23">
        <v>50</v>
      </c>
      <c r="G2" s="23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activeCell="K20" sqref="K20"/>
    </sheetView>
  </sheetViews>
  <sheetFormatPr baseColWidth="10" defaultColWidth="8.83203125" defaultRowHeight="15" x14ac:dyDescent="0.2"/>
  <cols>
    <col min="2" max="2" width="12" bestFit="1" customWidth="1"/>
  </cols>
  <sheetData>
    <row r="1" spans="1:15" x14ac:dyDescent="0.2">
      <c r="A1" t="s">
        <v>0</v>
      </c>
      <c r="B1" t="s">
        <v>110</v>
      </c>
      <c r="C1" t="s">
        <v>1</v>
      </c>
      <c r="D1" t="s">
        <v>2</v>
      </c>
      <c r="E1" t="s">
        <v>3</v>
      </c>
      <c r="F1" t="s">
        <v>89</v>
      </c>
      <c r="G1" t="s">
        <v>90</v>
      </c>
      <c r="I1" t="s">
        <v>91</v>
      </c>
      <c r="J1" t="s">
        <v>92</v>
      </c>
      <c r="K1" t="s">
        <v>93</v>
      </c>
    </row>
    <row r="2" spans="1:15" x14ac:dyDescent="0.2">
      <c r="A2">
        <v>1</v>
      </c>
      <c r="B2">
        <v>7</v>
      </c>
      <c r="C2" t="s">
        <v>4</v>
      </c>
      <c r="D2" t="s">
        <v>4</v>
      </c>
      <c r="E2" t="s">
        <v>4</v>
      </c>
      <c r="F2" s="48"/>
      <c r="G2" s="48"/>
      <c r="I2">
        <v>0</v>
      </c>
      <c r="J2" s="48"/>
      <c r="K2" s="48"/>
      <c r="M2" t="s">
        <v>6</v>
      </c>
      <c r="O2">
        <v>55</v>
      </c>
    </row>
    <row r="3" spans="1:15" x14ac:dyDescent="0.2">
      <c r="A3">
        <v>2</v>
      </c>
      <c r="B3">
        <v>8</v>
      </c>
      <c r="C3" t="s">
        <v>4</v>
      </c>
      <c r="D3" t="s">
        <v>4</v>
      </c>
      <c r="E3" t="s">
        <v>5</v>
      </c>
      <c r="F3" s="48"/>
      <c r="G3" s="48"/>
      <c r="I3">
        <v>1</v>
      </c>
      <c r="J3" s="48"/>
      <c r="K3" s="48"/>
      <c r="M3" t="s">
        <v>7</v>
      </c>
      <c r="O3">
        <v>80</v>
      </c>
    </row>
    <row r="4" spans="1:15" x14ac:dyDescent="0.2">
      <c r="A4">
        <v>3</v>
      </c>
      <c r="B4">
        <v>9</v>
      </c>
      <c r="C4" t="s">
        <v>4</v>
      </c>
      <c r="D4" t="s">
        <v>5</v>
      </c>
      <c r="E4" t="s">
        <v>4</v>
      </c>
      <c r="F4" s="48"/>
      <c r="G4" s="48"/>
      <c r="I4">
        <v>2</v>
      </c>
      <c r="J4" s="48"/>
      <c r="K4" s="48"/>
    </row>
    <row r="5" spans="1:15" x14ac:dyDescent="0.2">
      <c r="A5">
        <v>4</v>
      </c>
      <c r="B5">
        <v>10</v>
      </c>
      <c r="C5" t="s">
        <v>4</v>
      </c>
      <c r="D5" t="s">
        <v>5</v>
      </c>
      <c r="E5" t="s">
        <v>5</v>
      </c>
      <c r="F5" s="48"/>
      <c r="G5" s="48"/>
      <c r="I5">
        <v>3</v>
      </c>
      <c r="J5" s="48"/>
      <c r="K5" s="48"/>
    </row>
    <row r="6" spans="1:15" x14ac:dyDescent="0.2">
      <c r="A6">
        <v>5</v>
      </c>
      <c r="B6">
        <v>11</v>
      </c>
      <c r="C6" t="s">
        <v>5</v>
      </c>
      <c r="D6" t="s">
        <v>4</v>
      </c>
      <c r="E6" t="s">
        <v>4</v>
      </c>
      <c r="F6" s="48"/>
      <c r="G6" s="48"/>
      <c r="I6">
        <v>4</v>
      </c>
      <c r="J6" s="48"/>
      <c r="K6" s="48"/>
    </row>
    <row r="7" spans="1:15" x14ac:dyDescent="0.2">
      <c r="A7">
        <v>6</v>
      </c>
      <c r="B7">
        <v>12</v>
      </c>
      <c r="C7" t="s">
        <v>5</v>
      </c>
      <c r="D7" t="s">
        <v>4</v>
      </c>
      <c r="E7" t="s">
        <v>5</v>
      </c>
      <c r="F7" s="48"/>
      <c r="G7" s="48"/>
      <c r="I7">
        <v>5</v>
      </c>
      <c r="J7" s="48"/>
      <c r="K7" s="48"/>
    </row>
    <row r="8" spans="1:15" x14ac:dyDescent="0.2">
      <c r="A8">
        <v>7</v>
      </c>
      <c r="B8">
        <v>13</v>
      </c>
      <c r="C8" t="s">
        <v>5</v>
      </c>
      <c r="D8" t="s">
        <v>5</v>
      </c>
      <c r="E8" t="s">
        <v>4</v>
      </c>
      <c r="F8" s="48"/>
      <c r="G8" s="48"/>
      <c r="I8">
        <v>6</v>
      </c>
      <c r="J8" s="48"/>
      <c r="K8" s="48"/>
    </row>
    <row r="9" spans="1:15" x14ac:dyDescent="0.2">
      <c r="A9">
        <v>8</v>
      </c>
      <c r="B9">
        <v>14</v>
      </c>
      <c r="C9" t="s">
        <v>5</v>
      </c>
      <c r="D9" t="s">
        <v>5</v>
      </c>
      <c r="E9" t="s">
        <v>5</v>
      </c>
      <c r="F9" s="48"/>
      <c r="G9" s="48"/>
    </row>
    <row r="11" spans="1:15" x14ac:dyDescent="0.2">
      <c r="A11" t="s">
        <v>94</v>
      </c>
    </row>
    <row r="12" spans="1:15" x14ac:dyDescent="0.2">
      <c r="A12" t="s">
        <v>95</v>
      </c>
      <c r="C12" t="s">
        <v>84</v>
      </c>
    </row>
    <row r="13" spans="1:15" x14ac:dyDescent="0.2">
      <c r="A13" t="s">
        <v>96</v>
      </c>
      <c r="C13" t="s">
        <v>84</v>
      </c>
    </row>
    <row r="14" spans="1:15" x14ac:dyDescent="0.2">
      <c r="A14" t="s">
        <v>97</v>
      </c>
      <c r="C14" t="s">
        <v>84</v>
      </c>
    </row>
    <row r="15" spans="1:15" x14ac:dyDescent="0.2">
      <c r="A15" t="s">
        <v>98</v>
      </c>
      <c r="C15" t="s">
        <v>84</v>
      </c>
    </row>
    <row r="16" spans="1:15" x14ac:dyDescent="0.2">
      <c r="A16" t="s">
        <v>99</v>
      </c>
      <c r="C16" t="s">
        <v>84</v>
      </c>
    </row>
    <row r="17" spans="1:3" x14ac:dyDescent="0.2">
      <c r="A17" t="s">
        <v>100</v>
      </c>
      <c r="C17" t="s">
        <v>84</v>
      </c>
    </row>
    <row r="18" spans="1:3" x14ac:dyDescent="0.2">
      <c r="A18" t="s">
        <v>101</v>
      </c>
      <c r="C18" t="s">
        <v>84</v>
      </c>
    </row>
    <row r="19" spans="1:3" x14ac:dyDescent="0.2">
      <c r="A19" t="s">
        <v>102</v>
      </c>
      <c r="C19" t="s">
        <v>84</v>
      </c>
    </row>
    <row r="20" spans="1:3" x14ac:dyDescent="0.2">
      <c r="A20" t="s">
        <v>103</v>
      </c>
      <c r="C20" t="s">
        <v>84</v>
      </c>
    </row>
    <row r="21" spans="1:3" x14ac:dyDescent="0.2">
      <c r="A21" t="s">
        <v>104</v>
      </c>
      <c r="C21" t="s">
        <v>84</v>
      </c>
    </row>
    <row r="22" spans="1:3" x14ac:dyDescent="0.2">
      <c r="A22" t="s">
        <v>105</v>
      </c>
      <c r="C22" t="s">
        <v>84</v>
      </c>
    </row>
    <row r="23" spans="1:3" x14ac:dyDescent="0.2">
      <c r="A23" t="s">
        <v>106</v>
      </c>
      <c r="C23" t="s">
        <v>84</v>
      </c>
    </row>
    <row r="24" spans="1:3" x14ac:dyDescent="0.2">
      <c r="A24" t="s">
        <v>107</v>
      </c>
      <c r="C24" t="s">
        <v>84</v>
      </c>
    </row>
    <row r="25" spans="1:3" x14ac:dyDescent="0.2">
      <c r="A25" t="s">
        <v>108</v>
      </c>
      <c r="C25" t="s">
        <v>84</v>
      </c>
    </row>
    <row r="26" spans="1:3" x14ac:dyDescent="0.2">
      <c r="A26" t="s">
        <v>109</v>
      </c>
      <c r="C26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zoomScaleNormal="100" workbookViewId="0"/>
  </sheetViews>
  <sheetFormatPr baseColWidth="10" defaultColWidth="9.1640625" defaultRowHeight="14" x14ac:dyDescent="0.15"/>
  <cols>
    <col min="1" max="1" width="14.83203125" style="2" customWidth="1"/>
    <col min="2" max="2" width="22.5" style="2" bestFit="1" customWidth="1"/>
    <col min="3" max="3" width="9.1640625" style="2"/>
    <col min="4" max="4" width="10.6640625" style="2" bestFit="1" customWidth="1"/>
    <col min="5" max="5" width="11.83203125" style="2" customWidth="1"/>
    <col min="6" max="6" width="12.33203125" style="2" bestFit="1" customWidth="1"/>
    <col min="7" max="7" width="8.6640625" style="2" bestFit="1" customWidth="1"/>
    <col min="8" max="8" width="21.1640625" style="2" bestFit="1" customWidth="1"/>
    <col min="9" max="16384" width="9.1640625" style="2"/>
  </cols>
  <sheetData>
    <row r="1" spans="1:8" ht="16" thickBot="1" x14ac:dyDescent="0.2">
      <c r="A1" s="1" t="s">
        <v>49</v>
      </c>
      <c r="B1" s="1" t="s">
        <v>50</v>
      </c>
    </row>
    <row r="2" spans="1:8" ht="17" thickTop="1" thickBot="1" x14ac:dyDescent="0.2">
      <c r="A2" s="4">
        <v>1</v>
      </c>
      <c r="B2" s="4">
        <v>430000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 ht="16" thickTop="1" thickBot="1" x14ac:dyDescent="0.2">
      <c r="A3" s="7">
        <v>2</v>
      </c>
      <c r="B3" s="7">
        <v>210000</v>
      </c>
      <c r="D3" s="4">
        <v>1</v>
      </c>
      <c r="E3" s="4">
        <v>1150</v>
      </c>
      <c r="F3" s="4">
        <v>1000</v>
      </c>
      <c r="G3" s="4">
        <v>8.8749999999999996E-2</v>
      </c>
      <c r="H3" s="4">
        <v>5</v>
      </c>
    </row>
    <row r="4" spans="1:8" ht="15" thickBot="1" x14ac:dyDescent="0.2">
      <c r="A4" s="10">
        <v>3</v>
      </c>
      <c r="B4" s="10">
        <v>222000</v>
      </c>
      <c r="D4" s="7">
        <v>2</v>
      </c>
      <c r="E4" s="7">
        <v>1000</v>
      </c>
      <c r="F4" s="7">
        <v>1000</v>
      </c>
      <c r="G4" s="7">
        <v>5.5E-2</v>
      </c>
      <c r="H4" s="7">
        <v>6</v>
      </c>
    </row>
    <row r="5" spans="1:8" ht="15" thickBot="1" x14ac:dyDescent="0.2">
      <c r="A5" s="7">
        <v>4</v>
      </c>
      <c r="B5" s="7">
        <v>231000</v>
      </c>
      <c r="D5" s="10">
        <v>3</v>
      </c>
      <c r="E5" s="10">
        <v>1350</v>
      </c>
      <c r="F5" s="10">
        <v>1000</v>
      </c>
      <c r="G5" s="10">
        <v>0.11749999999999999</v>
      </c>
      <c r="H5" s="10">
        <v>7</v>
      </c>
    </row>
    <row r="6" spans="1:8" ht="16" thickTop="1" thickBot="1" x14ac:dyDescent="0.2">
      <c r="A6" s="4">
        <v>5</v>
      </c>
      <c r="B6" s="4">
        <v>240000</v>
      </c>
    </row>
    <row r="7" spans="1:8" ht="17" thickTop="1" thickBot="1" x14ac:dyDescent="0.2">
      <c r="A7" s="7">
        <v>6</v>
      </c>
      <c r="B7" s="7">
        <v>195000</v>
      </c>
      <c r="E7" s="1" t="s">
        <v>56</v>
      </c>
      <c r="F7" s="4">
        <v>0.04</v>
      </c>
    </row>
    <row r="8" spans="1:8" ht="15" thickBot="1" x14ac:dyDescent="0.2">
      <c r="A8" s="10">
        <v>7</v>
      </c>
      <c r="B8" s="10">
        <v>225000</v>
      </c>
    </row>
    <row r="9" spans="1:8" ht="15" thickBot="1" x14ac:dyDescent="0.2">
      <c r="A9" s="7">
        <v>8</v>
      </c>
      <c r="B9" s="7">
        <v>255000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abSelected="1" workbookViewId="0">
      <selection activeCell="F11" sqref="F11"/>
    </sheetView>
  </sheetViews>
  <sheetFormatPr baseColWidth="10" defaultColWidth="29.5" defaultRowHeight="14" x14ac:dyDescent="0.15"/>
  <cols>
    <col min="1" max="1" width="8.5" style="2" bestFit="1" customWidth="1"/>
    <col min="2" max="2" width="17.5" style="2" bestFit="1" customWidth="1"/>
    <col min="3" max="4" width="16.1640625" style="2" bestFit="1" customWidth="1"/>
    <col min="5" max="5" width="14.5" style="2" bestFit="1" customWidth="1"/>
    <col min="6" max="6" width="17.33203125" style="2" bestFit="1" customWidth="1"/>
    <col min="7" max="7" width="16.6640625" style="2" customWidth="1"/>
    <col min="8" max="8" width="8.5" style="2" bestFit="1" customWidth="1"/>
    <col min="9" max="9" width="17.5" style="2" bestFit="1" customWidth="1"/>
    <col min="10" max="10" width="13.83203125" style="2" bestFit="1" customWidth="1"/>
    <col min="11" max="11" width="11.5" style="2" bestFit="1" customWidth="1"/>
    <col min="12" max="12" width="14.5" style="2" bestFit="1" customWidth="1"/>
    <col min="13" max="13" width="17.33203125" style="2" bestFit="1" customWidth="1"/>
    <col min="14" max="16384" width="29.5" style="2"/>
  </cols>
  <sheetData>
    <row r="1" spans="1:13" ht="15" x14ac:dyDescent="0.15">
      <c r="A1" s="58"/>
      <c r="B1" s="24" t="s">
        <v>66</v>
      </c>
      <c r="C1" s="24" t="s">
        <v>68</v>
      </c>
      <c r="D1" s="24" t="s">
        <v>70</v>
      </c>
      <c r="E1" s="24" t="s">
        <v>71</v>
      </c>
      <c r="F1" s="24" t="s">
        <v>72</v>
      </c>
      <c r="G1" s="49" t="s">
        <v>111</v>
      </c>
      <c r="H1" s="31"/>
      <c r="I1" s="24" t="s">
        <v>66</v>
      </c>
      <c r="J1" s="24" t="s">
        <v>68</v>
      </c>
      <c r="K1" s="24" t="s">
        <v>70</v>
      </c>
      <c r="L1" s="24" t="s">
        <v>71</v>
      </c>
      <c r="M1" s="24" t="s">
        <v>72</v>
      </c>
    </row>
    <row r="2" spans="1:13" ht="16" thickBot="1" x14ac:dyDescent="0.2">
      <c r="A2" s="59"/>
      <c r="B2" s="25" t="s">
        <v>67</v>
      </c>
      <c r="C2" s="25" t="s">
        <v>69</v>
      </c>
      <c r="D2" s="25" t="s">
        <v>69</v>
      </c>
      <c r="E2" s="25" t="s">
        <v>69</v>
      </c>
      <c r="F2" s="25" t="s">
        <v>51</v>
      </c>
      <c r="H2" s="32"/>
      <c r="I2" s="50" t="s">
        <v>67</v>
      </c>
      <c r="J2" s="50" t="s">
        <v>69</v>
      </c>
      <c r="K2" s="50" t="s">
        <v>69</v>
      </c>
      <c r="L2" s="50" t="s">
        <v>69</v>
      </c>
      <c r="M2" s="50" t="s">
        <v>51</v>
      </c>
    </row>
    <row r="3" spans="1:13" ht="17" thickTop="1" thickBot="1" x14ac:dyDescent="0.2">
      <c r="A3" s="26" t="s">
        <v>1</v>
      </c>
      <c r="B3" s="27">
        <v>25.64</v>
      </c>
      <c r="C3" s="27">
        <v>15.31</v>
      </c>
      <c r="D3" s="27">
        <v>18.739999999999998</v>
      </c>
      <c r="E3" s="27">
        <v>14.19</v>
      </c>
      <c r="F3" s="27">
        <v>7.88</v>
      </c>
      <c r="H3" s="51" t="s">
        <v>1</v>
      </c>
      <c r="I3" s="52"/>
      <c r="J3" s="52"/>
      <c r="K3" s="52"/>
      <c r="L3" s="52"/>
      <c r="M3" s="52"/>
    </row>
    <row r="4" spans="1:13" ht="16" thickBot="1" x14ac:dyDescent="0.2">
      <c r="A4" s="28" t="s">
        <v>2</v>
      </c>
      <c r="B4" s="29">
        <v>27.62</v>
      </c>
      <c r="C4" s="29">
        <v>18.77</v>
      </c>
      <c r="D4" s="29">
        <v>18.43</v>
      </c>
      <c r="E4" s="29">
        <v>12.37</v>
      </c>
      <c r="F4" s="29">
        <v>9.4499999999999993</v>
      </c>
      <c r="H4" s="53" t="s">
        <v>2</v>
      </c>
      <c r="I4" s="52"/>
      <c r="J4" s="52"/>
      <c r="K4" s="52"/>
      <c r="L4" s="52"/>
      <c r="M4" s="52"/>
    </row>
    <row r="5" spans="1:13" ht="16" thickBot="1" x14ac:dyDescent="0.2">
      <c r="A5" s="28" t="s">
        <v>3</v>
      </c>
      <c r="B5" s="30">
        <v>5.8</v>
      </c>
      <c r="C5" s="30">
        <v>11.06</v>
      </c>
      <c r="D5" s="30">
        <v>6.28</v>
      </c>
      <c r="E5" s="30">
        <v>1.92</v>
      </c>
      <c r="F5" s="30">
        <v>10.56</v>
      </c>
      <c r="H5" s="53" t="s">
        <v>3</v>
      </c>
      <c r="I5" s="52"/>
      <c r="J5" s="52"/>
      <c r="K5" s="52"/>
      <c r="L5" s="52"/>
      <c r="M5" s="52"/>
    </row>
    <row r="6" spans="1:13" ht="16" thickBot="1" x14ac:dyDescent="0.2">
      <c r="A6" s="28" t="s">
        <v>57</v>
      </c>
      <c r="B6" s="29">
        <v>3.13</v>
      </c>
      <c r="C6" s="29">
        <v>4.75</v>
      </c>
      <c r="D6" s="29">
        <v>1.04</v>
      </c>
      <c r="E6" s="29">
        <v>7.32</v>
      </c>
      <c r="F6" s="29">
        <v>3.31</v>
      </c>
      <c r="H6" s="53" t="s">
        <v>57</v>
      </c>
      <c r="I6" s="52"/>
      <c r="J6" s="52"/>
      <c r="K6" s="52"/>
      <c r="L6" s="52"/>
      <c r="M6" s="52"/>
    </row>
    <row r="8" spans="1:13" ht="15" thickBot="1" x14ac:dyDescent="0.2">
      <c r="A8" s="2" t="s">
        <v>112</v>
      </c>
    </row>
    <row r="9" spans="1:13" ht="15" x14ac:dyDescent="0.15">
      <c r="A9" s="58"/>
      <c r="B9" s="24" t="s">
        <v>66</v>
      </c>
      <c r="C9" s="24" t="s">
        <v>68</v>
      </c>
      <c r="D9" s="24" t="s">
        <v>70</v>
      </c>
      <c r="E9" s="24" t="s">
        <v>71</v>
      </c>
      <c r="F9" s="24" t="s">
        <v>72</v>
      </c>
      <c r="G9" s="49" t="s">
        <v>113</v>
      </c>
      <c r="H9" s="58"/>
      <c r="I9" s="24" t="s">
        <v>66</v>
      </c>
      <c r="J9" s="24" t="s">
        <v>68</v>
      </c>
      <c r="K9" s="24" t="s">
        <v>70</v>
      </c>
      <c r="L9" s="24" t="s">
        <v>71</v>
      </c>
      <c r="M9" s="24" t="s">
        <v>72</v>
      </c>
    </row>
    <row r="10" spans="1:13" ht="16" thickBot="1" x14ac:dyDescent="0.2">
      <c r="A10" s="59"/>
      <c r="B10" s="50" t="s">
        <v>67</v>
      </c>
      <c r="C10" s="50" t="s">
        <v>69</v>
      </c>
      <c r="D10" s="50" t="s">
        <v>69</v>
      </c>
      <c r="E10" s="50" t="s">
        <v>69</v>
      </c>
      <c r="F10" s="50" t="s">
        <v>51</v>
      </c>
      <c r="H10" s="59"/>
      <c r="I10" s="50" t="s">
        <v>67</v>
      </c>
      <c r="J10" s="50" t="s">
        <v>69</v>
      </c>
      <c r="K10" s="50" t="s">
        <v>69</v>
      </c>
      <c r="L10" s="50" t="s">
        <v>69</v>
      </c>
      <c r="M10" s="50" t="s">
        <v>51</v>
      </c>
    </row>
    <row r="11" spans="1:13" ht="17" thickTop="1" thickBot="1" x14ac:dyDescent="0.2">
      <c r="A11" s="51" t="s">
        <v>1</v>
      </c>
      <c r="B11" s="54">
        <f>I3-I11</f>
        <v>0</v>
      </c>
      <c r="C11" s="54">
        <f t="shared" ref="C11:F11" si="0">J3-J11</f>
        <v>0</v>
      </c>
      <c r="D11" s="54">
        <f t="shared" si="0"/>
        <v>0</v>
      </c>
      <c r="E11" s="54">
        <f t="shared" si="0"/>
        <v>0</v>
      </c>
      <c r="F11" s="54">
        <f t="shared" si="0"/>
        <v>0</v>
      </c>
      <c r="H11" s="51" t="s">
        <v>1</v>
      </c>
      <c r="I11" s="52"/>
      <c r="J11" s="52"/>
      <c r="K11" s="52"/>
      <c r="L11" s="52"/>
      <c r="M11" s="52"/>
    </row>
    <row r="12" spans="1:13" ht="16" thickBot="1" x14ac:dyDescent="0.2">
      <c r="A12" s="53" t="s">
        <v>2</v>
      </c>
      <c r="B12" s="54">
        <f>B11+I4-I12</f>
        <v>0</v>
      </c>
      <c r="C12" s="54">
        <f t="shared" ref="C12:F12" si="1">C11+J4-J12</f>
        <v>0</v>
      </c>
      <c r="D12" s="54">
        <f t="shared" si="1"/>
        <v>0</v>
      </c>
      <c r="E12" s="54">
        <f t="shared" si="1"/>
        <v>0</v>
      </c>
      <c r="F12" s="54">
        <f t="shared" si="1"/>
        <v>0</v>
      </c>
      <c r="H12" s="53" t="s">
        <v>2</v>
      </c>
      <c r="I12" s="52"/>
      <c r="J12" s="52"/>
      <c r="K12" s="52"/>
      <c r="L12" s="52"/>
      <c r="M12" s="52"/>
    </row>
    <row r="13" spans="1:13" ht="16" thickBot="1" x14ac:dyDescent="0.2">
      <c r="A13" s="53" t="s">
        <v>3</v>
      </c>
      <c r="B13" s="54">
        <f t="shared" ref="B13:F14" si="2">B12+I5-I13</f>
        <v>0</v>
      </c>
      <c r="C13" s="54">
        <f t="shared" si="2"/>
        <v>0</v>
      </c>
      <c r="D13" s="54">
        <f t="shared" si="2"/>
        <v>0</v>
      </c>
      <c r="E13" s="54">
        <f t="shared" si="2"/>
        <v>0</v>
      </c>
      <c r="F13" s="54">
        <f t="shared" si="2"/>
        <v>0</v>
      </c>
      <c r="H13" s="53" t="s">
        <v>3</v>
      </c>
      <c r="I13" s="52"/>
      <c r="J13" s="52"/>
      <c r="K13" s="52"/>
      <c r="L13" s="52"/>
      <c r="M13" s="52"/>
    </row>
    <row r="14" spans="1:13" ht="16" thickBot="1" x14ac:dyDescent="0.2">
      <c r="A14" s="53" t="s">
        <v>57</v>
      </c>
      <c r="B14" s="54">
        <f t="shared" si="2"/>
        <v>0</v>
      </c>
      <c r="C14" s="54">
        <f t="shared" si="2"/>
        <v>0</v>
      </c>
      <c r="D14" s="54">
        <f t="shared" si="2"/>
        <v>0</v>
      </c>
      <c r="E14" s="54">
        <f t="shared" si="2"/>
        <v>0</v>
      </c>
      <c r="F14" s="54">
        <f t="shared" si="2"/>
        <v>0</v>
      </c>
      <c r="H14" s="53" t="s">
        <v>57</v>
      </c>
      <c r="I14" s="52"/>
      <c r="J14" s="52"/>
      <c r="K14" s="52"/>
      <c r="L14" s="52"/>
      <c r="M14" s="52"/>
    </row>
    <row r="15" spans="1:13" ht="15" thickBot="1" x14ac:dyDescent="0.2"/>
    <row r="16" spans="1:13" ht="17" thickTop="1" thickBot="1" x14ac:dyDescent="0.2">
      <c r="A16" s="2" t="s">
        <v>114</v>
      </c>
      <c r="D16" s="2">
        <f>SUMPRODUCT(B14:F14,B6:F6)</f>
        <v>0</v>
      </c>
      <c r="G16" s="49" t="s">
        <v>115</v>
      </c>
      <c r="H16" s="51" t="s">
        <v>1</v>
      </c>
      <c r="I16" s="52"/>
    </row>
    <row r="17" spans="1:9" ht="16" thickBot="1" x14ac:dyDescent="0.2">
      <c r="H17" s="53" t="s">
        <v>2</v>
      </c>
      <c r="I17" s="52"/>
    </row>
    <row r="18" spans="1:9" ht="16" thickBot="1" x14ac:dyDescent="0.2">
      <c r="A18" s="2" t="s">
        <v>1</v>
      </c>
      <c r="C18" s="2" t="s">
        <v>87</v>
      </c>
      <c r="H18" s="53" t="s">
        <v>3</v>
      </c>
      <c r="I18" s="52"/>
    </row>
    <row r="19" spans="1:9" ht="16" thickBot="1" x14ac:dyDescent="0.2">
      <c r="A19" s="2" t="s">
        <v>2</v>
      </c>
      <c r="C19" s="2" t="s">
        <v>87</v>
      </c>
      <c r="H19" s="53" t="s">
        <v>57</v>
      </c>
      <c r="I19" s="52"/>
    </row>
    <row r="20" spans="1:9" x14ac:dyDescent="0.15">
      <c r="A20" s="2" t="s">
        <v>3</v>
      </c>
      <c r="C20" s="2" t="s">
        <v>87</v>
      </c>
    </row>
    <row r="21" spans="1:9" x14ac:dyDescent="0.15">
      <c r="A21" s="2" t="s">
        <v>57</v>
      </c>
      <c r="C21" s="2" t="s">
        <v>87</v>
      </c>
    </row>
    <row r="23" spans="1:9" x14ac:dyDescent="0.15">
      <c r="A23" s="2" t="s">
        <v>116</v>
      </c>
    </row>
    <row r="24" spans="1:9" x14ac:dyDescent="0.15">
      <c r="A24" s="2" t="s">
        <v>117</v>
      </c>
    </row>
    <row r="25" spans="1:9" x14ac:dyDescent="0.15">
      <c r="A25" s="2" t="s">
        <v>118</v>
      </c>
    </row>
    <row r="26" spans="1:9" x14ac:dyDescent="0.15">
      <c r="A26" s="2" t="s">
        <v>119</v>
      </c>
    </row>
  </sheetData>
  <mergeCells count="3">
    <mergeCell ref="A1:A2"/>
    <mergeCell ref="A9:A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Lease Terms</vt:lpstr>
      <vt:lpstr>Computer Production</vt:lpstr>
      <vt:lpstr>Aggregate Planning</vt:lpstr>
      <vt:lpstr>Short-Term Financing</vt:lpstr>
      <vt:lpstr>ALM</vt:lpstr>
      <vt:lpstr>Hewlitt Corporation</vt:lpstr>
      <vt:lpstr>Sally Sparrow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2013-03-10T07:28:34Z</dcterms:created>
  <dcterms:modified xsi:type="dcterms:W3CDTF">2018-10-31T13:47:53Z</dcterms:modified>
</cp:coreProperties>
</file>