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a2AndOr" sheetId="1" r:id="rId1"/>
    <sheet name="Shared Load" sheetId="3" r:id="rId2"/>
    <sheet name="Andrews_Tolo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1" i="3" l="1"/>
  <c r="AH41" i="3"/>
  <c r="AI38" i="3"/>
  <c r="AH38" i="3"/>
  <c r="W42" i="3"/>
  <c r="W43" i="3" s="1"/>
  <c r="W41" i="3"/>
  <c r="W40" i="3"/>
  <c r="Y29" i="3"/>
  <c r="AG36" i="1"/>
  <c r="AH36" i="1"/>
  <c r="AG33" i="1"/>
  <c r="AH33" i="1"/>
  <c r="Y40" i="3" l="1"/>
  <c r="X40" i="3"/>
  <c r="Y41" i="3"/>
  <c r="V40" i="3"/>
  <c r="Y42" i="3"/>
  <c r="Y43" i="3" l="1"/>
</calcChain>
</file>

<file path=xl/sharedStrings.xml><?xml version="1.0" encoding="utf-8"?>
<sst xmlns="http://schemas.openxmlformats.org/spreadsheetml/2006/main" count="155" uniqueCount="129">
  <si>
    <t>library(CARMS)</t>
  </si>
  <si>
    <t>Pa2AndOr&lt;- carms.make(title="Parallel Continuous AND_OR", diagram_grid=c(9,13))</t>
  </si>
  <si>
    <t>Pa2AndOr&lt;-carms.state(Pa2AndOr, prob=1, name="P1w P2w", size=11, h2w=.5, position=c(2,5) )</t>
  </si>
  <si>
    <t>Pa2AndOr&lt;-carms.state(Pa2AndOr, prob=0, name="P1f P2w", size=11, h2w=.5, position=c(7,2) )</t>
  </si>
  <si>
    <t>Pa2AndOr&lt;-carms.state(Pa2AndOr, prob=0, name="P1w P2f", size=11, h2w=.5, position=c(7,8) )</t>
  </si>
  <si>
    <t>Pa2AndOr&lt;-carms.state(Pa2AndOr, prob=0, name="P1f P2f", size=11, h2w=.5, position=c(12,5) )</t>
  </si>
  <si>
    <t>Pa2AndOr&lt;-carms.base(Pa2AndOr, 2e-5, time_units="hours", base_label="L1")</t>
  </si>
  <si>
    <t>Pa2AndOr&lt;-carms.base(Pa2AndOr, 5e-5, base_label="L2")</t>
  </si>
  <si>
    <t>Pa2AndOr&lt;-carms.base(Pa2AndOr, 1/24, base_label="r1")</t>
  </si>
  <si>
    <t>Pa2AndOr&lt;-carms.base(Pa2AndOr, 1/48, base_label="r2")</t>
  </si>
  <si>
    <t>Pa2AndOr&lt;-carms.arrow(Pa2AndOr, from=1, to=2, rate="L1", arc=.25, label="L1")</t>
  </si>
  <si>
    <t>Pa2AndOr&lt;-carms.arrow(Pa2AndOr, from=2, to=1, rate="r1", arc=.15, label="r1")</t>
  </si>
  <si>
    <t>Pa2AndOr&lt;-carms.arrow(Pa2AndOr, from=1, to=3, rate="L2", arc=-.25, label="L2")</t>
  </si>
  <si>
    <t>Pa2AndOr&lt;-carms.arrow(Pa2AndOr, from=3, to=1, rate="r2", arc=-.15, label="r2")</t>
  </si>
  <si>
    <t>Pa2AndOr&lt;-carms.arrow(Pa2AndOr, from=2, to=4, rate="L2", arc=.25, label="L2")</t>
  </si>
  <si>
    <t>Pa2AndOr&lt;-carms.arrow(Pa2AndOr, from=4, to=2, rate="r2", arc=.15, label="r2")</t>
  </si>
  <si>
    <t>Pa2AndOr&lt;-carms.arrow(Pa2AndOr, from=3, to=4, rate="L1", arc=-.25, label="L1")</t>
  </si>
  <si>
    <t>Pa2AndOr&lt;-carms.arrow(Pa2AndOr, from=4, to=3, rate="r1", arc=-.15, label="r1")</t>
  </si>
  <si>
    <t>Pa2AndOr&lt;-simulate(Pa2AndOr, solution="bd", mission_time=1000000, intervals=50)</t>
  </si>
  <si>
    <t>&gt; bd_result</t>
  </si>
  <si>
    <t># now extracting the state probabilility results from the object</t>
  </si>
  <si>
    <t>bd_result&lt;-data.frame(t(tail(matP(Pa2AndOr),1)))</t>
  </si>
  <si>
    <t>names(bd_result)&lt;-"Probability"</t>
  </si>
  <si>
    <t>Probability</t>
  </si>
  <si>
    <t>Andrews_Tolo.carms&lt;-function(x) {</t>
  </si>
  <si>
    <t># need to test that x is a carms object among perhaps other validations</t>
  </si>
  <si>
    <t>if(!is(x,"carms")){</t>
  </si>
  <si>
    <t>stop("x  argument is not of class  carms ")</t>
  </si>
  <si>
    <t>}</t>
  </si>
  <si>
    <t>if(is.null(x$arrows)) stop("no transitions defined in carms object")</t>
  </si>
  <si>
    <t>nstates&lt;- length(x$state)</t>
  </si>
  <si>
    <t># prepare the transition table</t>
  </si>
  <si>
    <t>tt_mat&lt;-NULL</t>
  </si>
  <si>
    <t>for(ar in 1:x$arrows$narrows) {</t>
  </si>
  <si>
    <t>tt_mat&lt;-rbind(tt_mat, x$arrows$arrow[[ar]]$tt_vec)</t>
  </si>
  <si>
    <t>from&lt;-as.integer(tt_mat[,1])</t>
  </si>
  <si>
    <t>to&lt;-as.integer(tt_mat[,2])</t>
  </si>
  <si>
    <t>rate&lt;-tt_mat[,3]</t>
  </si>
  <si>
    <t>tt&lt;-data.frame(from, to, rate)</t>
  </si>
  <si>
    <t>unique(tt$from)</t>
  </si>
  <si>
    <t>Q&lt;-matrix(0, nrow=nstates, ncol=nstates)</t>
  </si>
  <si>
    <t>for( a in 1:nrow(tt)){</t>
  </si>
  <si>
    <t>Q[tt$from[a], tt$to[a]]&lt;-tt$rate[a]</t>
  </si>
  <si>
    <t>diag(Q)&lt;- (-1)*rowSums(Q)</t>
  </si>
  <si>
    <t>StateProbability&lt;-solve(rbind(t(Q)[-1,], rep(1,nstates)), c(rep(0,nstates-1),1))</t>
  </si>
  <si>
    <t>StateIntensity&lt;-NULL</t>
  </si>
  <si>
    <t>for(st in seq(1:nstates) ) {</t>
  </si>
  <si>
    <t>intensity&lt;-0</t>
  </si>
  <si>
    <t>arows&lt;-which(tt$to==st)</t>
  </si>
  <si>
    <t>for(ar in seq(1:length(arows)) ) {</t>
  </si>
  <si>
    <t>intensity&lt;-intensity+(StateProbability[tt$from[arows[ar]]]) * tt$rate[arows[ar]]</t>
  </si>
  <si>
    <t>StateIntensity&lt;-c(StateIntensity, intensity)</t>
  </si>
  <si>
    <t>StateIntensity</t>
  </si>
  <si>
    <t>ModelResult&lt;-data.frame(State=seq(1,4), Probabililty=StateProbability, Intensity=StateIntensity)</t>
  </si>
  <si>
    <t>ModelResult</t>
  </si>
  <si>
    <t>ModelResult&lt;-Andrews_Tolo.carms(Pa2AndOr)</t>
  </si>
  <si>
    <t>x&lt;-Pa2AndOr</t>
  </si>
  <si>
    <t>identical(seq(1,nstates),unique(tt$from))</t>
  </si>
  <si>
    <t>if(! identical(seq(1,nstates),unique(tt$from))) stop("Not a closed model")</t>
  </si>
  <si>
    <t>&gt; ModelResult</t>
  </si>
  <si>
    <t>State</t>
  </si>
  <si>
    <t>Probabililty</t>
  </si>
  <si>
    <t>Intensity</t>
  </si>
  <si>
    <t>library(FaultTree)</t>
  </si>
  <si>
    <t>Parallel&lt;-ftree.make(type="or")</t>
  </si>
  <si>
    <t>Parallel&lt;-addLogic(Parallel, at=1, type="and", name="Warm Standby")</t>
  </si>
  <si>
    <t>Parallel&lt;-addActive(Parallel, at=2, mttf=1/L2, mttr=1/r2, name="Primary Unit")</t>
  </si>
  <si>
    <t>Parallel&lt;-addActive(Parallel, at=2, mttf=1/L1, mttr=1/r1, name="Warm Unit")</t>
  </si>
  <si>
    <t>Parallel&lt;-addLogic(Parallel, at=1, type="or", name="Both Required")</t>
  </si>
  <si>
    <t>Parallel&lt;-addActive(Parallel, at=5, mttf=1/L2, mttr=1/r2, name="Primary Unit")</t>
  </si>
  <si>
    <t>Parallel&lt;-addActive(Parallel, at=5, mttf=1/L1, mttr=1/r1, name="Warm Unit")</t>
  </si>
  <si>
    <t>Parallel&lt;-ftree.calc(Parallel)</t>
  </si>
  <si>
    <t>Parallel[,1:7]</t>
  </si>
  <si>
    <t>L1&lt;-2e-5</t>
  </si>
  <si>
    <t>L2&lt;-5e-5</t>
  </si>
  <si>
    <t>r1&lt;-1/24</t>
  </si>
  <si>
    <t>r2&lt;-1/48</t>
  </si>
  <si>
    <t>&gt; Parallel[,1:7]</t>
  </si>
  <si>
    <t>ID</t>
  </si>
  <si>
    <t>GParent</t>
  </si>
  <si>
    <t>Tag</t>
  </si>
  <si>
    <t>Type</t>
  </si>
  <si>
    <t>CFR</t>
  </si>
  <si>
    <t>PBF</t>
  </si>
  <si>
    <t>top</t>
  </si>
  <si>
    <t>G_2</t>
  </si>
  <si>
    <t>E_3</t>
  </si>
  <si>
    <t>E_4</t>
  </si>
  <si>
    <t>G_5</t>
  </si>
  <si>
    <t>E_6</t>
  </si>
  <si>
    <t>E_7</t>
  </si>
  <si>
    <t>OR gate</t>
  </si>
  <si>
    <t>AND gate</t>
  </si>
  <si>
    <t>State 4</t>
  </si>
  <si>
    <t xml:space="preserve"> Probability</t>
  </si>
  <si>
    <t>Intensisty</t>
  </si>
  <si>
    <t>States 2,3&amp;4</t>
  </si>
  <si>
    <t xml:space="preserve">Conditional </t>
  </si>
  <si>
    <t>Fail Rate</t>
  </si>
  <si>
    <t>Probabilitly of</t>
  </si>
  <si>
    <t>Faillure</t>
  </si>
  <si>
    <t>Markov Model Results</t>
  </si>
  <si>
    <t>Pa2Shared&lt;- carms.make(title="Parallel Continuous AND_OR", diagram_grid=c(9,13))</t>
  </si>
  <si>
    <t>Pa2Shared&lt;-carms.state(Pa2Shared, prob=1, name="P1w P2w", size=11, h2w=.5, position=c(2,5) )</t>
  </si>
  <si>
    <t>Pa2Shared&lt;-carms.state(Pa2Shared, prob=0, name="P1f P2w", size=11, h2w=.5, position=c(7,2) )</t>
  </si>
  <si>
    <t>Pa2Shared&lt;-carms.state(Pa2Shared, prob=0, name="P1w P2f", size=11, h2w=.5, position=c(7,8) )</t>
  </si>
  <si>
    <t>Pa2Shared&lt;-carms.state(Pa2Shared, prob=0, name="P1f P2f", size=11, h2w=.5, position=c(12,5) )</t>
  </si>
  <si>
    <t>Pa2Shared&lt;-carms.base(Pa2Shared, 2e-5, time_units="hours", base_label="L1")</t>
  </si>
  <si>
    <t>Pa2Shared&lt;-carms.arrow(Pa2Shared, from=1, to=2, rate="L1", arc=.25, label="L1")</t>
  </si>
  <si>
    <t>Pa2Shared&lt;-carms.arrow(Pa2Shared, from=2, to=4, rate="L2", arc=.25, label="L2")</t>
  </si>
  <si>
    <t>Pa2Shared&lt;-carms.base(Pa2Shared, 5e-3, base_label="L2")</t>
  </si>
  <si>
    <t>Pa2Shared&lt;-carms.arrow(Pa2Shared, from=1, to=3, rate="L1", arc=-.25, label="L1")</t>
  </si>
  <si>
    <t>Pa2Shared&lt;-carms.base(Pa2Shared, 1/24, base_label="v")</t>
  </si>
  <si>
    <t>Pa2Shared&lt;-carms.arrow(Pa2Shared, from=3, to=4, rate="L2", arc=-.25, label="L2")</t>
  </si>
  <si>
    <t>diagram(Pa2Shared)</t>
  </si>
  <si>
    <t>Pa2Shared&lt;-carms.arrow(Pa2Shared, from=4, to=1, rate=".5*v", arc=-0, label=".5v")</t>
  </si>
  <si>
    <t>Pa2Shared&lt;-carms.arrow(Pa2Shared, from=2, to=1, rate="v", arc=.1, label="v")</t>
  </si>
  <si>
    <t>Pa2Shared&lt;-carms.arrow(Pa2Shared, from=3, to=1, rate="v", arc=-.1, label="v")</t>
  </si>
  <si>
    <t>Pa2Shared&lt;-simulate(Pa2Shared, solution="bd", mission_time=1000000, intervals=50)</t>
  </si>
  <si>
    <t>bd_result&lt;-data.frame(t(tail(matP(Pa2Shared),1)))</t>
  </si>
  <si>
    <t>ModelResult&lt;-Andrews_Tolo.carms(Pa2Shared)</t>
  </si>
  <si>
    <t>v&lt;-1/24</t>
  </si>
  <si>
    <t>as reported</t>
  </si>
  <si>
    <t>should be</t>
  </si>
  <si>
    <t xml:space="preserve"> </t>
  </si>
  <si>
    <t>Parallel Model Results</t>
  </si>
  <si>
    <t>Shared Load Model</t>
  </si>
  <si>
    <t>(FaultTree)</t>
  </si>
  <si>
    <t>(Markov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</si>
</sst>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E+00"/>
    <numFmt numFmtId="166" formatCode="0.00000E+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6" fontId="1" fillId="0" borderId="0" xfId="0" applyNumberFormat="1" applyFont="1"/>
    <xf numFmtId="166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/>
    <xf numFmtId="166" fontId="0" fillId="5" borderId="0" xfId="0" applyNumberFormat="1" applyFill="1"/>
    <xf numFmtId="0" fontId="0" fillId="5" borderId="0" xfId="0" applyFill="1"/>
    <xf numFmtId="166" fontId="0" fillId="6" borderId="0" xfId="0" applyNumberFormat="1" applyFill="1"/>
    <xf numFmtId="0" fontId="0" fillId="0" borderId="1" xfId="0" applyBorder="1"/>
    <xf numFmtId="165" fontId="0" fillId="5" borderId="0" xfId="0" applyNumberFormat="1" applyFill="1"/>
    <xf numFmtId="0" fontId="0" fillId="4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</xdr:row>
      <xdr:rowOff>114300</xdr:rowOff>
    </xdr:from>
    <xdr:to>
      <xdr:col>7</xdr:col>
      <xdr:colOff>342900</xdr:colOff>
      <xdr:row>7</xdr:row>
      <xdr:rowOff>19050</xdr:rowOff>
    </xdr:to>
    <xdr:sp macro="" textlink="">
      <xdr:nvSpPr>
        <xdr:cNvPr id="2" name="TextBox 1"/>
        <xdr:cNvSpPr txBox="1"/>
      </xdr:nvSpPr>
      <xdr:spPr>
        <a:xfrm>
          <a:off x="1143000" y="304800"/>
          <a:ext cx="3467100" cy="104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First I want</a:t>
          </a:r>
          <a:r>
            <a:rPr lang="en-US" sz="1100" baseline="0"/>
            <a:t> to build a basic 2 parallel element model in both CARMS and FaultTree for comparison of the basic AND and OR calculations</a:t>
          </a:r>
          <a:endParaRPr lang="en-US" sz="1100"/>
        </a:p>
      </xdr:txBody>
    </xdr:sp>
    <xdr:clientData/>
  </xdr:twoCellAnchor>
  <xdr:twoCellAnchor editAs="oneCell">
    <xdr:from>
      <xdr:col>0</xdr:col>
      <xdr:colOff>476250</xdr:colOff>
      <xdr:row>8</xdr:row>
      <xdr:rowOff>85725</xdr:rowOff>
    </xdr:from>
    <xdr:to>
      <xdr:col>11</xdr:col>
      <xdr:colOff>266700</xdr:colOff>
      <xdr:row>28</xdr:row>
      <xdr:rowOff>65088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1609725"/>
          <a:ext cx="6496050" cy="378936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</xdr:pic>
    <xdr:clientData/>
  </xdr:twoCellAnchor>
  <xdr:twoCellAnchor>
    <xdr:from>
      <xdr:col>23</xdr:col>
      <xdr:colOff>133350</xdr:colOff>
      <xdr:row>40</xdr:row>
      <xdr:rowOff>161925</xdr:rowOff>
    </xdr:from>
    <xdr:to>
      <xdr:col>31</xdr:col>
      <xdr:colOff>200025</xdr:colOff>
      <xdr:row>49</xdr:row>
      <xdr:rowOff>76200</xdr:rowOff>
    </xdr:to>
    <xdr:sp macro="" textlink="">
      <xdr:nvSpPr>
        <xdr:cNvPr id="5" name="TextBox 4"/>
        <xdr:cNvSpPr txBox="1"/>
      </xdr:nvSpPr>
      <xdr:spPr>
        <a:xfrm>
          <a:off x="14925675" y="7781925"/>
          <a:ext cx="5686425" cy="1628775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comparison of</a:t>
          </a:r>
          <a:r>
            <a:rPr lang="en-US" sz="1100" baseline="0"/>
            <a:t> models demonstrates numerical validation of the CARMS calculation as well as the FaultTree calculation.</a:t>
          </a:r>
        </a:p>
        <a:p>
          <a:endParaRPr lang="en-US" sz="1100" baseline="0"/>
        </a:p>
        <a:p>
          <a:r>
            <a:rPr lang="en-US" sz="1100" baseline="0"/>
            <a:t>Further it supports the supposition that "State Intensity" should likely be interpreted as "Conditional Fail Rate"</a:t>
          </a:r>
        </a:p>
        <a:p>
          <a:endParaRPr lang="en-US" sz="1100" baseline="0"/>
        </a:p>
        <a:p>
          <a:r>
            <a:rPr lang="en-US" sz="1100" baseline="0"/>
            <a:t>However, the "State Intensity" reported for State 1 is indeed the "Failure Frequency"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</xdr:row>
      <xdr:rowOff>19050</xdr:rowOff>
    </xdr:from>
    <xdr:to>
      <xdr:col>14</xdr:col>
      <xdr:colOff>476250</xdr:colOff>
      <xdr:row>31</xdr:row>
      <xdr:rowOff>47625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09550"/>
          <a:ext cx="8629650" cy="5743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514350</xdr:colOff>
      <xdr:row>4</xdr:row>
      <xdr:rowOff>95250</xdr:rowOff>
    </xdr:from>
    <xdr:to>
      <xdr:col>30</xdr:col>
      <xdr:colOff>742950</xdr:colOff>
      <xdr:row>26</xdr:row>
      <xdr:rowOff>123825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21125" y="857250"/>
          <a:ext cx="4219575" cy="42195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</xdr:pic>
    <xdr:clientData/>
  </xdr:twoCellAnchor>
  <xdr:twoCellAnchor>
    <xdr:from>
      <xdr:col>22</xdr:col>
      <xdr:colOff>95250</xdr:colOff>
      <xdr:row>34</xdr:row>
      <xdr:rowOff>190499</xdr:rowOff>
    </xdr:from>
    <xdr:to>
      <xdr:col>25</xdr:col>
      <xdr:colOff>142875</xdr:colOff>
      <xdr:row>38</xdr:row>
      <xdr:rowOff>123824</xdr:rowOff>
    </xdr:to>
    <xdr:sp macro="" textlink="">
      <xdr:nvSpPr>
        <xdr:cNvPr id="5" name="TextBox 4"/>
        <xdr:cNvSpPr txBox="1"/>
      </xdr:nvSpPr>
      <xdr:spPr>
        <a:xfrm>
          <a:off x="14497050" y="6667499"/>
          <a:ext cx="2552700" cy="695325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some reason Tolo</a:t>
          </a:r>
          <a:r>
            <a:rPr lang="en-US" sz="1100" baseline="0"/>
            <a:t> reported a Probability for State 4 that was nearly an order of magnitude high.</a:t>
          </a:r>
          <a:endParaRPr lang="en-US" sz="1100"/>
        </a:p>
      </xdr:txBody>
    </xdr:sp>
    <xdr:clientData/>
  </xdr:twoCellAnchor>
  <xdr:twoCellAnchor>
    <xdr:from>
      <xdr:col>30</xdr:col>
      <xdr:colOff>9525</xdr:colOff>
      <xdr:row>42</xdr:row>
      <xdr:rowOff>133350</xdr:rowOff>
    </xdr:from>
    <xdr:to>
      <xdr:col>35</xdr:col>
      <xdr:colOff>504825</xdr:colOff>
      <xdr:row>52</xdr:row>
      <xdr:rowOff>133350</xdr:rowOff>
    </xdr:to>
    <xdr:sp macro="" textlink="">
      <xdr:nvSpPr>
        <xdr:cNvPr id="6" name="TextBox 5"/>
        <xdr:cNvSpPr txBox="1"/>
      </xdr:nvSpPr>
      <xdr:spPr>
        <a:xfrm>
          <a:off x="20107275" y="8143875"/>
          <a:ext cx="4572000" cy="1905000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Despite the reported probability error for state 4, it is clear that the dependency model really is distinct from what</a:t>
          </a:r>
          <a:r>
            <a:rPr lang="en-US" sz="1600" baseline="0"/>
            <a:t> we could model with the fault tree.</a:t>
          </a:r>
        </a:p>
        <a:p>
          <a:endParaRPr lang="en-US" sz="1600" baseline="0"/>
        </a:p>
        <a:p>
          <a:r>
            <a:rPr lang="en-US" sz="1600" baseline="0"/>
            <a:t>This is particularly true for the AND gate. It is hard to ignore a result that is 2 orders of magnitude different.</a:t>
          </a:r>
          <a:endParaRPr lang="en-US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0</xdr:row>
      <xdr:rowOff>171450</xdr:rowOff>
    </xdr:from>
    <xdr:to>
      <xdr:col>9</xdr:col>
      <xdr:colOff>466725</xdr:colOff>
      <xdr:row>4</xdr:row>
      <xdr:rowOff>85725</xdr:rowOff>
    </xdr:to>
    <xdr:sp macro="" textlink="">
      <xdr:nvSpPr>
        <xdr:cNvPr id="2" name="TextBox 1"/>
        <xdr:cNvSpPr txBox="1"/>
      </xdr:nvSpPr>
      <xdr:spPr>
        <a:xfrm>
          <a:off x="1152525" y="171450"/>
          <a:ext cx="4800600" cy="67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function examines the CARMS object to produce a numeric</a:t>
          </a:r>
          <a:r>
            <a:rPr lang="en-US" sz="1100" baseline="0"/>
            <a:t> result using the base R function solve() for state probability calculaton and the presented form for calculating state intensity values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4:AH46"/>
  <sheetViews>
    <sheetView topLeftCell="W10" workbookViewId="0">
      <selection activeCell="AC36" sqref="AC36:AD36"/>
    </sheetView>
  </sheetViews>
  <sheetFormatPr defaultRowHeight="15" x14ac:dyDescent="0.25"/>
  <cols>
    <col min="15" max="15" width="14.28515625" customWidth="1"/>
    <col min="16" max="16" width="15.5703125" customWidth="1"/>
    <col min="29" max="30" width="14.7109375" customWidth="1"/>
    <col min="33" max="34" width="11.28515625" bestFit="1" customWidth="1"/>
  </cols>
  <sheetData>
    <row r="4" spans="13:23" x14ac:dyDescent="0.25">
      <c r="M4" s="1" t="s">
        <v>0</v>
      </c>
    </row>
    <row r="5" spans="13:23" x14ac:dyDescent="0.25">
      <c r="M5" s="2"/>
    </row>
    <row r="6" spans="13:23" x14ac:dyDescent="0.25">
      <c r="M6" s="3" t="s">
        <v>1</v>
      </c>
    </row>
    <row r="7" spans="13:23" x14ac:dyDescent="0.25">
      <c r="M7" s="3" t="s">
        <v>2</v>
      </c>
    </row>
    <row r="8" spans="13:23" x14ac:dyDescent="0.25">
      <c r="M8" s="3" t="s">
        <v>3</v>
      </c>
    </row>
    <row r="9" spans="13:23" x14ac:dyDescent="0.25">
      <c r="M9" s="3" t="s">
        <v>4</v>
      </c>
    </row>
    <row r="10" spans="13:23" x14ac:dyDescent="0.25">
      <c r="M10" s="3" t="s">
        <v>5</v>
      </c>
    </row>
    <row r="11" spans="13:23" x14ac:dyDescent="0.25">
      <c r="M11" s="3"/>
    </row>
    <row r="12" spans="13:23" x14ac:dyDescent="0.25">
      <c r="M12" s="3" t="s">
        <v>6</v>
      </c>
      <c r="W12" s="7" t="s">
        <v>73</v>
      </c>
    </row>
    <row r="13" spans="13:23" x14ac:dyDescent="0.25">
      <c r="M13" s="3" t="s">
        <v>7</v>
      </c>
      <c r="W13" s="7" t="s">
        <v>74</v>
      </c>
    </row>
    <row r="14" spans="13:23" x14ac:dyDescent="0.25">
      <c r="M14" s="3" t="s">
        <v>8</v>
      </c>
      <c r="W14" s="7" t="s">
        <v>75</v>
      </c>
    </row>
    <row r="15" spans="13:23" x14ac:dyDescent="0.25">
      <c r="M15" s="3" t="s">
        <v>9</v>
      </c>
      <c r="W15" s="7" t="s">
        <v>76</v>
      </c>
    </row>
    <row r="16" spans="13:23" x14ac:dyDescent="0.25">
      <c r="M16" s="3"/>
    </row>
    <row r="17" spans="13:34" x14ac:dyDescent="0.25">
      <c r="M17" s="3" t="s">
        <v>10</v>
      </c>
      <c r="W17" t="s">
        <v>63</v>
      </c>
    </row>
    <row r="18" spans="13:34" x14ac:dyDescent="0.25">
      <c r="M18" s="3" t="s">
        <v>11</v>
      </c>
    </row>
    <row r="19" spans="13:34" x14ac:dyDescent="0.25">
      <c r="M19" s="3" t="s">
        <v>12</v>
      </c>
      <c r="W19" t="s">
        <v>64</v>
      </c>
    </row>
    <row r="20" spans="13:34" x14ac:dyDescent="0.25">
      <c r="M20" s="3" t="s">
        <v>13</v>
      </c>
      <c r="W20" t="s">
        <v>65</v>
      </c>
    </row>
    <row r="21" spans="13:34" x14ac:dyDescent="0.25">
      <c r="M21" s="3" t="s">
        <v>14</v>
      </c>
      <c r="W21" t="s">
        <v>66</v>
      </c>
    </row>
    <row r="22" spans="13:34" x14ac:dyDescent="0.25">
      <c r="M22" s="3" t="s">
        <v>15</v>
      </c>
      <c r="W22" t="s">
        <v>67</v>
      </c>
    </row>
    <row r="23" spans="13:34" x14ac:dyDescent="0.25">
      <c r="M23" s="3" t="s">
        <v>16</v>
      </c>
      <c r="W23" t="s">
        <v>68</v>
      </c>
    </row>
    <row r="24" spans="13:34" x14ac:dyDescent="0.25">
      <c r="M24" s="3" t="s">
        <v>17</v>
      </c>
      <c r="W24" t="s">
        <v>69</v>
      </c>
    </row>
    <row r="25" spans="13:34" x14ac:dyDescent="0.25">
      <c r="W25" t="s">
        <v>70</v>
      </c>
    </row>
    <row r="26" spans="13:34" x14ac:dyDescent="0.25">
      <c r="M26" s="1" t="s">
        <v>18</v>
      </c>
    </row>
    <row r="27" spans="13:34" x14ac:dyDescent="0.25">
      <c r="M27" s="1"/>
      <c r="W27" t="s">
        <v>71</v>
      </c>
    </row>
    <row r="28" spans="13:34" x14ac:dyDescent="0.25">
      <c r="M28" s="1" t="s">
        <v>20</v>
      </c>
      <c r="W28" t="s">
        <v>72</v>
      </c>
    </row>
    <row r="29" spans="13:34" x14ac:dyDescent="0.25">
      <c r="M29" t="s">
        <v>21</v>
      </c>
      <c r="AC29" s="12" t="s">
        <v>97</v>
      </c>
      <c r="AD29" s="12" t="s">
        <v>99</v>
      </c>
      <c r="AG29" s="12" t="s">
        <v>101</v>
      </c>
      <c r="AH29" s="12"/>
    </row>
    <row r="30" spans="13:34" x14ac:dyDescent="0.25">
      <c r="M30" s="1" t="s">
        <v>22</v>
      </c>
      <c r="X30" t="s">
        <v>77</v>
      </c>
      <c r="AC30" s="12" t="s">
        <v>98</v>
      </c>
      <c r="AD30" s="12" t="s">
        <v>100</v>
      </c>
      <c r="AG30" s="12"/>
      <c r="AH30" s="12"/>
    </row>
    <row r="31" spans="13:34" x14ac:dyDescent="0.25">
      <c r="Y31" t="s">
        <v>78</v>
      </c>
      <c r="Z31" t="s">
        <v>79</v>
      </c>
      <c r="AA31" t="s">
        <v>80</v>
      </c>
      <c r="AB31" t="s">
        <v>81</v>
      </c>
      <c r="AC31" t="s">
        <v>82</v>
      </c>
      <c r="AD31" t="s">
        <v>83</v>
      </c>
      <c r="AG31" s="10" t="s">
        <v>93</v>
      </c>
      <c r="AH31" s="10"/>
    </row>
    <row r="32" spans="13:34" x14ac:dyDescent="0.25">
      <c r="N32" t="s">
        <v>19</v>
      </c>
      <c r="X32">
        <v>1</v>
      </c>
      <c r="Y32">
        <v>1</v>
      </c>
      <c r="Z32">
        <v>-1</v>
      </c>
      <c r="AA32" t="s">
        <v>84</v>
      </c>
      <c r="AB32">
        <v>10</v>
      </c>
      <c r="AC32" s="4">
        <v>7.0071790000000002E-5</v>
      </c>
      <c r="AD32" s="4">
        <v>2.8740200000000001E-3</v>
      </c>
      <c r="AG32" t="s">
        <v>95</v>
      </c>
      <c r="AH32" t="s">
        <v>94</v>
      </c>
    </row>
    <row r="33" spans="13:34" x14ac:dyDescent="0.25">
      <c r="O33" s="4" t="s">
        <v>23</v>
      </c>
      <c r="X33">
        <v>2</v>
      </c>
      <c r="Y33">
        <v>2</v>
      </c>
      <c r="Z33">
        <v>1</v>
      </c>
      <c r="AA33" t="s">
        <v>85</v>
      </c>
      <c r="AB33">
        <v>11</v>
      </c>
      <c r="AC33" s="9">
        <v>7.1793150000000001E-8</v>
      </c>
      <c r="AD33" s="9">
        <v>1.1486900000000001E-6</v>
      </c>
      <c r="AE33" s="10" t="s">
        <v>92</v>
      </c>
      <c r="AF33" s="10"/>
      <c r="AG33" s="6">
        <f>P45</f>
        <v>7.1793150000000001E-8</v>
      </c>
      <c r="AH33" s="6">
        <f>O37</f>
        <v>1.1486900000000001E-6</v>
      </c>
    </row>
    <row r="34" spans="13:34" x14ac:dyDescent="0.25">
      <c r="N34">
        <v>1</v>
      </c>
      <c r="O34" s="6">
        <v>0.99712710000000004</v>
      </c>
      <c r="X34">
        <v>3</v>
      </c>
      <c r="Y34">
        <v>3</v>
      </c>
      <c r="Z34">
        <v>2</v>
      </c>
      <c r="AA34" t="s">
        <v>86</v>
      </c>
      <c r="AB34">
        <v>1</v>
      </c>
      <c r="AC34" s="4">
        <v>5.0000000000000002E-5</v>
      </c>
      <c r="AD34" s="4">
        <v>2.3942540000000002E-3</v>
      </c>
    </row>
    <row r="35" spans="13:34" x14ac:dyDescent="0.25">
      <c r="N35">
        <v>2</v>
      </c>
      <c r="O35" s="6">
        <v>4.7862099999999998E-4</v>
      </c>
      <c r="X35">
        <v>4</v>
      </c>
      <c r="Y35">
        <v>4</v>
      </c>
      <c r="Z35">
        <v>2</v>
      </c>
      <c r="AA35" t="s">
        <v>87</v>
      </c>
      <c r="AB35">
        <v>1</v>
      </c>
      <c r="AC35" s="4">
        <v>2.0000000000000002E-5</v>
      </c>
      <c r="AD35" s="4">
        <v>4.7976969999999997E-4</v>
      </c>
      <c r="AG35" s="11" t="s">
        <v>96</v>
      </c>
      <c r="AH35" s="11"/>
    </row>
    <row r="36" spans="13:34" x14ac:dyDescent="0.25">
      <c r="N36">
        <v>3</v>
      </c>
      <c r="O36" s="6">
        <v>2.393105E-3</v>
      </c>
      <c r="X36">
        <v>5</v>
      </c>
      <c r="Y36">
        <v>5</v>
      </c>
      <c r="Z36">
        <v>1</v>
      </c>
      <c r="AA36" t="s">
        <v>88</v>
      </c>
      <c r="AB36">
        <v>10</v>
      </c>
      <c r="AC36" s="8">
        <v>6.9999999999999994E-5</v>
      </c>
      <c r="AD36" s="8">
        <v>2.872875E-3</v>
      </c>
      <c r="AE36" s="11" t="s">
        <v>91</v>
      </c>
      <c r="AF36" s="11"/>
      <c r="AG36" s="6">
        <f>SUM(P43:P45)</f>
        <v>6.9942483150000004E-5</v>
      </c>
      <c r="AH36" s="6">
        <f>SUM(O35:O37)</f>
        <v>2.8728746899999999E-3</v>
      </c>
    </row>
    <row r="37" spans="13:34" x14ac:dyDescent="0.25">
      <c r="N37">
        <v>4</v>
      </c>
      <c r="O37" s="6">
        <v>1.1486900000000001E-6</v>
      </c>
      <c r="X37">
        <v>6</v>
      </c>
      <c r="Y37">
        <v>6</v>
      </c>
      <c r="Z37">
        <v>5</v>
      </c>
      <c r="AA37" t="s">
        <v>89</v>
      </c>
      <c r="AB37">
        <v>1</v>
      </c>
      <c r="AC37" s="4">
        <v>5.0000000000000002E-5</v>
      </c>
      <c r="AD37" s="4">
        <v>2.3942540000000002E-3</v>
      </c>
    </row>
    <row r="38" spans="13:34" x14ac:dyDescent="0.25">
      <c r="X38">
        <v>7</v>
      </c>
      <c r="Y38">
        <v>7</v>
      </c>
      <c r="Z38">
        <v>5</v>
      </c>
      <c r="AA38" t="s">
        <v>90</v>
      </c>
      <c r="AB38">
        <v>1</v>
      </c>
      <c r="AC38" s="4">
        <v>2.0000000000000002E-5</v>
      </c>
      <c r="AD38" s="4">
        <v>4.7976969999999997E-4</v>
      </c>
    </row>
    <row r="39" spans="13:34" x14ac:dyDescent="0.25">
      <c r="M39" t="s">
        <v>55</v>
      </c>
    </row>
    <row r="40" spans="13:34" x14ac:dyDescent="0.25">
      <c r="N40" t="s">
        <v>59</v>
      </c>
    </row>
    <row r="41" spans="13:34" x14ac:dyDescent="0.25">
      <c r="N41" t="s">
        <v>60</v>
      </c>
      <c r="O41" t="s">
        <v>61</v>
      </c>
      <c r="P41" t="s">
        <v>62</v>
      </c>
    </row>
    <row r="42" spans="13:34" x14ac:dyDescent="0.25">
      <c r="M42">
        <v>1</v>
      </c>
      <c r="N42">
        <v>1</v>
      </c>
      <c r="O42" s="6">
        <v>0.99712710000000004</v>
      </c>
      <c r="P42" s="6">
        <v>6.9798899999999993E-5</v>
      </c>
    </row>
    <row r="43" spans="13:34" x14ac:dyDescent="0.25">
      <c r="M43">
        <v>2</v>
      </c>
      <c r="N43">
        <v>2</v>
      </c>
      <c r="O43" s="6">
        <v>4.7862099999999998E-4</v>
      </c>
      <c r="P43" s="6">
        <v>1.9966470000000001E-5</v>
      </c>
    </row>
    <row r="44" spans="13:34" x14ac:dyDescent="0.25">
      <c r="M44">
        <v>3</v>
      </c>
      <c r="N44">
        <v>3</v>
      </c>
      <c r="O44" s="6">
        <v>2.393105E-3</v>
      </c>
      <c r="P44" s="6">
        <v>4.9904219999999997E-5</v>
      </c>
    </row>
    <row r="45" spans="13:34" x14ac:dyDescent="0.25">
      <c r="M45">
        <v>4</v>
      </c>
      <c r="N45">
        <v>4</v>
      </c>
      <c r="O45" s="6">
        <v>1.1486900000000001E-6</v>
      </c>
      <c r="P45" s="6">
        <v>7.1793150000000001E-8</v>
      </c>
    </row>
    <row r="46" spans="13:34" x14ac:dyDescent="0.25">
      <c r="O46" s="6"/>
    </row>
  </sheetData>
  <mergeCells count="4">
    <mergeCell ref="AG31:AH31"/>
    <mergeCell ref="AG35:AH35"/>
    <mergeCell ref="AE33:AF33"/>
    <mergeCell ref="AE36:AF3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4:AJ43"/>
  <sheetViews>
    <sheetView tabSelected="1" topLeftCell="W5" workbookViewId="0">
      <selection activeCell="Z51" sqref="Z51"/>
    </sheetView>
  </sheetViews>
  <sheetFormatPr defaultRowHeight="15" x14ac:dyDescent="0.25"/>
  <cols>
    <col min="19" max="19" width="16.28515625" customWidth="1"/>
    <col min="20" max="20" width="15" customWidth="1"/>
    <col min="22" max="22" width="11" bestFit="1" customWidth="1"/>
    <col min="23" max="23" width="12.5703125" customWidth="1"/>
    <col min="24" max="24" width="13" customWidth="1"/>
    <col min="25" max="25" width="12" bestFit="1" customWidth="1"/>
    <col min="26" max="26" width="11.28515625" bestFit="1" customWidth="1"/>
    <col min="31" max="31" width="11.85546875" customWidth="1"/>
    <col min="32" max="32" width="13.5703125" customWidth="1"/>
    <col min="34" max="35" width="13.28515625" customWidth="1"/>
  </cols>
  <sheetData>
    <row r="4" spans="17:17" x14ac:dyDescent="0.25">
      <c r="Q4" s="1" t="s">
        <v>0</v>
      </c>
    </row>
    <row r="5" spans="17:17" x14ac:dyDescent="0.25">
      <c r="Q5" s="2"/>
    </row>
    <row r="6" spans="17:17" x14ac:dyDescent="0.25">
      <c r="Q6" s="3" t="s">
        <v>102</v>
      </c>
    </row>
    <row r="7" spans="17:17" x14ac:dyDescent="0.25">
      <c r="Q7" s="3" t="s">
        <v>103</v>
      </c>
    </row>
    <row r="8" spans="17:17" x14ac:dyDescent="0.25">
      <c r="Q8" s="3" t="s">
        <v>104</v>
      </c>
    </row>
    <row r="9" spans="17:17" x14ac:dyDescent="0.25">
      <c r="Q9" s="3" t="s">
        <v>105</v>
      </c>
    </row>
    <row r="10" spans="17:17" x14ac:dyDescent="0.25">
      <c r="Q10" s="3" t="s">
        <v>106</v>
      </c>
    </row>
    <row r="11" spans="17:17" x14ac:dyDescent="0.25">
      <c r="Q11" s="3"/>
    </row>
    <row r="12" spans="17:17" x14ac:dyDescent="0.25">
      <c r="Q12" s="3" t="s">
        <v>107</v>
      </c>
    </row>
    <row r="13" spans="17:17" x14ac:dyDescent="0.25">
      <c r="Q13" s="3" t="s">
        <v>110</v>
      </c>
    </row>
    <row r="14" spans="17:17" x14ac:dyDescent="0.25">
      <c r="Q14" s="3" t="s">
        <v>112</v>
      </c>
    </row>
    <row r="15" spans="17:17" x14ac:dyDescent="0.25">
      <c r="Q15" s="3"/>
    </row>
    <row r="16" spans="17:17" x14ac:dyDescent="0.25">
      <c r="Q16" s="3" t="s">
        <v>108</v>
      </c>
    </row>
    <row r="17" spans="17:25" x14ac:dyDescent="0.25">
      <c r="Q17" s="3" t="s">
        <v>116</v>
      </c>
    </row>
    <row r="18" spans="17:25" x14ac:dyDescent="0.25">
      <c r="Q18" s="3" t="s">
        <v>111</v>
      </c>
    </row>
    <row r="19" spans="17:25" x14ac:dyDescent="0.25">
      <c r="Q19" s="3" t="s">
        <v>117</v>
      </c>
    </row>
    <row r="20" spans="17:25" x14ac:dyDescent="0.25">
      <c r="Q20" s="3" t="s">
        <v>109</v>
      </c>
    </row>
    <row r="21" spans="17:25" x14ac:dyDescent="0.25">
      <c r="Q21" s="3" t="s">
        <v>113</v>
      </c>
    </row>
    <row r="22" spans="17:25" x14ac:dyDescent="0.25">
      <c r="Q22" s="3" t="s">
        <v>115</v>
      </c>
    </row>
    <row r="23" spans="17:25" x14ac:dyDescent="0.25">
      <c r="R23" t="s">
        <v>114</v>
      </c>
    </row>
    <row r="25" spans="17:25" x14ac:dyDescent="0.25">
      <c r="Q25" s="1" t="s">
        <v>118</v>
      </c>
    </row>
    <row r="26" spans="17:25" x14ac:dyDescent="0.25">
      <c r="Q26" s="1"/>
    </row>
    <row r="27" spans="17:25" x14ac:dyDescent="0.25">
      <c r="Q27" s="1" t="s">
        <v>20</v>
      </c>
      <c r="X27" s="7" t="s">
        <v>73</v>
      </c>
    </row>
    <row r="28" spans="17:25" x14ac:dyDescent="0.25">
      <c r="Q28" t="s">
        <v>119</v>
      </c>
      <c r="X28" s="7" t="s">
        <v>74</v>
      </c>
    </row>
    <row r="29" spans="17:25" x14ac:dyDescent="0.25">
      <c r="Q29" s="1" t="s">
        <v>22</v>
      </c>
      <c r="X29" s="7" t="s">
        <v>121</v>
      </c>
      <c r="Y29">
        <f>1/24</f>
        <v>4.1666666666666664E-2</v>
      </c>
    </row>
    <row r="30" spans="17:25" x14ac:dyDescent="0.25">
      <c r="R30" t="s">
        <v>19</v>
      </c>
    </row>
    <row r="31" spans="17:25" x14ac:dyDescent="0.25">
      <c r="S31" t="s">
        <v>23</v>
      </c>
      <c r="V31" s="14" t="s">
        <v>122</v>
      </c>
      <c r="X31" s="7" t="s">
        <v>123</v>
      </c>
    </row>
    <row r="32" spans="17:25" x14ac:dyDescent="0.25">
      <c r="R32">
        <v>1</v>
      </c>
      <c r="S32">
        <v>0.99893827130000001</v>
      </c>
      <c r="V32">
        <v>0.99743517999999998</v>
      </c>
      <c r="X32">
        <v>0.99893827130000001</v>
      </c>
    </row>
    <row r="33" spans="17:36" x14ac:dyDescent="0.25">
      <c r="R33">
        <v>2</v>
      </c>
      <c r="S33">
        <v>4.2811640000000001E-4</v>
      </c>
      <c r="V33">
        <v>4.2747E-4</v>
      </c>
      <c r="X33">
        <v>4.2811640000000001E-4</v>
      </c>
    </row>
    <row r="34" spans="17:36" x14ac:dyDescent="0.25">
      <c r="R34">
        <v>3</v>
      </c>
      <c r="S34">
        <v>4.2811640000000001E-4</v>
      </c>
      <c r="V34">
        <v>4.2747E-4</v>
      </c>
      <c r="X34">
        <v>4.2811640000000001E-4</v>
      </c>
      <c r="AE34" s="12" t="s">
        <v>125</v>
      </c>
      <c r="AF34" s="12"/>
      <c r="AH34" s="12" t="s">
        <v>126</v>
      </c>
      <c r="AI34" s="12"/>
    </row>
    <row r="35" spans="17:36" x14ac:dyDescent="0.25">
      <c r="R35">
        <v>4</v>
      </c>
      <c r="S35">
        <v>2.0549589999999999E-4</v>
      </c>
      <c r="V35" s="18">
        <v>1.7098E-3</v>
      </c>
      <c r="X35">
        <v>2.0549589999999999E-4</v>
      </c>
      <c r="AE35" s="12" t="s">
        <v>127</v>
      </c>
      <c r="AF35" s="12"/>
      <c r="AH35" s="12" t="s">
        <v>128</v>
      </c>
      <c r="AI35" s="12"/>
    </row>
    <row r="36" spans="17:36" x14ac:dyDescent="0.25">
      <c r="AE36" s="10" t="s">
        <v>93</v>
      </c>
      <c r="AF36" s="10"/>
      <c r="AH36" s="10" t="s">
        <v>93</v>
      </c>
      <c r="AI36" s="10"/>
    </row>
    <row r="37" spans="17:36" x14ac:dyDescent="0.25">
      <c r="Q37" t="s">
        <v>120</v>
      </c>
      <c r="AE37" t="s">
        <v>95</v>
      </c>
      <c r="AF37" t="s">
        <v>94</v>
      </c>
      <c r="AH37" t="s">
        <v>95</v>
      </c>
      <c r="AI37" t="s">
        <v>94</v>
      </c>
    </row>
    <row r="38" spans="17:36" x14ac:dyDescent="0.25">
      <c r="R38" t="s">
        <v>59</v>
      </c>
      <c r="AC38" s="10" t="s">
        <v>92</v>
      </c>
      <c r="AD38" s="10"/>
      <c r="AE38" s="9">
        <v>7.1793150000000001E-8</v>
      </c>
      <c r="AF38" s="9">
        <v>1.1486900000000001E-6</v>
      </c>
      <c r="AH38" s="6">
        <f>T43</f>
        <v>4.2811639999999996E-6</v>
      </c>
      <c r="AI38" s="6">
        <f>S43</f>
        <v>2.0549589999999999E-4</v>
      </c>
    </row>
    <row r="39" spans="17:36" x14ac:dyDescent="0.25">
      <c r="R39" t="s">
        <v>60</v>
      </c>
      <c r="S39" t="s">
        <v>61</v>
      </c>
      <c r="T39" t="s">
        <v>62</v>
      </c>
    </row>
    <row r="40" spans="17:36" x14ac:dyDescent="0.25">
      <c r="Q40">
        <v>1</v>
      </c>
      <c r="R40">
        <v>1</v>
      </c>
      <c r="S40">
        <v>0.99893827130000001</v>
      </c>
      <c r="T40" s="13">
        <v>3.995753E-5</v>
      </c>
      <c r="V40" s="17">
        <f>(V33+V34)*$Y$29 +V35*0.5*$Y$29</f>
        <v>7.1243333333333329E-5</v>
      </c>
      <c r="W40">
        <f>V33*$Y$29</f>
        <v>1.781125E-5</v>
      </c>
      <c r="X40" s="15">
        <f>(X33+X34)*$Y$29 +X35*0.5*$Y$29</f>
        <v>3.9957531249999995E-5</v>
      </c>
      <c r="Y40">
        <f>X33*$Y$29</f>
        <v>1.7838183333333331E-5</v>
      </c>
      <c r="Z40" s="6"/>
      <c r="AE40" s="11" t="s">
        <v>96</v>
      </c>
      <c r="AF40" s="11"/>
      <c r="AH40" s="11" t="s">
        <v>96</v>
      </c>
      <c r="AI40" s="11"/>
    </row>
    <row r="41" spans="17:36" x14ac:dyDescent="0.25">
      <c r="Q41">
        <v>2</v>
      </c>
      <c r="R41">
        <v>2</v>
      </c>
      <c r="S41">
        <v>4.2811640000000001E-4</v>
      </c>
      <c r="T41" s="6">
        <v>1.997877E-5</v>
      </c>
      <c r="W41">
        <f>V34*$Y$29</f>
        <v>1.781125E-5</v>
      </c>
      <c r="Y41">
        <f>X34*$Y$29</f>
        <v>1.7838183333333331E-5</v>
      </c>
      <c r="AC41" s="11" t="s">
        <v>91</v>
      </c>
      <c r="AD41" s="11"/>
      <c r="AE41" s="8">
        <v>6.9999999999999994E-5</v>
      </c>
      <c r="AF41" s="8">
        <v>2.872875E-3</v>
      </c>
      <c r="AH41" s="6">
        <f>SUM(T41:T43)</f>
        <v>4.4238703999999998E-5</v>
      </c>
      <c r="AI41" s="5">
        <f>SUM(S41:S43)</f>
        <v>1.0617287000000001E-3</v>
      </c>
      <c r="AJ41" t="s">
        <v>124</v>
      </c>
    </row>
    <row r="42" spans="17:36" ht="15.75" thickBot="1" x14ac:dyDescent="0.3">
      <c r="Q42">
        <v>3</v>
      </c>
      <c r="R42">
        <v>3</v>
      </c>
      <c r="S42">
        <v>4.2811640000000001E-4</v>
      </c>
      <c r="T42" s="6">
        <v>1.997877E-5</v>
      </c>
      <c r="W42" s="19">
        <f>V35*0.5*$Y$29</f>
        <v>3.562083333333333E-5</v>
      </c>
      <c r="Y42" s="16">
        <f>X35*0.5*$Y$29</f>
        <v>4.2811645833333326E-6</v>
      </c>
    </row>
    <row r="43" spans="17:36" x14ac:dyDescent="0.25">
      <c r="Q43">
        <v>4</v>
      </c>
      <c r="R43">
        <v>4</v>
      </c>
      <c r="S43">
        <v>2.0549589999999999E-4</v>
      </c>
      <c r="T43" s="6">
        <v>4.2811639999999996E-6</v>
      </c>
      <c r="W43">
        <f>SUM(W40:W42)</f>
        <v>7.1243333333333329E-5</v>
      </c>
      <c r="Y43">
        <f>SUM(Y40:Y42)</f>
        <v>3.9957531249999995E-5</v>
      </c>
    </row>
  </sheetData>
  <mergeCells count="6">
    <mergeCell ref="AE36:AF36"/>
    <mergeCell ref="AC38:AD38"/>
    <mergeCell ref="AE40:AF40"/>
    <mergeCell ref="AC41:AD41"/>
    <mergeCell ref="AH36:AI36"/>
    <mergeCell ref="AH40:AI4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K58"/>
  <sheetViews>
    <sheetView topLeftCell="A14" workbookViewId="0">
      <selection activeCell="D32" sqref="D32"/>
    </sheetView>
  </sheetViews>
  <sheetFormatPr defaultRowHeight="15" x14ac:dyDescent="0.25"/>
  <sheetData>
    <row r="8" spans="3:5" x14ac:dyDescent="0.25">
      <c r="D8" t="s">
        <v>56</v>
      </c>
    </row>
    <row r="11" spans="3:5" x14ac:dyDescent="0.25">
      <c r="C11" t="s">
        <v>24</v>
      </c>
    </row>
    <row r="12" spans="3:5" x14ac:dyDescent="0.25">
      <c r="D12" t="s">
        <v>25</v>
      </c>
    </row>
    <row r="13" spans="3:5" x14ac:dyDescent="0.25">
      <c r="D13" t="s">
        <v>26</v>
      </c>
    </row>
    <row r="14" spans="3:5" x14ac:dyDescent="0.25">
      <c r="E14" t="s">
        <v>27</v>
      </c>
    </row>
    <row r="15" spans="3:5" x14ac:dyDescent="0.25">
      <c r="D15" t="s">
        <v>28</v>
      </c>
    </row>
    <row r="16" spans="3:5" x14ac:dyDescent="0.25">
      <c r="D16" t="s">
        <v>29</v>
      </c>
    </row>
    <row r="18" spans="4:11" x14ac:dyDescent="0.25">
      <c r="D18" t="s">
        <v>30</v>
      </c>
    </row>
    <row r="20" spans="4:11" x14ac:dyDescent="0.25">
      <c r="D20" t="s">
        <v>31</v>
      </c>
    </row>
    <row r="21" spans="4:11" x14ac:dyDescent="0.25">
      <c r="D21" t="s">
        <v>32</v>
      </c>
    </row>
    <row r="22" spans="4:11" x14ac:dyDescent="0.25">
      <c r="D22" t="s">
        <v>33</v>
      </c>
    </row>
    <row r="23" spans="4:11" x14ac:dyDescent="0.25">
      <c r="E23" t="s">
        <v>34</v>
      </c>
    </row>
    <row r="24" spans="4:11" x14ac:dyDescent="0.25">
      <c r="D24" t="s">
        <v>28</v>
      </c>
    </row>
    <row r="26" spans="4:11" x14ac:dyDescent="0.25">
      <c r="D26" t="s">
        <v>35</v>
      </c>
    </row>
    <row r="27" spans="4:11" x14ac:dyDescent="0.25">
      <c r="D27" t="s">
        <v>36</v>
      </c>
    </row>
    <row r="28" spans="4:11" x14ac:dyDescent="0.25">
      <c r="D28" t="s">
        <v>37</v>
      </c>
    </row>
    <row r="29" spans="4:11" x14ac:dyDescent="0.25">
      <c r="D29" t="s">
        <v>38</v>
      </c>
      <c r="K29" t="s">
        <v>57</v>
      </c>
    </row>
    <row r="31" spans="4:11" x14ac:dyDescent="0.25">
      <c r="D31" t="s">
        <v>39</v>
      </c>
    </row>
    <row r="32" spans="4:11" x14ac:dyDescent="0.25">
      <c r="D32" t="s">
        <v>58</v>
      </c>
    </row>
    <row r="34" spans="4:6" x14ac:dyDescent="0.25">
      <c r="D34" t="s">
        <v>40</v>
      </c>
    </row>
    <row r="35" spans="4:6" x14ac:dyDescent="0.25">
      <c r="D35" t="s">
        <v>41</v>
      </c>
    </row>
    <row r="36" spans="4:6" x14ac:dyDescent="0.25">
      <c r="E36" t="s">
        <v>42</v>
      </c>
    </row>
    <row r="37" spans="4:6" x14ac:dyDescent="0.25">
      <c r="D37" t="s">
        <v>28</v>
      </c>
    </row>
    <row r="39" spans="4:6" x14ac:dyDescent="0.25">
      <c r="D39" t="s">
        <v>43</v>
      </c>
    </row>
    <row r="41" spans="4:6" x14ac:dyDescent="0.25">
      <c r="D41" t="s">
        <v>44</v>
      </c>
    </row>
    <row r="42" spans="4:6" x14ac:dyDescent="0.25">
      <c r="D42" t="s">
        <v>45</v>
      </c>
    </row>
    <row r="43" spans="4:6" x14ac:dyDescent="0.25">
      <c r="D43" t="s">
        <v>46</v>
      </c>
    </row>
    <row r="44" spans="4:6" x14ac:dyDescent="0.25">
      <c r="E44" t="s">
        <v>47</v>
      </c>
    </row>
    <row r="45" spans="4:6" x14ac:dyDescent="0.25">
      <c r="E45" t="s">
        <v>48</v>
      </c>
    </row>
    <row r="46" spans="4:6" x14ac:dyDescent="0.25">
      <c r="E46" t="s">
        <v>49</v>
      </c>
    </row>
    <row r="47" spans="4:6" x14ac:dyDescent="0.25">
      <c r="F47" t="s">
        <v>50</v>
      </c>
    </row>
    <row r="48" spans="4:6" x14ac:dyDescent="0.25">
      <c r="E48" t="s">
        <v>28</v>
      </c>
    </row>
    <row r="49" spans="3:5" x14ac:dyDescent="0.25">
      <c r="E49" t="s">
        <v>51</v>
      </c>
    </row>
    <row r="50" spans="3:5" x14ac:dyDescent="0.25">
      <c r="D50" t="s">
        <v>28</v>
      </c>
    </row>
    <row r="53" spans="3:5" x14ac:dyDescent="0.25">
      <c r="D53" t="s">
        <v>52</v>
      </c>
    </row>
    <row r="55" spans="3:5" x14ac:dyDescent="0.25">
      <c r="D55" t="s">
        <v>53</v>
      </c>
    </row>
    <row r="57" spans="3:5" x14ac:dyDescent="0.25">
      <c r="D57" t="s">
        <v>54</v>
      </c>
    </row>
    <row r="58" spans="3:5" x14ac:dyDescent="0.25">
      <c r="C58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Pa2AndOr</vt:lpstr>
      <vt:lpstr>Shared Load</vt:lpstr>
      <vt:lpstr>Andrews_Tolo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2024-04-24T22:30:00Z</dcterms:modified>
</cp:coreProperties>
</file>