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1824" yWindow="456" windowWidth="19416" windowHeight="11016" activeTab="2"/>
  </bookViews>
  <sheets>
    <sheet name="cover sheet" sheetId="3" r:id="rId1"/>
    <sheet name="box office" sheetId="1" r:id="rId2"/>
    <sheet name="summary" sheetId="2" r:id="rId3"/>
    <sheet name="comp track" sheetId="10" r:id="rId4"/>
    <sheet name="emailinfo" sheetId="4" r:id="rId5"/>
    <sheet name="Variety" sheetId="7" state="hidden" r:id="rId6"/>
    <sheet name="League Dues" sheetId="8" state="hidden" r:id="rId7"/>
    <sheet name="League Report" sheetId="9" state="hidden" r:id="rId8"/>
  </sheets>
  <definedNames>
    <definedName name="capacity">summary!$D$4</definedName>
    <definedName name="creditcardcommission">'box office'!$B$19</definedName>
    <definedName name="grosspotential">summary!$E$8</definedName>
    <definedName name="groupcommission1">'box office'!$B$22</definedName>
    <definedName name="groupcommission2">'box office'!$B$23</definedName>
    <definedName name="internetcommission">'box office'!$B$18</definedName>
    <definedName name="numberofperf">summary!$D$2</definedName>
    <definedName name="otherdollar">'box office'!$B$25</definedName>
    <definedName name="otherpercentage">'box office'!$B$24</definedName>
    <definedName name="percentofattendance">summary!$D$5</definedName>
    <definedName name="phonecommission">'box office'!$B$17</definedName>
    <definedName name="_xlnm.Print_Area" localSheetId="1">'box office'!$A$1:$N$111</definedName>
    <definedName name="_xlnm.Print_Area" localSheetId="0">'cover sheet'!$A$1:$F$63</definedName>
    <definedName name="_xlnm.Print_Area" localSheetId="4">emailinfo!$A$2:$B$22</definedName>
    <definedName name="_xlnm.Print_Area" localSheetId="2">summary!$A$1:$E$114</definedName>
    <definedName name="_xlnm.Print_Area">#REF!</definedName>
    <definedName name="_xlnm.Print_Titles" localSheetId="1">'box office'!$A:$B</definedName>
    <definedName name="remotecommission">'box office'!$B$20</definedName>
    <definedName name="singleticketcommission">'box office'!$B$21</definedName>
    <definedName name="subcommission">'box office'!$B$16</definedName>
    <definedName name="taxdeduction1">'box office'!$B$14</definedName>
    <definedName name="taxdeduction2">'box office'!$B$15</definedName>
    <definedName name="topticketprice">summary!$D$6</definedName>
    <definedName name="totalattendance">summary!$D$3</definedName>
  </definedNames>
  <calcPr calcId="145621" fullPrecision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1" i="2" l="1"/>
  <c r="C56" i="1"/>
  <c r="C70" i="1"/>
  <c r="C51" i="2"/>
  <c r="C54" i="2"/>
  <c r="C77" i="2"/>
  <c r="C78" i="2"/>
  <c r="B1" i="10"/>
  <c r="C1" i="10"/>
  <c r="D1" i="10"/>
  <c r="E1" i="10"/>
  <c r="G1" i="10"/>
  <c r="I1" i="10"/>
  <c r="F1" i="10"/>
  <c r="H1" i="10"/>
  <c r="J1" i="10"/>
  <c r="B18" i="10"/>
  <c r="C4" i="10"/>
  <c r="D4" i="10"/>
  <c r="E4" i="10"/>
  <c r="F4" i="10"/>
  <c r="G4" i="10"/>
  <c r="H4" i="10"/>
  <c r="I4" i="10"/>
  <c r="J4" i="10"/>
  <c r="B4" i="10"/>
  <c r="C2" i="10"/>
  <c r="D2" i="10"/>
  <c r="E2" i="10"/>
  <c r="F2" i="10"/>
  <c r="G2" i="10"/>
  <c r="H2" i="10"/>
  <c r="I2" i="10"/>
  <c r="J2" i="10"/>
  <c r="C3" i="10"/>
  <c r="D3" i="10"/>
  <c r="E3" i="10"/>
  <c r="F3" i="10"/>
  <c r="G3" i="10"/>
  <c r="H3" i="10"/>
  <c r="I3" i="10"/>
  <c r="J3" i="10"/>
  <c r="B3" i="10"/>
  <c r="B2" i="10"/>
  <c r="G18" i="10"/>
  <c r="G19" i="10"/>
  <c r="C18" i="10"/>
  <c r="C19" i="10"/>
  <c r="J18" i="10"/>
  <c r="J19" i="10"/>
  <c r="I18" i="10"/>
  <c r="I19" i="10"/>
  <c r="H18" i="10"/>
  <c r="H19" i="10"/>
  <c r="F18" i="10"/>
  <c r="F19" i="10"/>
  <c r="E18" i="10"/>
  <c r="E19" i="10"/>
  <c r="D18" i="10"/>
  <c r="D19" i="10"/>
  <c r="B19" i="10"/>
  <c r="C34" i="2"/>
  <c r="D36" i="2" s="1"/>
  <c r="A13" i="9"/>
  <c r="B15" i="4"/>
  <c r="A1" i="7"/>
  <c r="H88" i="1"/>
  <c r="M10" i="1"/>
  <c r="D4" i="2"/>
  <c r="H56" i="1"/>
  <c r="H80" i="1"/>
  <c r="H82" i="1"/>
  <c r="H84" i="1"/>
  <c r="H86" i="1"/>
  <c r="H90" i="1"/>
  <c r="B5" i="9"/>
  <c r="B4" i="9"/>
  <c r="C15" i="1"/>
  <c r="B24" i="2"/>
  <c r="I13" i="9"/>
  <c r="E22" i="1"/>
  <c r="E19" i="1"/>
  <c r="E16" i="1"/>
  <c r="D20" i="1"/>
  <c r="C20" i="1"/>
  <c r="E20" i="1"/>
  <c r="F20" i="1"/>
  <c r="G20" i="1"/>
  <c r="H20" i="1"/>
  <c r="I20" i="1"/>
  <c r="J20" i="1"/>
  <c r="K20" i="1"/>
  <c r="L20" i="1"/>
  <c r="M20" i="1"/>
  <c r="C19" i="2"/>
  <c r="G19" i="2"/>
  <c r="D18" i="1"/>
  <c r="C22" i="1"/>
  <c r="C19" i="1"/>
  <c r="D19" i="1"/>
  <c r="F19" i="1"/>
  <c r="G19" i="1"/>
  <c r="H19" i="1"/>
  <c r="I19" i="1"/>
  <c r="J19" i="1"/>
  <c r="K19" i="1"/>
  <c r="L19" i="1"/>
  <c r="M19" i="1"/>
  <c r="C18" i="2"/>
  <c r="G18" i="2"/>
  <c r="C17" i="1"/>
  <c r="D17" i="1"/>
  <c r="M37" i="1"/>
  <c r="C7" i="8"/>
  <c r="B13" i="9"/>
  <c r="B6" i="7"/>
  <c r="D5" i="7"/>
  <c r="B5" i="7"/>
  <c r="B4" i="7"/>
  <c r="B3" i="7"/>
  <c r="A24" i="2"/>
  <c r="A23" i="2"/>
  <c r="A4" i="2"/>
  <c r="D68" i="1"/>
  <c r="E68" i="1"/>
  <c r="F68" i="1"/>
  <c r="G68" i="1"/>
  <c r="H68" i="1"/>
  <c r="I68" i="1"/>
  <c r="J68" i="1"/>
  <c r="J56" i="1"/>
  <c r="J66" i="1"/>
  <c r="J64" i="1"/>
  <c r="J62" i="1"/>
  <c r="J60" i="1"/>
  <c r="J58" i="1"/>
  <c r="J70" i="1"/>
  <c r="K68" i="1"/>
  <c r="L68" i="1"/>
  <c r="C68" i="1"/>
  <c r="D66" i="1"/>
  <c r="D56" i="1"/>
  <c r="D64" i="1"/>
  <c r="D62" i="1"/>
  <c r="D60" i="1"/>
  <c r="D58" i="1"/>
  <c r="D70" i="1"/>
  <c r="E66" i="1"/>
  <c r="F66" i="1"/>
  <c r="G66" i="1"/>
  <c r="H66" i="1"/>
  <c r="H64" i="1"/>
  <c r="H62" i="1"/>
  <c r="H60" i="1"/>
  <c r="H58" i="1"/>
  <c r="H70" i="1"/>
  <c r="I66" i="1"/>
  <c r="K66" i="1"/>
  <c r="L66" i="1"/>
  <c r="L56" i="1"/>
  <c r="L64" i="1"/>
  <c r="L62" i="1"/>
  <c r="L60" i="1"/>
  <c r="L58" i="1"/>
  <c r="L70" i="1"/>
  <c r="C66" i="1"/>
  <c r="E64" i="1"/>
  <c r="F64" i="1"/>
  <c r="G64" i="1"/>
  <c r="I64" i="1"/>
  <c r="K64" i="1"/>
  <c r="C64" i="1"/>
  <c r="E62" i="1"/>
  <c r="F62" i="1"/>
  <c r="G62" i="1"/>
  <c r="I62" i="1"/>
  <c r="K62" i="1"/>
  <c r="C62" i="1"/>
  <c r="C60" i="1"/>
  <c r="E60" i="1"/>
  <c r="E56" i="1"/>
  <c r="E58" i="1"/>
  <c r="E70" i="1"/>
  <c r="F60" i="1"/>
  <c r="G60" i="1"/>
  <c r="I60" i="1"/>
  <c r="K60" i="1"/>
  <c r="F58" i="1"/>
  <c r="G58" i="1"/>
  <c r="I58" i="1"/>
  <c r="K58" i="1"/>
  <c r="C58" i="1"/>
  <c r="A4" i="1"/>
  <c r="A3" i="1"/>
  <c r="A2" i="1"/>
  <c r="A5" i="2"/>
  <c r="A3" i="2"/>
  <c r="B4" i="4"/>
  <c r="A2" i="2"/>
  <c r="B3" i="4"/>
  <c r="E13" i="9"/>
  <c r="D13" i="9"/>
  <c r="C13" i="9"/>
  <c r="L4" i="9"/>
  <c r="C10" i="8"/>
  <c r="C11" i="8"/>
  <c r="C9" i="8"/>
  <c r="C6" i="8"/>
  <c r="C8" i="8"/>
  <c r="G46" i="2"/>
  <c r="G47" i="2"/>
  <c r="G48" i="2"/>
  <c r="G49" i="2"/>
  <c r="G50" i="2"/>
  <c r="G43" i="2"/>
  <c r="G44" i="2"/>
  <c r="C84" i="2"/>
  <c r="C83" i="2"/>
  <c r="C85" i="2"/>
  <c r="D85" i="2"/>
  <c r="E85" i="2"/>
  <c r="G85" i="2"/>
  <c r="C25" i="1"/>
  <c r="C14" i="1"/>
  <c r="G21" i="8"/>
  <c r="D44" i="3"/>
  <c r="D53" i="3"/>
  <c r="E99" i="2"/>
  <c r="G20" i="8"/>
  <c r="G19" i="8"/>
  <c r="A1" i="1"/>
  <c r="A5" i="1"/>
  <c r="M6" i="1"/>
  <c r="M7" i="1"/>
  <c r="L13" i="9"/>
  <c r="M8" i="1"/>
  <c r="M9" i="1"/>
  <c r="C9" i="1"/>
  <c r="C11" i="1"/>
  <c r="D9" i="1"/>
  <c r="D53" i="1"/>
  <c r="E9" i="1"/>
  <c r="E53" i="1"/>
  <c r="F9" i="1"/>
  <c r="F11" i="1"/>
  <c r="G9" i="1"/>
  <c r="G11" i="1"/>
  <c r="H9" i="1"/>
  <c r="H53" i="1"/>
  <c r="I9" i="1"/>
  <c r="I53" i="1"/>
  <c r="J9" i="1"/>
  <c r="J11" i="1"/>
  <c r="K9" i="1"/>
  <c r="K11" i="1"/>
  <c r="L9" i="1"/>
  <c r="L11" i="1"/>
  <c r="M13" i="1"/>
  <c r="E10" i="2"/>
  <c r="D15" i="1"/>
  <c r="E15" i="1"/>
  <c r="F15" i="1"/>
  <c r="G15" i="1"/>
  <c r="H15" i="1"/>
  <c r="I15" i="1"/>
  <c r="J15" i="1"/>
  <c r="K15" i="1"/>
  <c r="L15" i="1"/>
  <c r="M15" i="1"/>
  <c r="C14" i="2"/>
  <c r="G14" i="2"/>
  <c r="C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E18" i="1"/>
  <c r="F18" i="1"/>
  <c r="G18" i="1"/>
  <c r="H18" i="1"/>
  <c r="I18" i="1"/>
  <c r="J18" i="1"/>
  <c r="K18" i="1"/>
  <c r="L18" i="1"/>
  <c r="C21" i="1"/>
  <c r="D21" i="1"/>
  <c r="E21" i="1"/>
  <c r="F21" i="1"/>
  <c r="G21" i="1"/>
  <c r="H21" i="1"/>
  <c r="I21" i="1"/>
  <c r="J21" i="1"/>
  <c r="K21" i="1"/>
  <c r="L21" i="1"/>
  <c r="M21" i="1"/>
  <c r="C20" i="2"/>
  <c r="G20" i="2"/>
  <c r="J25" i="1"/>
  <c r="J14" i="1"/>
  <c r="J22" i="1"/>
  <c r="J23" i="1"/>
  <c r="J24" i="1"/>
  <c r="J26" i="1"/>
  <c r="J28" i="1"/>
  <c r="F22" i="1"/>
  <c r="G22" i="1"/>
  <c r="H22" i="1"/>
  <c r="I22" i="1"/>
  <c r="K22" i="1"/>
  <c r="L22" i="1"/>
  <c r="C23" i="1"/>
  <c r="D23" i="1"/>
  <c r="E23" i="1"/>
  <c r="F23" i="1"/>
  <c r="G23" i="1"/>
  <c r="H23" i="1"/>
  <c r="I23" i="1"/>
  <c r="K23" i="1"/>
  <c r="L23" i="1"/>
  <c r="M23" i="1"/>
  <c r="C22" i="2"/>
  <c r="G22" i="2"/>
  <c r="C24" i="1"/>
  <c r="D24" i="1"/>
  <c r="E24" i="1"/>
  <c r="F24" i="1"/>
  <c r="G24" i="1"/>
  <c r="H24" i="1"/>
  <c r="I24" i="1"/>
  <c r="K24" i="1"/>
  <c r="L24" i="1"/>
  <c r="M24" i="1"/>
  <c r="C23" i="2"/>
  <c r="G23" i="2"/>
  <c r="D25" i="1"/>
  <c r="D14" i="1"/>
  <c r="E25" i="1"/>
  <c r="E14" i="1"/>
  <c r="E26" i="1"/>
  <c r="E28" i="1"/>
  <c r="F25" i="1"/>
  <c r="F14" i="1"/>
  <c r="G25" i="1"/>
  <c r="G14" i="1"/>
  <c r="G26" i="1"/>
  <c r="G28" i="1"/>
  <c r="H25" i="1"/>
  <c r="H14" i="1"/>
  <c r="I25" i="1"/>
  <c r="I14" i="1"/>
  <c r="I26" i="1"/>
  <c r="I28" i="1"/>
  <c r="K25" i="1"/>
  <c r="K14" i="1"/>
  <c r="K26" i="1"/>
  <c r="K28" i="1"/>
  <c r="L25" i="1"/>
  <c r="L14" i="1"/>
  <c r="F31" i="1"/>
  <c r="F44" i="1"/>
  <c r="G31" i="1"/>
  <c r="G44" i="1"/>
  <c r="H31" i="1"/>
  <c r="H44" i="1"/>
  <c r="I31" i="1"/>
  <c r="I44" i="1"/>
  <c r="J31" i="1"/>
  <c r="J44" i="1"/>
  <c r="K31" i="1"/>
  <c r="K44" i="1"/>
  <c r="L31" i="1"/>
  <c r="L44" i="1"/>
  <c r="M39" i="1"/>
  <c r="M40" i="1"/>
  <c r="M41" i="1"/>
  <c r="M42" i="1"/>
  <c r="M43" i="1"/>
  <c r="M46" i="1"/>
  <c r="M47" i="1"/>
  <c r="M45" i="1"/>
  <c r="M48" i="1"/>
  <c r="M49" i="1"/>
  <c r="M50" i="1"/>
  <c r="M51" i="1"/>
  <c r="M53" i="1"/>
  <c r="J53" i="1"/>
  <c r="C72" i="1"/>
  <c r="D72" i="1"/>
  <c r="E72" i="1"/>
  <c r="F72" i="1"/>
  <c r="G72" i="1"/>
  <c r="H72" i="1"/>
  <c r="I72" i="1"/>
  <c r="J72" i="1"/>
  <c r="K72" i="1"/>
  <c r="L72" i="1"/>
  <c r="C76" i="1"/>
  <c r="D76" i="1"/>
  <c r="E76" i="1"/>
  <c r="F76" i="1"/>
  <c r="G76" i="1"/>
  <c r="G56" i="1"/>
  <c r="G78" i="1"/>
  <c r="H76" i="1"/>
  <c r="I76" i="1"/>
  <c r="J76" i="1"/>
  <c r="K76" i="1"/>
  <c r="K56" i="1"/>
  <c r="K78" i="1"/>
  <c r="L76" i="1"/>
  <c r="C80" i="1"/>
  <c r="D80" i="1"/>
  <c r="E80" i="1"/>
  <c r="E82" i="1"/>
  <c r="E84" i="1"/>
  <c r="E86" i="1"/>
  <c r="E88" i="1"/>
  <c r="E90" i="1"/>
  <c r="F80" i="1"/>
  <c r="G80" i="1"/>
  <c r="I80" i="1"/>
  <c r="I56" i="1"/>
  <c r="I82" i="1"/>
  <c r="I84" i="1"/>
  <c r="I86" i="1"/>
  <c r="I88" i="1"/>
  <c r="I90" i="1"/>
  <c r="J80" i="1"/>
  <c r="K80" i="1"/>
  <c r="L80" i="1"/>
  <c r="C82" i="1"/>
  <c r="D82" i="1"/>
  <c r="F82" i="1"/>
  <c r="G82" i="1"/>
  <c r="G84" i="1"/>
  <c r="G86" i="1"/>
  <c r="G88" i="1"/>
  <c r="G90" i="1"/>
  <c r="J82" i="1"/>
  <c r="K82" i="1"/>
  <c r="L82" i="1"/>
  <c r="C84" i="1"/>
  <c r="D84" i="1"/>
  <c r="F84" i="1"/>
  <c r="J84" i="1"/>
  <c r="K84" i="1"/>
  <c r="L84" i="1"/>
  <c r="C86" i="1"/>
  <c r="D86" i="1"/>
  <c r="F86" i="1"/>
  <c r="J86" i="1"/>
  <c r="K86" i="1"/>
  <c r="L86" i="1"/>
  <c r="C88" i="1"/>
  <c r="D88" i="1"/>
  <c r="F88" i="1"/>
  <c r="J88" i="1"/>
  <c r="K88" i="1"/>
  <c r="L88" i="1"/>
  <c r="C94" i="1"/>
  <c r="D94" i="1"/>
  <c r="D95" i="1"/>
  <c r="E94" i="1"/>
  <c r="F94" i="1"/>
  <c r="G94" i="1"/>
  <c r="H94" i="1"/>
  <c r="I94" i="1"/>
  <c r="J94" i="1"/>
  <c r="K94" i="1"/>
  <c r="L94" i="1"/>
  <c r="L95" i="1"/>
  <c r="A1" i="2"/>
  <c r="B2" i="4"/>
  <c r="D2" i="2"/>
  <c r="G8" i="2"/>
  <c r="A13" i="2"/>
  <c r="B13" i="2"/>
  <c r="A14" i="2"/>
  <c r="B14" i="2"/>
  <c r="A15" i="2"/>
  <c r="B15" i="2"/>
  <c r="A16" i="2"/>
  <c r="B16" i="2"/>
  <c r="B17" i="2"/>
  <c r="A18" i="2"/>
  <c r="B18" i="2"/>
  <c r="A19" i="2"/>
  <c r="B19" i="2"/>
  <c r="A20" i="2"/>
  <c r="B20" i="2"/>
  <c r="A21" i="2"/>
  <c r="B21" i="2"/>
  <c r="A22" i="2"/>
  <c r="B22" i="2"/>
  <c r="B23" i="2"/>
  <c r="G42" i="2"/>
  <c r="G45" i="2"/>
  <c r="G53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D76" i="2"/>
  <c r="D77" i="2"/>
  <c r="B1" i="4"/>
  <c r="B7" i="7"/>
  <c r="B8" i="7"/>
  <c r="B9" i="7"/>
  <c r="B11" i="7"/>
  <c r="M52" i="1"/>
  <c r="G53" i="1"/>
  <c r="L53" i="1"/>
  <c r="F53" i="1"/>
  <c r="C94" i="2"/>
  <c r="H11" i="1"/>
  <c r="M38" i="1"/>
  <c r="M35" i="1"/>
  <c r="E31" i="1"/>
  <c r="E44" i="1"/>
  <c r="M33" i="1"/>
  <c r="M32" i="1"/>
  <c r="D22" i="1"/>
  <c r="M34" i="1"/>
  <c r="D31" i="1"/>
  <c r="D44" i="1"/>
  <c r="D16" i="1"/>
  <c r="M36" i="1"/>
  <c r="C18" i="1"/>
  <c r="M18" i="1"/>
  <c r="C17" i="2"/>
  <c r="G17" i="2"/>
  <c r="C31" i="1"/>
  <c r="C44" i="1"/>
  <c r="C53" i="1"/>
  <c r="E11" i="1"/>
  <c r="D11" i="2"/>
  <c r="D11" i="1"/>
  <c r="M31" i="1"/>
  <c r="M44" i="1"/>
  <c r="I11" i="1"/>
  <c r="K53" i="1"/>
  <c r="M16" i="1"/>
  <c r="C15" i="2"/>
  <c r="G15" i="2"/>
  <c r="M17" i="1"/>
  <c r="C16" i="2"/>
  <c r="G16" i="2"/>
  <c r="L26" i="1"/>
  <c r="L28" i="1"/>
  <c r="H26" i="1"/>
  <c r="H28" i="1"/>
  <c r="F26" i="1"/>
  <c r="F28" i="1"/>
  <c r="G77" i="2"/>
  <c r="C78" i="1"/>
  <c r="D78" i="1"/>
  <c r="E78" i="1"/>
  <c r="F56" i="1"/>
  <c r="F78" i="1"/>
  <c r="H78" i="1"/>
  <c r="I78" i="1"/>
  <c r="J78" i="1"/>
  <c r="L78" i="1"/>
  <c r="M78" i="1"/>
  <c r="C52" i="2"/>
  <c r="E95" i="1"/>
  <c r="G76" i="2"/>
  <c r="M22" i="1"/>
  <c r="C21" i="2"/>
  <c r="G21" i="2"/>
  <c r="L90" i="1"/>
  <c r="L74" i="1"/>
  <c r="I74" i="1"/>
  <c r="I95" i="1"/>
  <c r="I70" i="1"/>
  <c r="J95" i="1"/>
  <c r="J90" i="1"/>
  <c r="J74" i="1"/>
  <c r="F70" i="1"/>
  <c r="C90" i="1"/>
  <c r="E74" i="1"/>
  <c r="K70" i="1"/>
  <c r="K74" i="1"/>
  <c r="K90" i="1"/>
  <c r="K95" i="1"/>
  <c r="G70" i="1"/>
  <c r="G95" i="1"/>
  <c r="G74" i="1"/>
  <c r="H95" i="1"/>
  <c r="H74" i="1"/>
  <c r="D74" i="1"/>
  <c r="D90" i="1"/>
  <c r="F90" i="1"/>
  <c r="M90" i="1"/>
  <c r="M14" i="1"/>
  <c r="M25" i="1"/>
  <c r="M26" i="1"/>
  <c r="D26" i="2"/>
  <c r="E28" i="2"/>
  <c r="C31" i="2"/>
  <c r="D33" i="2" s="1"/>
  <c r="C91" i="2"/>
  <c r="G51" i="2"/>
  <c r="D3" i="2"/>
  <c r="J13" i="9"/>
  <c r="M11" i="1"/>
  <c r="D5" i="2"/>
  <c r="B21" i="4"/>
  <c r="D52" i="2"/>
  <c r="G52" i="2"/>
  <c r="M13" i="9"/>
  <c r="C74" i="1"/>
  <c r="F74" i="1"/>
  <c r="M74" i="1"/>
  <c r="M70" i="1"/>
  <c r="M92" i="1"/>
  <c r="B17" i="4"/>
  <c r="C95" i="1"/>
  <c r="F95" i="1"/>
  <c r="M95" i="1"/>
  <c r="B18" i="4"/>
  <c r="B10" i="7"/>
  <c r="D26" i="1"/>
  <c r="D28" i="1"/>
  <c r="C26" i="1"/>
  <c r="C28" i="1"/>
  <c r="B5" i="4"/>
  <c r="G10" i="2"/>
  <c r="F29" i="1"/>
  <c r="D29" i="1"/>
  <c r="C29" i="1"/>
  <c r="H29" i="1"/>
  <c r="N28" i="1"/>
  <c r="I29" i="1"/>
  <c r="J29" i="1"/>
  <c r="L29" i="1"/>
  <c r="K29" i="1"/>
  <c r="G29" i="1"/>
  <c r="E29" i="1"/>
  <c r="C13" i="2"/>
  <c r="G13" i="2"/>
  <c r="B19" i="4"/>
  <c r="B20" i="4"/>
  <c r="B22" i="4"/>
  <c r="C24" i="2"/>
  <c r="G24" i="2"/>
  <c r="E103" i="2"/>
  <c r="G103" i="2"/>
  <c r="D54" i="2"/>
  <c r="M28" i="1"/>
  <c r="E107" i="2"/>
  <c r="D78" i="2"/>
  <c r="G54" i="2"/>
  <c r="B10" i="4"/>
  <c r="G78" i="2"/>
  <c r="E26" i="2"/>
  <c r="B6" i="4"/>
  <c r="G26" i="2"/>
  <c r="H26" i="2"/>
  <c r="G107" i="2"/>
  <c r="B7" i="4"/>
  <c r="G28" i="2"/>
  <c r="K13" i="9"/>
  <c r="D57" i="3" l="1"/>
  <c r="B8" i="4"/>
  <c r="G33" i="2"/>
  <c r="G36" i="2"/>
  <c r="H36" i="2" s="1"/>
  <c r="B9" i="4"/>
  <c r="D38" i="2"/>
  <c r="E79" i="2" l="1"/>
  <c r="G38" i="2"/>
  <c r="G79" i="2" l="1"/>
  <c r="E81" i="2"/>
  <c r="B11" i="4" l="1"/>
  <c r="G81" i="2"/>
  <c r="E87" i="2"/>
  <c r="E89" i="2" l="1"/>
  <c r="G87" i="2"/>
  <c r="C93" i="2" l="1"/>
  <c r="D95" i="2" s="1"/>
  <c r="D96" i="2"/>
  <c r="C90" i="2"/>
  <c r="D92" i="2" s="1"/>
  <c r="G95" i="2" l="1"/>
  <c r="B12" i="4"/>
  <c r="G92" i="2"/>
  <c r="D58" i="3"/>
  <c r="D63" i="3" s="1"/>
  <c r="E98" i="2"/>
  <c r="E102" i="2"/>
  <c r="B13" i="4"/>
  <c r="E104" i="2" l="1"/>
  <c r="G104" i="2" s="1"/>
  <c r="G102" i="2"/>
  <c r="G98" i="2"/>
  <c r="E100" i="2"/>
  <c r="E106" i="2" s="1"/>
  <c r="G106" i="2" l="1"/>
  <c r="E108" i="2"/>
  <c r="G108" i="2" s="1"/>
</calcChain>
</file>

<file path=xl/comments1.xml><?xml version="1.0" encoding="utf-8"?>
<comments xmlns="http://schemas.openxmlformats.org/spreadsheetml/2006/main">
  <authors>
    <author>Judy Borsher</author>
  </authors>
  <commentList>
    <comment ref="A14" authorId="0">
      <text>
        <r>
          <rPr>
            <b/>
            <sz val="9"/>
            <color indexed="81"/>
            <rFont val="Tahoma"/>
            <family val="2"/>
          </rPr>
          <t>Judy Borsher:</t>
        </r>
        <r>
          <rPr>
            <sz val="9"/>
            <color indexed="81"/>
            <rFont val="Tahoma"/>
            <family val="2"/>
          </rPr>
          <t xml:space="preserve">
should be NET of the facility fee
corrected
</t>
        </r>
      </text>
    </comment>
  </commentList>
</comments>
</file>

<file path=xl/comments2.xml><?xml version="1.0" encoding="utf-8"?>
<comments xmlns="http://schemas.openxmlformats.org/spreadsheetml/2006/main">
  <authors>
    <author>Gregory Vander Ploeg</author>
  </authors>
  <commentList>
    <comment ref="G3" authorId="0">
      <text>
        <r>
          <rPr>
            <sz val="8"/>
            <color indexed="81"/>
            <rFont val="Tahoma"/>
            <family val="2"/>
          </rPr>
          <t xml:space="preserve">cell is value of US Dollar against Canadian Dollar
</t>
        </r>
      </text>
    </comment>
  </commentList>
</comments>
</file>

<file path=xl/comments3.xml><?xml version="1.0" encoding="utf-8"?>
<comments xmlns="http://schemas.openxmlformats.org/spreadsheetml/2006/main">
  <authors>
    <author>Gregory Vander Ploeg</author>
  </authors>
  <commentList>
    <comment ref="B1" authorId="0">
      <text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 xml:space="preserve">copy and past </t>
        </r>
        <r>
          <rPr>
            <i/>
            <sz val="10"/>
            <color indexed="81"/>
            <rFont val="Tahoma"/>
            <family val="2"/>
          </rPr>
          <t>e-mail info</t>
        </r>
        <r>
          <rPr>
            <sz val="10"/>
            <color indexed="81"/>
            <rFont val="Tahoma"/>
            <family val="2"/>
          </rPr>
          <t xml:space="preserve"> into the body of the distribution e-mail; if CDN engagement notate all monies are in CDN dollars in the e-mail message.
DO NOT include message(s) re: disputes and/or outstanding issues. Direct these questions to  </t>
        </r>
        <r>
          <rPr>
            <u/>
            <sz val="10"/>
            <color indexed="81"/>
            <rFont val="Tahoma"/>
            <family val="2"/>
          </rPr>
          <t>angelar@networkstours.com</t>
        </r>
        <r>
          <rPr>
            <sz val="10"/>
            <color indexed="81"/>
            <rFont val="Tahoma"/>
            <family val="2"/>
          </rPr>
          <t xml:space="preserve"> and CC the tour GM immediately. ONLY notate the settlement was 'Signed Under Dispute'
Be sure to double check your figures!</t>
        </r>
      </text>
    </comment>
  </commentList>
</comments>
</file>

<file path=xl/sharedStrings.xml><?xml version="1.0" encoding="utf-8"?>
<sst xmlns="http://schemas.openxmlformats.org/spreadsheetml/2006/main" count="466" uniqueCount="398">
  <si>
    <t>City:</t>
  </si>
  <si>
    <t>Venue:</t>
  </si>
  <si>
    <t>Dates</t>
  </si>
  <si>
    <t>Week</t>
  </si>
  <si>
    <t>Capacity</t>
  </si>
  <si>
    <t>GP:</t>
  </si>
  <si>
    <t># Perfs:</t>
  </si>
  <si>
    <t>to</t>
  </si>
  <si>
    <t>Week:</t>
  </si>
  <si>
    <t>Please remit to:</t>
  </si>
  <si>
    <t>CC:</t>
  </si>
  <si>
    <t>Top Tkt Price:</t>
  </si>
  <si>
    <t>CITY</t>
  </si>
  <si>
    <t>VENUE</t>
  </si>
  <si>
    <t>PRESENTER</t>
  </si>
  <si>
    <t>Single Tix (if applicable)</t>
  </si>
  <si>
    <t># of Remote/Outlet Tickets</t>
  </si>
  <si>
    <t xml:space="preserve"># of Single Tickets </t>
  </si>
  <si>
    <t>EXCHANGE RATE</t>
  </si>
  <si>
    <t>US DOLLARS</t>
  </si>
  <si>
    <t>EQUIVALENT</t>
  </si>
  <si>
    <t>[NET] Other %</t>
  </si>
  <si>
    <t>[NET] Other $</t>
  </si>
  <si>
    <t>Tax 2 and/or Percent deduction</t>
  </si>
  <si>
    <t>Tax 1 deduction</t>
  </si>
  <si>
    <t>[NET] Group Sales 1</t>
  </si>
  <si>
    <t>[NET] Group Sales 2</t>
  </si>
  <si>
    <t>Group Sales Commission 1</t>
  </si>
  <si>
    <t>Group Sales Commission 2</t>
  </si>
  <si>
    <t>PRESENTER PROFIT</t>
  </si>
  <si>
    <t>NET COMPANY GUARANTEE (USD only)</t>
  </si>
  <si>
    <t>Engagement Type:</t>
  </si>
  <si>
    <t>ENGAGEMENT TYPE:</t>
  </si>
  <si>
    <t>deductions % of GBOR</t>
  </si>
  <si>
    <t>Presenter Percentage:</t>
  </si>
  <si>
    <t>file name:</t>
  </si>
  <si>
    <t>(include show times only)</t>
  </si>
  <si>
    <t>PHONE</t>
  </si>
  <si>
    <t>Settlement cover page (1 copy)</t>
  </si>
  <si>
    <t>Labor bills (signed off by TD)</t>
  </si>
  <si>
    <t>"discount description"</t>
  </si>
  <si>
    <t>Guarantee check (2 copies)</t>
  </si>
  <si>
    <t>Royalty check (2 copies)</t>
  </si>
  <si>
    <t>Overage check (2 copies)</t>
  </si>
  <si>
    <t># OF TICKETS &lt; 50</t>
  </si>
  <si>
    <t># OF TICKETS &gt; 50</t>
  </si>
  <si>
    <t># OF TICKETS MISC 3</t>
  </si>
  <si>
    <t>DISCOUNTS:</t>
  </si>
  <si>
    <t>TAX WITHHELD AT SOURCE</t>
  </si>
  <si>
    <t>TOTAL COMPANY ROYALTY</t>
  </si>
  <si>
    <t>TOTAL COMPANY GUARANTEE</t>
  </si>
  <si>
    <t>CHECK NUMBERS</t>
  </si>
  <si>
    <t>TOTAL COMPANY PERCENTAGE</t>
  </si>
  <si>
    <t xml:space="preserve">TOTAL PRESENTER SHARE </t>
  </si>
  <si>
    <t>FULL TICKET PRICES BY SCALE:</t>
  </si>
  <si>
    <t>Scale 1:</t>
  </si>
  <si>
    <t>Scale 2:</t>
  </si>
  <si>
    <t>Scale 3:</t>
  </si>
  <si>
    <t>Scale 4:</t>
  </si>
  <si>
    <t>Scale 5:</t>
  </si>
  <si>
    <t>Scale 6:</t>
  </si>
  <si>
    <t>Scale 7:</t>
  </si>
  <si>
    <t>Scale 8:</t>
  </si>
  <si>
    <t>Scale 9:</t>
  </si>
  <si>
    <t>Scale 10:</t>
  </si>
  <si>
    <t>Scale 11:</t>
  </si>
  <si>
    <t>NET COMPANY PERCENTAGE</t>
  </si>
  <si>
    <t>Venue street address (delivery, directions, etc)</t>
  </si>
  <si>
    <t>Presenter</t>
  </si>
  <si>
    <t>Box office statements (in reverse order)</t>
  </si>
  <si>
    <t>Marketing</t>
  </si>
  <si>
    <t>LABOR CATERING</t>
  </si>
  <si>
    <t>Settlement Documents List</t>
  </si>
  <si>
    <t>CITY:</t>
  </si>
  <si>
    <t>VENUE:</t>
  </si>
  <si>
    <t>Gross:</t>
  </si>
  <si>
    <t>% of Attendance:</t>
  </si>
  <si>
    <t>Off the Tops:</t>
  </si>
  <si>
    <t>NET:</t>
  </si>
  <si>
    <t>Royalty:</t>
  </si>
  <si>
    <t>Guarantee:</t>
  </si>
  <si>
    <t>Local Expenses:</t>
  </si>
  <si>
    <t>Profit/Loss:</t>
  </si>
  <si>
    <t>Show Percentage:</t>
  </si>
  <si>
    <t>ORCHESTRA SHELL REMOVAL</t>
  </si>
  <si>
    <t>E-MAIL</t>
  </si>
  <si>
    <t>AVG TICKET PRICE</t>
  </si>
  <si>
    <t xml:space="preserve">SUBSCRIPTION DISCOUNT </t>
  </si>
  <si>
    <t>TTL SUB DISCOUNT</t>
  </si>
  <si>
    <t>TTL GROUP DISCOUNT</t>
  </si>
  <si>
    <t>TOTAL DISCOUNTS</t>
  </si>
  <si>
    <t xml:space="preserve">NET COMPANY ROYALTY </t>
  </si>
  <si>
    <t>NEXT MONEY TO</t>
  </si>
  <si>
    <t>TOTAL SHARED</t>
  </si>
  <si>
    <t>MONIES TO BE DIVIDED</t>
  </si>
  <si>
    <t>Total Discounts:</t>
  </si>
  <si>
    <t>TTL MISC DISCOUNTS / OFFERS</t>
  </si>
  <si>
    <t>PRESENTER EXPENSES</t>
  </si>
  <si>
    <t>PRESENTER VARIABLE EXPENSE</t>
  </si>
  <si>
    <t>Budgeted</t>
  </si>
  <si>
    <t>Actual</t>
  </si>
  <si>
    <t>ADVERTISING (at gross)</t>
  </si>
  <si>
    <t>MUSICIANS</t>
  </si>
  <si>
    <t>TICKET PRINTING</t>
  </si>
  <si>
    <t>SUBTOTAL of VARIABLE EXPENSE</t>
  </si>
  <si>
    <t>BOX OFFICE</t>
  </si>
  <si>
    <t>CATERING</t>
  </si>
  <si>
    <t>EQUIPMENT RENTAL</t>
  </si>
  <si>
    <t>GROUP SALES EXPENSES</t>
  </si>
  <si>
    <t>HOUSE STAFF</t>
  </si>
  <si>
    <t>LEAGUE FEES</t>
  </si>
  <si>
    <t>LICENSES/PERMITS</t>
  </si>
  <si>
    <t>LIMOS/AUTO</t>
  </si>
  <si>
    <t>NET ADJUSTED GROSS BOX OFFICE RECEIPTS (NAGBOR):</t>
  </si>
  <si>
    <t>COMPANY PAYMENTS</t>
  </si>
  <si>
    <t>&lt;LESS OTHER DEDUCTION TO CO.&gt;</t>
  </si>
  <si>
    <t>SUBTOTAL COMPANY COMPENSATION:</t>
  </si>
  <si>
    <t>COMPLIMENTARY TICKETS</t>
  </si>
  <si>
    <t>TTL COMP TICKET COST</t>
  </si>
  <si>
    <t>Total Comps</t>
  </si>
  <si>
    <t xml:space="preserve">Gross plus Disc/Comps: </t>
  </si>
  <si>
    <t>Musicians bills (if applicable)</t>
  </si>
  <si>
    <t>Local Documented expense invoices</t>
  </si>
  <si>
    <t>received</t>
  </si>
  <si>
    <t>Notes:</t>
  </si>
  <si>
    <t>Contract Copy</t>
  </si>
  <si>
    <t>Advertising (summary, invoices, tear sheets, etc.)</t>
  </si>
  <si>
    <t>charge</t>
  </si>
  <si>
    <t>check #</t>
  </si>
  <si>
    <t>TOTAL:</t>
  </si>
  <si>
    <t>PRESENTER PERCENTAGE</t>
  </si>
  <si>
    <t>TOTAL COMPANY SHARE</t>
  </si>
  <si>
    <t>TOTAL SHARES EQUAL</t>
  </si>
  <si>
    <t># of Internet Tickets</t>
  </si>
  <si>
    <t>Internet Sales Commission</t>
  </si>
  <si>
    <t>ATTRACTION:</t>
  </si>
  <si>
    <t>Contact Person:</t>
  </si>
  <si>
    <t>Venue(if different)</t>
  </si>
  <si>
    <t>Box Office</t>
  </si>
  <si>
    <t>Internet Sales Commisssion</t>
  </si>
  <si>
    <t>Phone Sales Commission</t>
  </si>
  <si>
    <t># of Group Tickets</t>
  </si>
  <si>
    <t>Outstanding Company Receivables</t>
  </si>
  <si>
    <t># of Comp Tickets</t>
  </si>
  <si>
    <t>House Tech Director</t>
  </si>
  <si>
    <r>
      <t xml:space="preserve">Direct Company Charges </t>
    </r>
    <r>
      <rPr>
        <sz val="10"/>
        <rFont val="N Helvetica Narrow"/>
      </rPr>
      <t>(checks written)</t>
    </r>
  </si>
  <si>
    <t>DROP COUNT</t>
  </si>
  <si>
    <t xml:space="preserve">Box office sheet </t>
  </si>
  <si>
    <t>PROGRAM</t>
  </si>
  <si>
    <t>RENT</t>
  </si>
  <si>
    <t>SOUND/LIGHTS</t>
  </si>
  <si>
    <t>LOCAL FIXED</t>
  </si>
  <si>
    <t>SUB-TOTAL of LOCAL EXPENSES</t>
  </si>
  <si>
    <t>TOTAL LOCAL EXPENSE</t>
  </si>
  <si>
    <t>TOTAL ENGAGEMENT EXPENSES</t>
  </si>
  <si>
    <t>MONEY REMAINING</t>
  </si>
  <si>
    <t>TO COMPANY</t>
  </si>
  <si>
    <t>TO PRESENTER</t>
  </si>
  <si>
    <t>[NET] Internet Sales</t>
  </si>
  <si>
    <t>[NET] Phone Sales</t>
  </si>
  <si>
    <t>OTHER</t>
  </si>
  <si>
    <t>TOTALS</t>
  </si>
  <si>
    <t>PAID ATTENDANCE</t>
  </si>
  <si>
    <t>COMPS</t>
  </si>
  <si>
    <t>TOTAL ATTENDANCE</t>
  </si>
  <si>
    <t>CAPACITY</t>
  </si>
  <si>
    <t>PERCENTAGE TO CAPACITY</t>
  </si>
  <si>
    <t>GROSS SALES:</t>
  </si>
  <si>
    <t>INPUT FROM BO</t>
  </si>
  <si>
    <t>Subscription Sales Comm</t>
  </si>
  <si>
    <t>Credit Card Sales Comm</t>
  </si>
  <si>
    <t>Remote Sales Commission</t>
  </si>
  <si>
    <t>TOTAL BOX OFFICE EXPENSES:</t>
  </si>
  <si>
    <t>cross check</t>
  </si>
  <si>
    <t>NAGBOR:</t>
  </si>
  <si>
    <t>NAGBOR TO DATE:</t>
  </si>
  <si>
    <t xml:space="preserve"> </t>
  </si>
  <si>
    <t>GROSS RECEIPTS:</t>
  </si>
  <si>
    <t>GROSS BOX OFFICE RECEIPTS:</t>
  </si>
  <si>
    <t>ALLOWABLE BOX OFFICE DEDUCTIONS:</t>
  </si>
  <si>
    <t>TOTAL ALLOWABLE B.O. EXPENSES:</t>
  </si>
  <si>
    <t>[NET] Single Tix</t>
  </si>
  <si>
    <t>[NET] Remote/Outlet Sales</t>
  </si>
  <si>
    <t xml:space="preserve">USA/CANADIAN </t>
  </si>
  <si>
    <t>% of Gross w/Disc/Comps:</t>
  </si>
  <si>
    <t>variance:</t>
  </si>
  <si>
    <t>(documentation required)</t>
  </si>
  <si>
    <t>Gross Box Office % of Potential</t>
  </si>
  <si>
    <t>INSURANCE (ON DROP COUNT)</t>
  </si>
  <si>
    <t>General Manager</t>
  </si>
  <si>
    <t>Operations Manager</t>
  </si>
  <si>
    <t xml:space="preserve">&lt;less&gt;Restoration Charge </t>
  </si>
  <si>
    <t>&lt;less&gt;Sale Tax</t>
  </si>
  <si>
    <t>[NET] Subscription Sales</t>
  </si>
  <si>
    <t>[NET] Credit Card Sales</t>
  </si>
  <si>
    <t># of Subscription Tickets</t>
  </si>
  <si>
    <t># of Phone Tickets</t>
  </si>
  <si>
    <t>NAGBOR(test)</t>
  </si>
  <si>
    <t>Net Loss or error</t>
  </si>
  <si>
    <t>AGREED &amp; ACCEPTED BY:</t>
  </si>
  <si>
    <t>opening date</t>
  </si>
  <si>
    <t>closing date</t>
  </si>
  <si>
    <t>Show Schedule</t>
  </si>
  <si>
    <t>Monday</t>
  </si>
  <si>
    <t>Tuesday</t>
  </si>
  <si>
    <t>Wednesday</t>
  </si>
  <si>
    <t>Thursday</t>
  </si>
  <si>
    <t>Friday</t>
  </si>
  <si>
    <t>Saturday</t>
  </si>
  <si>
    <t>Sunday</t>
  </si>
  <si>
    <t>time 1</t>
  </si>
  <si>
    <t>time 2</t>
  </si>
  <si>
    <t># of perfs:</t>
  </si>
  <si>
    <t>Total Attendance:</t>
  </si>
  <si>
    <t>Capacity:</t>
  </si>
  <si>
    <t>% Attendance:</t>
  </si>
  <si>
    <t>Number of perfs:</t>
  </si>
  <si>
    <t>GROSS BOX OFFICE POTENTIAL:</t>
  </si>
  <si>
    <t>Top Ticket Price:</t>
  </si>
  <si>
    <t>Venue address (mail)</t>
  </si>
  <si>
    <t>Venue settlement (if submitted)</t>
  </si>
  <si>
    <t># of Credit Card Tickets</t>
  </si>
  <si>
    <t># OF TICKETS MISC 1</t>
  </si>
  <si>
    <t># OF TICKETS MISC 2</t>
  </si>
  <si>
    <t>GROUP DISCOUNT &lt; 50</t>
  </si>
  <si>
    <t>GROUP DISCOUNT &gt; 50</t>
  </si>
  <si>
    <t>Distribution List:</t>
  </si>
  <si>
    <t>1 copy clipped to the check, 1 copy in the pack</t>
  </si>
  <si>
    <t>Settlement summary (2 originals)</t>
  </si>
  <si>
    <t>1 original clipped to the check, 1 original in the pack</t>
  </si>
  <si>
    <t># OF TICKETS MISC 4</t>
  </si>
  <si>
    <t># OF TICKETS MISC 5</t>
  </si>
  <si>
    <t>angelar@networkstours.com</t>
  </si>
  <si>
    <t>heatherh@networkstours.com</t>
  </si>
  <si>
    <t>STAGEHANDS (Running)</t>
  </si>
  <si>
    <t>WARDROBE and HAIR (Running)</t>
  </si>
  <si>
    <t>Performance 9</t>
  </si>
  <si>
    <t>Performance 10</t>
  </si>
  <si>
    <t>Day</t>
  </si>
  <si>
    <t>STAGEHANDS (Load-out)</t>
  </si>
  <si>
    <t>STAGEHANDS (Load-in)</t>
  </si>
  <si>
    <t>WARDROBE and HAIR (Load-in)</t>
  </si>
  <si>
    <t>WARDROBE and HAIR (Load-out)</t>
  </si>
  <si>
    <t>DRY ICE/CO2</t>
  </si>
  <si>
    <t>POLICE/SECURITY/FIRE MARSHALL</t>
  </si>
  <si>
    <t>ADA EXPENSE</t>
  </si>
  <si>
    <t>TELEPHONES/INTERNET</t>
  </si>
  <si>
    <t>LESS DIRECT COMPANY CHARGES</t>
  </si>
  <si>
    <t>ADJUSTED COMPANY SHARE</t>
  </si>
  <si>
    <t>ADJUESTED PRESENTER SHARE</t>
  </si>
  <si>
    <t>The League of American Theatres and Producers, Inc.</t>
  </si>
  <si>
    <t>BROADWAY WEEKLY DUES - ROAD</t>
  </si>
  <si>
    <t>REMITTANCE REPORT</t>
  </si>
  <si>
    <t>Week Ending:</t>
  </si>
  <si>
    <t>Show Title:</t>
  </si>
  <si>
    <t>City/Venue:</t>
  </si>
  <si>
    <t>Producer:</t>
  </si>
  <si>
    <t>Presenter/Operator:</t>
  </si>
  <si>
    <t>Remitted by:</t>
  </si>
  <si>
    <t>Calculation of Weekly League Dues - please select one of the following:</t>
  </si>
  <si>
    <r>
      <t>C</t>
    </r>
    <r>
      <rPr>
        <sz val="10"/>
        <rFont val="Calibri"/>
        <family val="2"/>
      </rPr>
      <t xml:space="preserve">  If the Producer is a League member but the Presenter/Operator is not, the Producer shall pay $0.053 per paid admission.  Producer shall complete and remit per Line C below.</t>
    </r>
  </si>
  <si>
    <t>Week Start</t>
  </si>
  <si>
    <t>Week End</t>
  </si>
  <si>
    <t># of Perf.</t>
  </si>
  <si>
    <t>Paid Attendance</t>
  </si>
  <si>
    <t>Weekly Dues</t>
  </si>
  <si>
    <t>A</t>
  </si>
  <si>
    <t>B</t>
  </si>
  <si>
    <t>C</t>
  </si>
  <si>
    <t>I verify that the above information is accurate.  (Please sign.)</t>
  </si>
  <si>
    <t>For Producer:</t>
  </si>
  <si>
    <t>Date:</t>
  </si>
  <si>
    <t>For Presenter/Operator:</t>
  </si>
  <si>
    <r>
      <t xml:space="preserve">Please make checks payable to </t>
    </r>
    <r>
      <rPr>
        <b/>
        <sz val="10"/>
        <rFont val="Calibri"/>
        <family val="2"/>
      </rPr>
      <t>"The Broadway League"</t>
    </r>
  </si>
  <si>
    <t>and mail with a copy of this report to:</t>
  </si>
  <si>
    <t>Weekly Dues Remittance</t>
  </si>
  <si>
    <t>League of American Theatres and Producers, Inc.</t>
  </si>
  <si>
    <t>729 Seventh Avenue, 5th Floor</t>
  </si>
  <si>
    <t>New York, NY 10019</t>
  </si>
  <si>
    <t>The Broadway League Touring Show Statistics</t>
  </si>
  <si>
    <t>In order to compile industry statistics, we need your help. Please provide the following information on a weekly basis (for completed engagements, not advance sale info) for all shows.  Please list each record separately and use separate lines for split weeks</t>
  </si>
  <si>
    <t>Show</t>
  </si>
  <si>
    <t>Theatre</t>
  </si>
  <si>
    <t>Thank you for your assistance.  Please e-mail or fax to the League's Research Dept:  research@broadway.org, Fax: (212) 944-0524.</t>
  </si>
  <si>
    <t xml:space="preserve">Email: </t>
  </si>
  <si>
    <t>Show Name:</t>
  </si>
  <si>
    <t xml:space="preserve">Producer Name: </t>
  </si>
  <si>
    <t>Prepared by:</t>
  </si>
  <si>
    <t>**The color red indicates that the cell needs to be filled in.  All cells on a row must be filled in.</t>
  </si>
  <si>
    <t>Wk Ending (Sunday)
xx/xx/xxxx</t>
  </si>
  <si>
    <t># Perfs
#</t>
  </si>
  <si>
    <t>Seats/Perf
#</t>
  </si>
  <si>
    <t>Lowest Price
$</t>
  </si>
  <si>
    <t>Highest Price
$</t>
  </si>
  <si>
    <t>Premium Price
$</t>
  </si>
  <si>
    <t>Gross Potential
$</t>
  </si>
  <si>
    <t>Actual Gross
$</t>
  </si>
  <si>
    <t>NAGBOR
$</t>
  </si>
  <si>
    <t>Paid Attendance
$</t>
  </si>
  <si>
    <t>Total Attendance (incl. comps)
$</t>
  </si>
  <si>
    <t>NET STAR PERFORMER PERCENTAGE</t>
  </si>
  <si>
    <t>TAX WITHHELD AT SOURCE on COMPANY %</t>
  </si>
  <si>
    <t>TAX WITHHELD AT SOURCE on STAR %</t>
  </si>
  <si>
    <t>TOTAL STAR PERFORMER PERCENTAGE</t>
  </si>
  <si>
    <t>TAX WITHHELD AT SOURCE on MIDDLE MONIES</t>
  </si>
  <si>
    <t>MONEY REMAINING/MIDDLE MONIES</t>
  </si>
  <si>
    <t>PRESENTER'S FACILITY FEE</t>
  </si>
  <si>
    <t>copy emailed</t>
  </si>
  <si>
    <t># OF SUB TICKETS 1</t>
  </si>
  <si>
    <t># OF SUB TICKETS 2</t>
  </si>
  <si>
    <t># OF SUB TICKETS 3</t>
  </si>
  <si>
    <t># OF SUB TICKETS 4</t>
  </si>
  <si>
    <t># OF SUB TICKETS 5</t>
  </si>
  <si>
    <t># OF SUB TICKETS 6</t>
  </si>
  <si>
    <t>0/0/00</t>
  </si>
  <si>
    <t>Perfomance 1</t>
  </si>
  <si>
    <t>Perfomance 2</t>
  </si>
  <si>
    <t>Perfomance 3</t>
  </si>
  <si>
    <t>Perfomance 4</t>
  </si>
  <si>
    <t>Perfomance 5</t>
  </si>
  <si>
    <t>Perfomance 6</t>
  </si>
  <si>
    <t>Perfomance 7</t>
  </si>
  <si>
    <t>Perfomance 8</t>
  </si>
  <si>
    <t>(time)</t>
  </si>
  <si>
    <t>Demand Pricing $</t>
  </si>
  <si>
    <t>sett3.0</t>
  </si>
  <si>
    <t>Other BO %</t>
  </si>
  <si>
    <t>Other BO $</t>
  </si>
  <si>
    <t>jameyj@networkstours.com</t>
  </si>
  <si>
    <t>news@variety.com</t>
  </si>
  <si>
    <t>Add'l Income Derived from Demand $:</t>
  </si>
  <si>
    <t>On Subscription? ("X" if yes)</t>
  </si>
  <si>
    <r>
      <t>A</t>
    </r>
    <r>
      <rPr>
        <sz val="10"/>
        <rFont val="Calibri"/>
        <family val="2"/>
      </rPr>
      <t xml:space="preserve">  Dues are $0.08 per paid admission when the Producer and Presenter/Operator are both League Members.  At final settlement of the engagement, Presenter/Operator shall remit Producer's share ($0.053 per paid admission) to the League, along with Presenter/Operator's share ($0.023 per paid admission), completing Line A below.</t>
    </r>
  </si>
  <si>
    <r>
      <t>B</t>
    </r>
    <r>
      <rPr>
        <sz val="10"/>
        <rFont val="Calibri"/>
        <family val="2"/>
      </rPr>
      <t xml:space="preserve">  If the Presenter/Operator is a League member but the Producer is not, the Presenter/Operator shall pay $0.027 per paid admission.  Presenter/Operator shall complete and remit per Line B below.</t>
    </r>
  </si>
  <si>
    <t>Phone #:</t>
  </si>
  <si>
    <t>443-766-1693</t>
  </si>
  <si>
    <t>Royalty</t>
  </si>
  <si>
    <t>Overage</t>
  </si>
  <si>
    <t>Y</t>
  </si>
  <si>
    <t>Section 6 - seats</t>
  </si>
  <si>
    <t>Section 5 - seats</t>
  </si>
  <si>
    <t>Section 4 - seats</t>
  </si>
  <si>
    <t>Section 3 - seats</t>
  </si>
  <si>
    <t>Section 2 - seats</t>
  </si>
  <si>
    <t>Section 1 - seats</t>
  </si>
  <si>
    <t>Date</t>
  </si>
  <si>
    <t>Performance Time</t>
  </si>
  <si>
    <t>Total # of Comps on Box Office Statement</t>
  </si>
  <si>
    <t>BOX OFFICE/PATRON ISSUES</t>
  </si>
  <si>
    <t>CHARITY</t>
  </si>
  <si>
    <t>COMPANY</t>
  </si>
  <si>
    <t>CORP Sponsor</t>
  </si>
  <si>
    <t>GROUPS</t>
  </si>
  <si>
    <t>MEDIA TRADE</t>
  </si>
  <si>
    <t>OTHER (Please Detail in "Notes")</t>
  </si>
  <si>
    <t>PRESS</t>
  </si>
  <si>
    <t>PROMO</t>
  </si>
  <si>
    <t>Disputed (No Back-up/No-approval)</t>
  </si>
  <si>
    <t>cross-check</t>
  </si>
  <si>
    <t>Elf Buddy Tour</t>
  </si>
  <si>
    <t>Christopher Ketner</t>
  </si>
  <si>
    <t>Elf Touring, LLC</t>
  </si>
  <si>
    <t>ADA</t>
  </si>
  <si>
    <t>PAPERING</t>
  </si>
  <si>
    <t>keng@networkstours.com, scottj@networkstours.com, maryw@networkstours.com, esthers@networkstours.com, orinw@networkstours.com, charmainem@networkstours.com, jenniferj@networkstours.com, johnk@networkstours.com, jameyj@networkstours.com, frankl@networkstours.com, sethw@networkstours.com, trinityw@networkstours.com, heatherh@networkstours.com, laurad@networkstours.com, gregoryv@networkstours.com, jasonj@networkstours.com, annec@networkstours.com, mablum@alliedim.com, awaisanen@alliedim.com, jk@trcnyc.com, sl@trcnyc.com, dp@trcnyc.com, paul.dietz@broadwayacrossamerica.com, michael.rabinowitz@broadwayacrossamerica.com, michael.rocha@broadwayacrossamerica.com, Ops@trc.nyc</t>
  </si>
  <si>
    <t>Fresno, CA</t>
  </si>
  <si>
    <t>Settlement</t>
  </si>
  <si>
    <t>Steve Boulay</t>
  </si>
  <si>
    <t>MagicSpace Entertainment</t>
  </si>
  <si>
    <t>Family 4 Pack (Price Lever 3 &amp; 4 only)</t>
  </si>
  <si>
    <t>MISC</t>
  </si>
  <si>
    <t>Saroyan Theatre</t>
  </si>
  <si>
    <t>MagicSpace</t>
  </si>
  <si>
    <t>1 of 1</t>
  </si>
  <si>
    <t>WED</t>
  </si>
  <si>
    <t>THU</t>
  </si>
  <si>
    <t>WATER</t>
  </si>
  <si>
    <t>700 M Street</t>
  </si>
  <si>
    <t>Fresno, CA 93721</t>
  </si>
  <si>
    <t>John Ballard</t>
  </si>
  <si>
    <t>801.703.2044</t>
  </si>
  <si>
    <t>john@magicspace.net</t>
  </si>
  <si>
    <t>steve@magicspace.net</t>
  </si>
  <si>
    <t>801.703.2045</t>
  </si>
  <si>
    <t>Kathy Lustica</t>
  </si>
  <si>
    <t>801.703.2051</t>
  </si>
  <si>
    <t>kathy@magicspace.net</t>
  </si>
  <si>
    <t>Matt.Heinks@smgfresno.com</t>
  </si>
  <si>
    <t>Matt Heinks</t>
  </si>
  <si>
    <t>Fresno.CA.12.15.16</t>
  </si>
  <si>
    <t>Student Rush (Price Levl 4 only)</t>
  </si>
  <si>
    <t>PRESENTER/VENUE</t>
  </si>
  <si>
    <t>wire</t>
  </si>
  <si>
    <t>CA Witholding Up to $88,500</t>
  </si>
  <si>
    <t>CA Witholding 7%</t>
  </si>
  <si>
    <t>MagicSpace (To Be Wired)</t>
  </si>
  <si>
    <t>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</si>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</sst>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&lt;=9999999]###\-####;\(###\)\ ###\-####"/>
    <numFmt numFmtId="166" formatCode="_(* #,##0_);_(* \(#,##0\);_(* &quot;-&quot;??_);_(@_)"/>
    <numFmt numFmtId="167" formatCode="m/d/yy;@"/>
    <numFmt numFmtId="168" formatCode="mm/dd/yy;@"/>
    <numFmt numFmtId="169" formatCode="0.0000%"/>
    <numFmt numFmtId="170" formatCode="0.00000000%"/>
    <numFmt numFmtId="171" formatCode="_([$$-409]* #,##0.00_);_([$$-409]* \(#,##0.00\);_([$$-409]* &quot;-&quot;??_);_(@_)"/>
    <numFmt numFmtId="172" formatCode="0.0000000"/>
  </numFmts>
  <fonts count="55">
    <font>
      <sz val="10"/>
      <name val="N Helvetica Narrow"/>
    </font>
    <font>
      <b/>
      <sz val="10"/>
      <name val="N Helvetica Narrow"/>
    </font>
    <font>
      <b/>
      <sz val="14"/>
      <name val="N Helvetica Narrow"/>
    </font>
    <font>
      <sz val="10"/>
      <name val="N Helvetica Narrow"/>
    </font>
    <font>
      <b/>
      <sz val="10"/>
      <name val="Helv"/>
    </font>
    <font>
      <sz val="10"/>
      <name val="Helv"/>
    </font>
    <font>
      <i/>
      <sz val="10"/>
      <name val="Helv"/>
    </font>
    <font>
      <sz val="12"/>
      <name val="Helv"/>
    </font>
    <font>
      <b/>
      <sz val="12"/>
      <name val="Helv"/>
    </font>
    <font>
      <b/>
      <sz val="12"/>
      <name val="N Helvetica Narrow"/>
    </font>
    <font>
      <sz val="12"/>
      <name val="N Helvetica Narrow"/>
    </font>
    <font>
      <b/>
      <i/>
      <sz val="12"/>
      <name val="Helv"/>
    </font>
    <font>
      <i/>
      <sz val="12"/>
      <name val="Helv"/>
    </font>
    <font>
      <sz val="8"/>
      <color indexed="81"/>
      <name val="Tahoma"/>
      <family val="2"/>
    </font>
    <font>
      <b/>
      <sz val="20"/>
      <name val="Garamond"/>
      <family val="1"/>
    </font>
    <font>
      <sz val="8"/>
      <name val="N Helvetica Narrow"/>
    </font>
    <font>
      <u/>
      <sz val="10"/>
      <color indexed="12"/>
      <name val="N Helvetica Narrow"/>
    </font>
    <font>
      <sz val="20"/>
      <name val="Arial Rounded MT Bold"/>
      <family val="2"/>
    </font>
    <font>
      <sz val="10"/>
      <color indexed="16"/>
      <name val="Helv"/>
    </font>
    <font>
      <b/>
      <sz val="12"/>
      <color indexed="16"/>
      <name val="Helv"/>
    </font>
    <font>
      <b/>
      <sz val="14"/>
      <color indexed="16"/>
      <name val="Helv"/>
    </font>
    <font>
      <sz val="12"/>
      <color indexed="10"/>
      <name val="Helv"/>
    </font>
    <font>
      <b/>
      <sz val="12"/>
      <color indexed="10"/>
      <name val="Helv"/>
    </font>
    <font>
      <sz val="10"/>
      <color indexed="81"/>
      <name val="Tahoma"/>
      <family val="2"/>
    </font>
    <font>
      <i/>
      <sz val="10"/>
      <color indexed="81"/>
      <name val="Tahoma"/>
      <family val="2"/>
    </font>
    <font>
      <u/>
      <sz val="10"/>
      <color indexed="81"/>
      <name val="Tahoma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name val="Trebuchet MS"/>
      <family val="2"/>
    </font>
    <font>
      <sz val="9"/>
      <name val="N Helvetica Narrow"/>
    </font>
    <font>
      <i/>
      <sz val="9"/>
      <name val="N Helvetica Narrow"/>
    </font>
    <font>
      <sz val="11"/>
      <name val="N Helvetica Narrow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99"/>
      <name val="Helv"/>
    </font>
    <font>
      <sz val="16"/>
      <name val="Calibri"/>
      <family val="2"/>
      <scheme val="minor"/>
    </font>
    <font>
      <b/>
      <u/>
      <sz val="12"/>
      <name val="Calibri"/>
      <family val="2"/>
      <scheme val="minor"/>
    </font>
    <font>
      <i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i/>
      <sz val="10"/>
      <name val="N Helvetica Narrow"/>
    </font>
    <font>
      <u/>
      <sz val="10"/>
      <color theme="11"/>
      <name val="N Helvetica Narrow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D9F1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3" fillId="0" borderId="0" applyFill="0" applyBorder="0">
      <alignment vertical="top"/>
      <protection locked="0"/>
    </xf>
    <xf numFmtId="0" fontId="54" fillId="0" borderId="0" applyNumberFormat="0" applyFill="0" applyBorder="0" applyAlignment="0" applyProtection="0"/>
  </cellStyleXfs>
  <cellXfs count="464">
    <xf numFmtId="0" fontId="0" fillId="0" borderId="0" xfId="0"/>
    <xf numFmtId="7" fontId="7" fillId="0" borderId="0" xfId="0" applyNumberFormat="1" applyFont="1" applyAlignment="1" applyProtection="1">
      <alignment vertical="top"/>
    </xf>
    <xf numFmtId="7" fontId="7" fillId="0" borderId="1" xfId="0" applyNumberFormat="1" applyFont="1" applyBorder="1" applyAlignment="1" applyProtection="1">
      <alignment vertical="top"/>
    </xf>
    <xf numFmtId="7" fontId="8" fillId="0" borderId="0" xfId="0" applyNumberFormat="1" applyFont="1" applyAlignment="1" applyProtection="1">
      <alignment vertical="top"/>
    </xf>
    <xf numFmtId="7" fontId="12" fillId="0" borderId="2" xfId="0" applyNumberFormat="1" applyFont="1" applyBorder="1" applyAlignment="1" applyProtection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8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7" fontId="0" fillId="0" borderId="0" xfId="0" applyNumberFormat="1" applyFill="1" applyBorder="1" applyAlignment="1">
      <alignment horizontal="left"/>
    </xf>
    <xf numFmtId="9" fontId="0" fillId="0" borderId="0" xfId="0" applyNumberFormat="1" applyFill="1" applyBorder="1" applyAlignment="1">
      <alignment horizontal="left"/>
    </xf>
    <xf numFmtId="0" fontId="7" fillId="0" borderId="0" xfId="0" applyNumberFormat="1" applyFont="1" applyBorder="1" applyAlignment="1" applyProtection="1">
      <alignment vertical="top"/>
    </xf>
    <xf numFmtId="0" fontId="0" fillId="2" borderId="3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44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0" fillId="2" borderId="0" xfId="0" applyFill="1"/>
    <xf numFmtId="0" fontId="3" fillId="2" borderId="0" xfId="0" applyFont="1" applyFill="1"/>
    <xf numFmtId="0" fontId="1" fillId="2" borderId="5" xfId="0" applyFont="1" applyFill="1" applyBorder="1"/>
    <xf numFmtId="0" fontId="0" fillId="2" borderId="6" xfId="0" applyFill="1" applyBorder="1"/>
    <xf numFmtId="0" fontId="3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3" fillId="2" borderId="8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9" xfId="0" applyFont="1" applyFill="1" applyBorder="1"/>
    <xf numFmtId="0" fontId="0" fillId="2" borderId="1" xfId="0" applyNumberForma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/>
    <xf numFmtId="14" fontId="1" fillId="2" borderId="0" xfId="0" applyNumberFormat="1" applyFont="1" applyFill="1" applyBorder="1"/>
    <xf numFmtId="0" fontId="1" fillId="2" borderId="1" xfId="0" applyFont="1" applyFill="1" applyBorder="1"/>
    <xf numFmtId="0" fontId="0" fillId="3" borderId="0" xfId="0" applyFill="1"/>
    <xf numFmtId="0" fontId="0" fillId="3" borderId="8" xfId="0" applyFill="1" applyBorder="1"/>
    <xf numFmtId="0" fontId="8" fillId="2" borderId="0" xfId="0" applyNumberFormat="1" applyFont="1" applyFill="1" applyAlignment="1" applyProtection="1">
      <alignment horizontal="center" vertical="top"/>
    </xf>
    <xf numFmtId="0" fontId="8" fillId="2" borderId="0" xfId="0" applyNumberFormat="1" applyFont="1" applyFill="1" applyAlignment="1" applyProtection="1">
      <alignment vertical="top"/>
    </xf>
    <xf numFmtId="1" fontId="7" fillId="2" borderId="0" xfId="0" applyNumberFormat="1" applyFont="1" applyFill="1" applyAlignment="1" applyProtection="1">
      <alignment horizontal="right" vertical="top"/>
    </xf>
    <xf numFmtId="0" fontId="8" fillId="2" borderId="2" xfId="0" applyNumberFormat="1" applyFont="1" applyFill="1" applyBorder="1" applyAlignment="1" applyProtection="1">
      <alignment vertical="top"/>
    </xf>
    <xf numFmtId="1" fontId="8" fillId="2" borderId="10" xfId="0" applyNumberFormat="1" applyFont="1" applyFill="1" applyBorder="1" applyAlignment="1" applyProtection="1">
      <alignment horizontal="right" vertical="top"/>
    </xf>
    <xf numFmtId="9" fontId="8" fillId="2" borderId="0" xfId="0" applyNumberFormat="1" applyFont="1" applyFill="1" applyAlignment="1" applyProtection="1">
      <alignment vertical="top"/>
    </xf>
    <xf numFmtId="7" fontId="7" fillId="2" borderId="0" xfId="0" applyNumberFormat="1" applyFont="1" applyFill="1" applyAlignment="1" applyProtection="1">
      <alignment vertical="top"/>
    </xf>
    <xf numFmtId="7" fontId="7" fillId="2" borderId="1" xfId="0" applyNumberFormat="1" applyFont="1" applyFill="1" applyBorder="1" applyAlignment="1" applyProtection="1">
      <alignment vertical="top"/>
    </xf>
    <xf numFmtId="7" fontId="8" fillId="2" borderId="0" xfId="0" applyNumberFormat="1" applyFont="1" applyFill="1" applyAlignment="1" applyProtection="1">
      <alignment vertical="top"/>
    </xf>
    <xf numFmtId="7" fontId="8" fillId="2" borderId="11" xfId="0" applyNumberFormat="1" applyFont="1" applyFill="1" applyBorder="1" applyAlignment="1" applyProtection="1">
      <alignment vertical="top"/>
    </xf>
    <xf numFmtId="7" fontId="7" fillId="2" borderId="0" xfId="0" applyNumberFormat="1" applyFont="1" applyFill="1" applyBorder="1" applyAlignment="1" applyProtection="1">
      <alignment vertical="top"/>
    </xf>
    <xf numFmtId="7" fontId="11" fillId="2" borderId="11" xfId="0" applyNumberFormat="1" applyFont="1" applyFill="1" applyBorder="1" applyAlignment="1" applyProtection="1">
      <alignment vertical="top"/>
    </xf>
    <xf numFmtId="37" fontId="7" fillId="2" borderId="0" xfId="0" applyNumberFormat="1" applyFont="1" applyFill="1" applyAlignment="1" applyProtection="1">
      <alignment vertical="top"/>
    </xf>
    <xf numFmtId="37" fontId="12" fillId="2" borderId="2" xfId="0" applyNumberFormat="1" applyFont="1" applyFill="1" applyBorder="1" applyAlignment="1" applyProtection="1">
      <alignment vertical="top"/>
    </xf>
    <xf numFmtId="14" fontId="8" fillId="2" borderId="0" xfId="0" applyNumberFormat="1" applyFont="1" applyFill="1" applyAlignment="1" applyProtection="1">
      <alignment vertical="top"/>
    </xf>
    <xf numFmtId="14" fontId="8" fillId="2" borderId="0" xfId="0" applyNumberFormat="1" applyFont="1" applyFill="1" applyAlignment="1" applyProtection="1">
      <alignment horizontal="left" vertical="top"/>
    </xf>
    <xf numFmtId="14" fontId="7" fillId="2" borderId="0" xfId="0" applyNumberFormat="1" applyFont="1" applyFill="1" applyAlignment="1" applyProtection="1">
      <alignment horizontal="left" vertical="top"/>
    </xf>
    <xf numFmtId="0" fontId="7" fillId="2" borderId="0" xfId="0" applyNumberFormat="1" applyFont="1" applyFill="1" applyAlignment="1" applyProtection="1">
      <alignment vertical="top"/>
    </xf>
    <xf numFmtId="0" fontId="7" fillId="2" borderId="9" xfId="0" applyNumberFormat="1" applyFont="1" applyFill="1" applyBorder="1" applyAlignment="1" applyProtection="1">
      <alignment vertical="top"/>
    </xf>
    <xf numFmtId="0" fontId="7" fillId="2" borderId="2" xfId="0" applyNumberFormat="1" applyFont="1" applyFill="1" applyBorder="1" applyAlignment="1" applyProtection="1">
      <alignment vertical="top"/>
    </xf>
    <xf numFmtId="0" fontId="9" fillId="2" borderId="0" xfId="0" applyFont="1" applyFill="1" applyProtection="1"/>
    <xf numFmtId="9" fontId="7" fillId="2" borderId="0" xfId="0" applyNumberFormat="1" applyFont="1" applyFill="1" applyAlignment="1" applyProtection="1">
      <alignment vertical="top"/>
    </xf>
    <xf numFmtId="0" fontId="8" fillId="2" borderId="9" xfId="0" applyNumberFormat="1" applyFont="1" applyFill="1" applyBorder="1" applyAlignment="1" applyProtection="1">
      <alignment vertical="top"/>
    </xf>
    <xf numFmtId="0" fontId="8" fillId="2" borderId="1" xfId="0" applyNumberFormat="1" applyFont="1" applyFill="1" applyBorder="1" applyAlignment="1" applyProtection="1">
      <alignment vertical="top"/>
    </xf>
    <xf numFmtId="0" fontId="12" fillId="2" borderId="2" xfId="0" applyNumberFormat="1" applyFont="1" applyFill="1" applyBorder="1" applyAlignment="1" applyProtection="1">
      <alignment vertical="top"/>
    </xf>
    <xf numFmtId="0" fontId="4" fillId="2" borderId="6" xfId="0" applyNumberFormat="1" applyFont="1" applyFill="1" applyBorder="1" applyAlignment="1" applyProtection="1">
      <alignment vertical="top"/>
    </xf>
    <xf numFmtId="0" fontId="7" fillId="2" borderId="0" xfId="0" applyNumberFormat="1" applyFont="1" applyFill="1" applyBorder="1" applyAlignment="1" applyProtection="1">
      <alignment vertical="top"/>
    </xf>
    <xf numFmtId="0" fontId="8" fillId="2" borderId="0" xfId="0" applyNumberFormat="1" applyFont="1" applyFill="1" applyBorder="1" applyAlignment="1" applyProtection="1">
      <alignment vertical="top"/>
    </xf>
    <xf numFmtId="0" fontId="4" fillId="2" borderId="0" xfId="0" applyNumberFormat="1" applyFont="1" applyFill="1" applyAlignment="1" applyProtection="1">
      <alignment vertical="top"/>
    </xf>
    <xf numFmtId="7" fontId="8" fillId="2" borderId="2" xfId="0" applyNumberFormat="1" applyFont="1" applyFill="1" applyBorder="1" applyAlignment="1" applyProtection="1">
      <alignment vertical="top"/>
    </xf>
    <xf numFmtId="7" fontId="8" fillId="2" borderId="1" xfId="0" applyNumberFormat="1" applyFont="1" applyFill="1" applyBorder="1" applyAlignment="1" applyProtection="1">
      <alignment vertical="top"/>
    </xf>
    <xf numFmtId="7" fontId="8" fillId="2" borderId="0" xfId="0" applyNumberFormat="1" applyFont="1" applyFill="1" applyAlignment="1" applyProtection="1">
      <alignment horizontal="right" vertical="top"/>
    </xf>
    <xf numFmtId="166" fontId="7" fillId="2" borderId="2" xfId="0" applyNumberFormat="1" applyFont="1" applyFill="1" applyBorder="1" applyAlignment="1" applyProtection="1">
      <alignment vertical="top"/>
    </xf>
    <xf numFmtId="7" fontId="8" fillId="2" borderId="0" xfId="0" applyNumberFormat="1" applyFont="1" applyFill="1" applyAlignment="1" applyProtection="1">
      <alignment horizontal="center"/>
    </xf>
    <xf numFmtId="0" fontId="4" fillId="3" borderId="0" xfId="0" applyNumberFormat="1" applyFont="1" applyFill="1" applyAlignment="1" applyProtection="1">
      <alignment vertical="top"/>
    </xf>
    <xf numFmtId="0" fontId="5" fillId="3" borderId="0" xfId="0" applyNumberFormat="1" applyFont="1" applyFill="1" applyAlignment="1" applyProtection="1">
      <alignment vertical="top"/>
    </xf>
    <xf numFmtId="0" fontId="8" fillId="3" borderId="0" xfId="0" applyNumberFormat="1" applyFont="1" applyFill="1" applyAlignment="1" applyProtection="1">
      <alignment vertical="top"/>
    </xf>
    <xf numFmtId="0" fontId="5" fillId="3" borderId="0" xfId="0" applyFont="1" applyFill="1" applyProtection="1"/>
    <xf numFmtId="7" fontId="7" fillId="2" borderId="0" xfId="0" applyNumberFormat="1" applyFont="1" applyFill="1" applyAlignment="1" applyProtection="1">
      <alignment horizontal="center"/>
    </xf>
    <xf numFmtId="0" fontId="7" fillId="2" borderId="0" xfId="0" applyFont="1" applyFill="1" applyAlignment="1" applyProtection="1">
      <alignment horizontal="center"/>
    </xf>
    <xf numFmtId="7" fontId="8" fillId="2" borderId="0" xfId="0" applyNumberFormat="1" applyFont="1" applyFill="1" applyProtection="1"/>
    <xf numFmtId="0" fontId="7" fillId="2" borderId="0" xfId="0" applyFont="1" applyFill="1" applyProtection="1"/>
    <xf numFmtId="0" fontId="7" fillId="2" borderId="0" xfId="0" applyFont="1" applyFill="1" applyBorder="1" applyProtection="1"/>
    <xf numFmtId="7" fontId="8" fillId="2" borderId="0" xfId="0" applyNumberFormat="1" applyFont="1" applyFill="1" applyBorder="1" applyProtection="1"/>
    <xf numFmtId="0" fontId="4" fillId="2" borderId="0" xfId="0" applyFont="1" applyFill="1" applyBorder="1" applyProtection="1"/>
    <xf numFmtId="7" fontId="7" fillId="2" borderId="0" xfId="0" applyNumberFormat="1" applyFont="1" applyFill="1" applyBorder="1" applyProtection="1"/>
    <xf numFmtId="7" fontId="8" fillId="2" borderId="0" xfId="0" applyNumberFormat="1" applyFont="1" applyFill="1" applyBorder="1" applyAlignment="1" applyProtection="1">
      <alignment horizontal="right"/>
    </xf>
    <xf numFmtId="0" fontId="5" fillId="2" borderId="12" xfId="0" applyFont="1" applyFill="1" applyBorder="1" applyAlignment="1" applyProtection="1">
      <alignment horizontal="center"/>
    </xf>
    <xf numFmtId="14" fontId="8" fillId="2" borderId="6" xfId="0" applyNumberFormat="1" applyFont="1" applyFill="1" applyBorder="1" applyAlignment="1" applyProtection="1">
      <alignment horizontal="left"/>
    </xf>
    <xf numFmtId="14" fontId="8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Border="1" applyAlignment="1" applyProtection="1">
      <alignment horizontal="left"/>
    </xf>
    <xf numFmtId="0" fontId="7" fillId="2" borderId="0" xfId="0" applyFont="1" applyFill="1" applyBorder="1" applyAlignment="1" applyProtection="1">
      <alignment horizontal="center"/>
    </xf>
    <xf numFmtId="0" fontId="8" fillId="2" borderId="8" xfId="0" applyFont="1" applyFill="1" applyBorder="1" applyAlignment="1" applyProtection="1">
      <alignment horizontal="left"/>
    </xf>
    <xf numFmtId="9" fontId="7" fillId="2" borderId="0" xfId="0" applyNumberFormat="1" applyFont="1" applyFill="1" applyBorder="1" applyAlignment="1" applyProtection="1">
      <alignment horizontal="center"/>
    </xf>
    <xf numFmtId="0" fontId="10" fillId="2" borderId="0" xfId="0" applyFont="1" applyFill="1" applyProtection="1"/>
    <xf numFmtId="10" fontId="7" fillId="2" borderId="0" xfId="0" quotePrefix="1" applyNumberFormat="1" applyFont="1" applyFill="1" applyAlignment="1" applyProtection="1">
      <alignment horizontal="center"/>
    </xf>
    <xf numFmtId="7" fontId="7" fillId="2" borderId="0" xfId="0" applyNumberFormat="1" applyFont="1" applyFill="1" applyAlignment="1" applyProtection="1">
      <alignment horizontal="right"/>
    </xf>
    <xf numFmtId="7" fontId="7" fillId="2" borderId="0" xfId="0" applyNumberFormat="1" applyFont="1" applyFill="1" applyBorder="1" applyAlignment="1" applyProtection="1">
      <alignment horizontal="right"/>
    </xf>
    <xf numFmtId="7" fontId="7" fillId="2" borderId="1" xfId="0" applyNumberFormat="1" applyFont="1" applyFill="1" applyBorder="1" applyProtection="1"/>
    <xf numFmtId="7" fontId="7" fillId="2" borderId="6" xfId="0" applyNumberFormat="1" applyFont="1" applyFill="1" applyBorder="1" applyProtection="1"/>
    <xf numFmtId="7" fontId="7" fillId="2" borderId="0" xfId="0" applyNumberFormat="1" applyFont="1" applyFill="1" applyProtection="1"/>
    <xf numFmtId="164" fontId="7" fillId="2" borderId="0" xfId="0" applyNumberFormat="1" applyFont="1" applyFill="1" applyProtection="1"/>
    <xf numFmtId="0" fontId="5" fillId="2" borderId="0" xfId="0" applyFont="1" applyFill="1" applyProtection="1"/>
    <xf numFmtId="0" fontId="5" fillId="2" borderId="13" xfId="0" applyNumberFormat="1" applyFont="1" applyFill="1" applyBorder="1" applyProtection="1"/>
    <xf numFmtId="7" fontId="8" fillId="2" borderId="14" xfId="0" applyNumberFormat="1" applyFont="1" applyFill="1" applyBorder="1" applyAlignment="1" applyProtection="1">
      <alignment horizontal="right"/>
    </xf>
    <xf numFmtId="7" fontId="8" fillId="2" borderId="7" xfId="0" applyNumberFormat="1" applyFont="1" applyFill="1" applyBorder="1" applyProtection="1"/>
    <xf numFmtId="0" fontId="7" fillId="2" borderId="15" xfId="0" applyFont="1" applyFill="1" applyBorder="1" applyProtection="1"/>
    <xf numFmtId="0" fontId="7" fillId="2" borderId="16" xfId="0" applyFont="1" applyFill="1" applyBorder="1" applyProtection="1"/>
    <xf numFmtId="7" fontId="8" fillId="2" borderId="15" xfId="0" applyNumberFormat="1" applyFont="1" applyFill="1" applyBorder="1" applyProtection="1"/>
    <xf numFmtId="0" fontId="4" fillId="2" borderId="15" xfId="0" applyFont="1" applyFill="1" applyBorder="1" applyProtection="1"/>
    <xf numFmtId="7" fontId="8" fillId="2" borderId="16" xfId="0" applyNumberFormat="1" applyFont="1" applyFill="1" applyBorder="1" applyAlignment="1" applyProtection="1">
      <alignment horizontal="right"/>
    </xf>
    <xf numFmtId="0" fontId="15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165" fontId="0" fillId="2" borderId="0" xfId="0" applyNumberFormat="1" applyFont="1" applyFill="1" applyBorder="1" applyAlignment="1">
      <alignment horizontal="left"/>
    </xf>
    <xf numFmtId="0" fontId="16" fillId="0" borderId="0" xfId="3" applyAlignment="1" applyProtection="1"/>
    <xf numFmtId="0" fontId="0" fillId="0" borderId="0" xfId="0" applyAlignment="1">
      <alignment horizontal="right"/>
    </xf>
    <xf numFmtId="14" fontId="0" fillId="0" borderId="0" xfId="0" applyNumberFormat="1"/>
    <xf numFmtId="0" fontId="0" fillId="2" borderId="0" xfId="0" applyFill="1" applyAlignment="1">
      <alignment horizontal="right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5" fillId="2" borderId="0" xfId="0" applyFont="1" applyFill="1" applyAlignment="1">
      <alignment horizontal="left" vertical="center"/>
    </xf>
    <xf numFmtId="0" fontId="35" fillId="4" borderId="0" xfId="0" applyFont="1" applyFill="1" applyAlignment="1">
      <alignment horizontal="left" vertical="center"/>
    </xf>
    <xf numFmtId="0" fontId="35" fillId="2" borderId="0" xfId="0" applyFont="1" applyFill="1" applyAlignment="1">
      <alignment horizontal="right" vertical="center"/>
    </xf>
    <xf numFmtId="0" fontId="36" fillId="2" borderId="0" xfId="0" applyFont="1" applyFill="1" applyAlignment="1">
      <alignment horizontal="right" vertical="center"/>
    </xf>
    <xf numFmtId="0" fontId="37" fillId="2" borderId="0" xfId="0" applyFont="1" applyFill="1" applyAlignment="1">
      <alignment horizontal="left" vertical="center"/>
    </xf>
    <xf numFmtId="0" fontId="37" fillId="2" borderId="0" xfId="0" applyFont="1" applyFill="1" applyAlignment="1">
      <alignment horizontal="right" vertical="center"/>
    </xf>
    <xf numFmtId="0" fontId="38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center" vertical="center" shrinkToFit="1"/>
    </xf>
    <xf numFmtId="0" fontId="38" fillId="2" borderId="0" xfId="0" applyFont="1" applyFill="1" applyAlignment="1">
      <alignment horizontal="left" vertical="center"/>
    </xf>
    <xf numFmtId="0" fontId="39" fillId="2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right" vertical="center"/>
    </xf>
    <xf numFmtId="0" fontId="35" fillId="4" borderId="0" xfId="0" applyFont="1" applyFill="1" applyAlignment="1">
      <alignment horizontal="right" vertical="center"/>
    </xf>
    <xf numFmtId="0" fontId="41" fillId="0" borderId="0" xfId="4" applyFont="1"/>
    <xf numFmtId="0" fontId="41" fillId="0" borderId="0" xfId="4" applyFont="1" applyAlignment="1">
      <alignment horizontal="center"/>
    </xf>
    <xf numFmtId="168" fontId="29" fillId="2" borderId="0" xfId="0" applyNumberFormat="1" applyFont="1" applyFill="1" applyAlignment="1">
      <alignment horizontal="left"/>
    </xf>
    <xf numFmtId="0" fontId="42" fillId="0" borderId="0" xfId="4" applyFont="1"/>
    <xf numFmtId="0" fontId="41" fillId="0" borderId="10" xfId="4" applyFont="1" applyBorder="1"/>
    <xf numFmtId="0" fontId="41" fillId="0" borderId="10" xfId="4" applyFont="1" applyBorder="1" applyAlignment="1">
      <alignment horizontal="center"/>
    </xf>
    <xf numFmtId="0" fontId="41" fillId="0" borderId="17" xfId="4" applyFont="1" applyBorder="1"/>
    <xf numFmtId="0" fontId="41" fillId="0" borderId="9" xfId="4" applyFont="1" applyBorder="1"/>
    <xf numFmtId="0" fontId="7" fillId="6" borderId="0" xfId="0" applyFont="1" applyFill="1" applyProtection="1"/>
    <xf numFmtId="44" fontId="35" fillId="6" borderId="10" xfId="0" applyNumberFormat="1" applyFont="1" applyFill="1" applyBorder="1" applyAlignment="1">
      <alignment horizontal="center" vertical="center"/>
    </xf>
    <xf numFmtId="14" fontId="35" fillId="7" borderId="10" xfId="0" applyNumberFormat="1" applyFont="1" applyFill="1" applyBorder="1" applyAlignment="1" applyProtection="1">
      <alignment horizontal="center" vertical="center"/>
      <protection locked="0"/>
    </xf>
    <xf numFmtId="0" fontId="35" fillId="7" borderId="10" xfId="0" applyFont="1" applyFill="1" applyBorder="1" applyAlignment="1" applyProtection="1">
      <alignment horizontal="center" vertical="center"/>
      <protection locked="0"/>
    </xf>
    <xf numFmtId="1" fontId="35" fillId="7" borderId="10" xfId="0" applyNumberFormat="1" applyFont="1" applyFill="1" applyBorder="1" applyAlignment="1" applyProtection="1">
      <alignment horizontal="center" vertical="center"/>
      <protection locked="0"/>
    </xf>
    <xf numFmtId="0" fontId="39" fillId="2" borderId="10" xfId="0" applyFont="1" applyFill="1" applyBorder="1" applyAlignment="1" applyProtection="1">
      <alignment horizontal="center" vertical="center"/>
    </xf>
    <xf numFmtId="0" fontId="39" fillId="6" borderId="10" xfId="0" applyNumberFormat="1" applyFont="1" applyFill="1" applyBorder="1" applyAlignment="1" applyProtection="1">
      <alignment horizontal="center" vertical="center"/>
    </xf>
    <xf numFmtId="0" fontId="41" fillId="7" borderId="10" xfId="4" applyFont="1" applyFill="1" applyBorder="1" applyProtection="1">
      <protection locked="0"/>
    </xf>
    <xf numFmtId="0" fontId="41" fillId="7" borderId="10" xfId="4" applyFont="1" applyFill="1" applyBorder="1" applyAlignment="1" applyProtection="1">
      <alignment horizontal="center"/>
      <protection locked="0"/>
    </xf>
    <xf numFmtId="41" fontId="41" fillId="7" borderId="10" xfId="1" applyNumberFormat="1" applyFont="1" applyFill="1" applyBorder="1" applyAlignment="1" applyProtection="1">
      <alignment horizontal="center"/>
      <protection locked="0"/>
    </xf>
    <xf numFmtId="41" fontId="41" fillId="7" borderId="10" xfId="4" applyNumberFormat="1" applyFont="1" applyFill="1" applyBorder="1" applyProtection="1">
      <protection locked="0"/>
    </xf>
    <xf numFmtId="44" fontId="41" fillId="7" borderId="10" xfId="2" applyFont="1" applyFill="1" applyBorder="1" applyProtection="1">
      <protection locked="0"/>
    </xf>
    <xf numFmtId="0" fontId="41" fillId="0" borderId="10" xfId="4" applyFont="1" applyBorder="1" applyAlignment="1">
      <alignment horizontal="center" vertical="top"/>
    </xf>
    <xf numFmtId="0" fontId="41" fillId="0" borderId="10" xfId="4" applyFont="1" applyFill="1" applyBorder="1" applyAlignment="1">
      <alignment horizontal="center" vertical="top" wrapText="1"/>
    </xf>
    <xf numFmtId="0" fontId="41" fillId="0" borderId="0" xfId="4" applyFont="1" applyBorder="1" applyAlignment="1">
      <alignment vertical="top"/>
    </xf>
    <xf numFmtId="0" fontId="41" fillId="0" borderId="10" xfId="4" applyFont="1" applyBorder="1" applyAlignment="1">
      <alignment horizontal="center" vertical="top" wrapText="1"/>
    </xf>
    <xf numFmtId="14" fontId="41" fillId="7" borderId="10" xfId="4" applyNumberFormat="1" applyFont="1" applyFill="1" applyBorder="1" applyAlignment="1" applyProtection="1">
      <alignment horizontal="center"/>
      <protection locked="0"/>
    </xf>
    <xf numFmtId="0" fontId="43" fillId="0" borderId="0" xfId="4" applyFont="1"/>
    <xf numFmtId="0" fontId="14" fillId="2" borderId="5" xfId="0" applyFont="1" applyFill="1" applyBorder="1" applyProtection="1"/>
    <xf numFmtId="0" fontId="7" fillId="2" borderId="6" xfId="0" applyFont="1" applyFill="1" applyBorder="1" applyProtection="1"/>
    <xf numFmtId="0" fontId="7" fillId="2" borderId="7" xfId="0" applyFont="1" applyFill="1" applyBorder="1" applyProtection="1"/>
    <xf numFmtId="0" fontId="8" fillId="2" borderId="0" xfId="0" applyFont="1" applyFill="1" applyAlignment="1" applyProtection="1">
      <alignment horizontal="center"/>
    </xf>
    <xf numFmtId="0" fontId="8" fillId="2" borderId="8" xfId="0" applyFont="1" applyFill="1" applyBorder="1" applyProtection="1"/>
    <xf numFmtId="0" fontId="18" fillId="2" borderId="15" xfId="0" applyFont="1" applyFill="1" applyBorder="1" applyAlignment="1" applyProtection="1">
      <alignment horizontal="center"/>
    </xf>
    <xf numFmtId="0" fontId="18" fillId="2" borderId="0" xfId="0" applyFont="1" applyFill="1" applyBorder="1" applyAlignment="1" applyProtection="1">
      <alignment horizontal="center"/>
    </xf>
    <xf numFmtId="0" fontId="8" fillId="2" borderId="0" xfId="0" applyFont="1" applyFill="1" applyBorder="1" applyProtection="1"/>
    <xf numFmtId="0" fontId="19" fillId="2" borderId="15" xfId="0" applyFont="1" applyFill="1" applyBorder="1" applyAlignment="1" applyProtection="1">
      <alignment horizontal="center"/>
    </xf>
    <xf numFmtId="0" fontId="19" fillId="2" borderId="0" xfId="0" applyFont="1" applyFill="1" applyBorder="1" applyAlignment="1" applyProtection="1">
      <alignment horizontal="center"/>
    </xf>
    <xf numFmtId="14" fontId="8" fillId="2" borderId="8" xfId="0" applyNumberFormat="1" applyFont="1" applyFill="1" applyBorder="1" applyAlignment="1" applyProtection="1">
      <alignment horizontal="left"/>
    </xf>
    <xf numFmtId="10" fontId="7" fillId="2" borderId="0" xfId="0" applyNumberFormat="1" applyFont="1" applyFill="1" applyBorder="1" applyAlignment="1" applyProtection="1">
      <alignment horizontal="center"/>
    </xf>
    <xf numFmtId="0" fontId="21" fillId="2" borderId="0" xfId="0" applyFont="1" applyFill="1" applyBorder="1" applyProtection="1"/>
    <xf numFmtId="7" fontId="21" fillId="2" borderId="0" xfId="0" applyNumberFormat="1" applyFont="1" applyFill="1" applyBorder="1" applyProtection="1"/>
    <xf numFmtId="0" fontId="8" fillId="2" borderId="3" xfId="0" applyFont="1" applyFill="1" applyBorder="1" applyProtection="1"/>
    <xf numFmtId="0" fontId="7" fillId="2" borderId="1" xfId="0" applyFont="1" applyFill="1" applyBorder="1" applyProtection="1"/>
    <xf numFmtId="7" fontId="8" fillId="2" borderId="4" xfId="0" applyNumberFormat="1" applyFont="1" applyFill="1" applyBorder="1" applyProtection="1"/>
    <xf numFmtId="7" fontId="22" fillId="2" borderId="0" xfId="0" applyNumberFormat="1" applyFont="1" applyFill="1" applyBorder="1" applyProtection="1"/>
    <xf numFmtId="0" fontId="8" fillId="2" borderId="0" xfId="0" applyFont="1" applyFill="1" applyProtection="1"/>
    <xf numFmtId="10" fontId="7" fillId="2" borderId="0" xfId="0" applyNumberFormat="1" applyFont="1" applyFill="1" applyAlignment="1" applyProtection="1">
      <alignment horizontal="center"/>
    </xf>
    <xf numFmtId="0" fontId="10" fillId="2" borderId="15" xfId="0" applyFont="1" applyFill="1" applyBorder="1" applyProtection="1"/>
    <xf numFmtId="0" fontId="0" fillId="2" borderId="0" xfId="0" applyFill="1" applyProtection="1"/>
    <xf numFmtId="0" fontId="0" fillId="3" borderId="0" xfId="0" applyFill="1" applyProtection="1"/>
    <xf numFmtId="0" fontId="5" fillId="2" borderId="13" xfId="0" applyFont="1" applyFill="1" applyBorder="1" applyAlignment="1" applyProtection="1">
      <alignment vertical="top"/>
    </xf>
    <xf numFmtId="0" fontId="8" fillId="2" borderId="0" xfId="0" applyFont="1" applyFill="1" applyAlignment="1" applyProtection="1">
      <alignment horizontal="right"/>
    </xf>
    <xf numFmtId="8" fontId="7" fillId="2" borderId="0" xfId="0" applyNumberFormat="1" applyFont="1" applyFill="1" applyAlignment="1" applyProtection="1">
      <alignment horizontal="right"/>
    </xf>
    <xf numFmtId="7" fontId="5" fillId="2" borderId="0" xfId="0" applyNumberFormat="1" applyFont="1" applyFill="1" applyAlignment="1" applyProtection="1">
      <alignment horizontal="left"/>
    </xf>
    <xf numFmtId="7" fontId="5" fillId="3" borderId="0" xfId="0" applyNumberFormat="1" applyFont="1" applyFill="1" applyProtection="1"/>
    <xf numFmtId="0" fontId="7" fillId="2" borderId="0" xfId="0" applyFont="1" applyFill="1" applyAlignment="1" applyProtection="1">
      <alignment horizontal="right"/>
    </xf>
    <xf numFmtId="8" fontId="7" fillId="2" borderId="0" xfId="0" applyNumberFormat="1" applyFont="1" applyFill="1" applyProtection="1"/>
    <xf numFmtId="7" fontId="7" fillId="2" borderId="15" xfId="0" applyNumberFormat="1" applyFont="1" applyFill="1" applyBorder="1" applyAlignment="1" applyProtection="1">
      <alignment horizontal="left"/>
    </xf>
    <xf numFmtId="7" fontId="7" fillId="2" borderId="0" xfId="0" applyNumberFormat="1" applyFont="1" applyFill="1" applyBorder="1" applyAlignment="1" applyProtection="1">
      <alignment horizontal="left"/>
    </xf>
    <xf numFmtId="0" fontId="8" fillId="2" borderId="15" xfId="0" applyFont="1" applyFill="1" applyBorder="1" applyProtection="1"/>
    <xf numFmtId="0" fontId="4" fillId="2" borderId="0" xfId="0" applyFont="1" applyFill="1" applyProtection="1"/>
    <xf numFmtId="0" fontId="4" fillId="3" borderId="0" xfId="0" applyFont="1" applyFill="1" applyProtection="1"/>
    <xf numFmtId="7" fontId="7" fillId="2" borderId="15" xfId="0" applyNumberFormat="1" applyFont="1" applyFill="1" applyBorder="1" applyProtection="1"/>
    <xf numFmtId="0" fontId="8" fillId="2" borderId="9" xfId="0" applyFont="1" applyFill="1" applyBorder="1" applyAlignment="1" applyProtection="1">
      <alignment horizontal="center"/>
    </xf>
    <xf numFmtId="7" fontId="7" fillId="0" borderId="0" xfId="0" applyNumberFormat="1" applyFont="1" applyFill="1" applyBorder="1" applyProtection="1"/>
    <xf numFmtId="0" fontId="8" fillId="2" borderId="14" xfId="0" applyFont="1" applyFill="1" applyBorder="1" applyProtection="1"/>
    <xf numFmtId="0" fontId="7" fillId="2" borderId="14" xfId="0" applyFont="1" applyFill="1" applyBorder="1" applyProtection="1"/>
    <xf numFmtId="7" fontId="8" fillId="2" borderId="14" xfId="0" applyNumberFormat="1" applyFont="1" applyFill="1" applyBorder="1" applyProtection="1"/>
    <xf numFmtId="0" fontId="8" fillId="2" borderId="0" xfId="0" applyFont="1" applyFill="1" applyBorder="1" applyAlignment="1" applyProtection="1">
      <alignment horizontal="center"/>
    </xf>
    <xf numFmtId="0" fontId="7" fillId="2" borderId="18" xfId="0" applyFont="1" applyFill="1" applyBorder="1" applyProtection="1"/>
    <xf numFmtId="7" fontId="7" fillId="2" borderId="19" xfId="0" applyNumberFormat="1" applyFont="1" applyFill="1" applyBorder="1" applyProtection="1"/>
    <xf numFmtId="0" fontId="7" fillId="2" borderId="20" xfId="0" applyFont="1" applyFill="1" applyBorder="1" applyProtection="1"/>
    <xf numFmtId="7" fontId="5" fillId="2" borderId="0" xfId="0" applyNumberFormat="1" applyFont="1" applyFill="1" applyProtection="1"/>
    <xf numFmtId="7" fontId="7" fillId="2" borderId="0" xfId="0" applyNumberFormat="1" applyFont="1" applyFill="1" applyBorder="1" applyAlignment="1" applyProtection="1">
      <alignment horizontal="center"/>
    </xf>
    <xf numFmtId="7" fontId="8" fillId="2" borderId="1" xfId="0" applyNumberFormat="1" applyFont="1" applyFill="1" applyBorder="1" applyAlignment="1" applyProtection="1">
      <alignment horizontal="center"/>
    </xf>
    <xf numFmtId="0" fontId="8" fillId="2" borderId="0" xfId="0" applyFont="1" applyFill="1" applyBorder="1" applyAlignment="1" applyProtection="1">
      <alignment horizontal="right"/>
    </xf>
    <xf numFmtId="0" fontId="7" fillId="2" borderId="0" xfId="0" applyFont="1" applyFill="1" applyBorder="1" applyAlignment="1" applyProtection="1">
      <alignment horizontal="right"/>
    </xf>
    <xf numFmtId="44" fontId="8" fillId="2" borderId="15" xfId="0" applyNumberFormat="1" applyFont="1" applyFill="1" applyBorder="1" applyProtection="1"/>
    <xf numFmtId="7" fontId="8" fillId="2" borderId="15" xfId="2" applyNumberFormat="1" applyFont="1" applyFill="1" applyBorder="1" applyProtection="1"/>
    <xf numFmtId="0" fontId="11" fillId="2" borderId="0" xfId="0" applyFont="1" applyFill="1" applyBorder="1" applyAlignment="1" applyProtection="1">
      <alignment horizontal="right"/>
    </xf>
    <xf numFmtId="7" fontId="12" fillId="2" borderId="15" xfId="0" applyNumberFormat="1" applyFont="1" applyFill="1" applyBorder="1" applyProtection="1"/>
    <xf numFmtId="7" fontId="12" fillId="2" borderId="0" xfId="0" applyNumberFormat="1" applyFont="1" applyFill="1" applyProtection="1"/>
    <xf numFmtId="0" fontId="12" fillId="2" borderId="0" xfId="0" applyFont="1" applyFill="1" applyBorder="1" applyAlignment="1" applyProtection="1">
      <alignment horizontal="right"/>
    </xf>
    <xf numFmtId="0" fontId="5" fillId="3" borderId="0" xfId="0" applyFont="1" applyFill="1" applyBorder="1" applyProtection="1"/>
    <xf numFmtId="0" fontId="7" fillId="3" borderId="0" xfId="0" applyFont="1" applyFill="1" applyAlignment="1" applyProtection="1">
      <alignment horizontal="center"/>
    </xf>
    <xf numFmtId="7" fontId="7" fillId="7" borderId="15" xfId="0" applyNumberFormat="1" applyFont="1" applyFill="1" applyBorder="1" applyProtection="1">
      <protection locked="0"/>
    </xf>
    <xf numFmtId="44" fontId="7" fillId="7" borderId="0" xfId="0" applyNumberFormat="1" applyFont="1" applyFill="1" applyBorder="1" applyAlignment="1" applyProtection="1">
      <alignment horizontal="center"/>
      <protection locked="0"/>
    </xf>
    <xf numFmtId="0" fontId="7" fillId="7" borderId="0" xfId="0" applyFont="1" applyFill="1" applyProtection="1">
      <protection locked="0"/>
    </xf>
    <xf numFmtId="7" fontId="7" fillId="7" borderId="0" xfId="0" applyNumberFormat="1" applyFont="1" applyFill="1" applyBorder="1" applyAlignment="1" applyProtection="1">
      <alignment horizontal="center"/>
      <protection locked="0"/>
    </xf>
    <xf numFmtId="0" fontId="7" fillId="7" borderId="15" xfId="0" applyNumberFormat="1" applyFont="1" applyFill="1" applyBorder="1" applyAlignment="1" applyProtection="1">
      <alignment horizontal="right"/>
      <protection locked="0"/>
    </xf>
    <xf numFmtId="7" fontId="7" fillId="7" borderId="1" xfId="0" applyNumberFormat="1" applyFont="1" applyFill="1" applyBorder="1" applyProtection="1">
      <protection locked="0"/>
    </xf>
    <xf numFmtId="7" fontId="7" fillId="7" borderId="0" xfId="0" applyNumberFormat="1" applyFont="1" applyFill="1" applyBorder="1" applyProtection="1">
      <protection locked="0"/>
    </xf>
    <xf numFmtId="8" fontId="7" fillId="7" borderId="0" xfId="0" applyNumberFormat="1" applyFont="1" applyFill="1" applyAlignment="1" applyProtection="1">
      <alignment horizontal="center"/>
      <protection locked="0"/>
    </xf>
    <xf numFmtId="7" fontId="7" fillId="7" borderId="21" xfId="0" applyNumberFormat="1" applyFont="1" applyFill="1" applyBorder="1" applyProtection="1">
      <protection locked="0"/>
    </xf>
    <xf numFmtId="7" fontId="7" fillId="7" borderId="0" xfId="0" applyNumberFormat="1" applyFont="1" applyFill="1" applyBorder="1" applyAlignment="1" applyProtection="1">
      <alignment horizontal="right"/>
      <protection locked="0"/>
    </xf>
    <xf numFmtId="0" fontId="8" fillId="7" borderId="10" xfId="0" applyNumberFormat="1" applyFont="1" applyFill="1" applyBorder="1" applyAlignment="1" applyProtection="1">
      <alignment horizontal="center" vertical="center"/>
      <protection locked="0"/>
    </xf>
    <xf numFmtId="18" fontId="8" fillId="7" borderId="10" xfId="0" applyNumberFormat="1" applyFont="1" applyFill="1" applyBorder="1" applyAlignment="1" applyProtection="1">
      <alignment horizontal="center" vertical="top"/>
      <protection locked="0"/>
    </xf>
    <xf numFmtId="166" fontId="7" fillId="7" borderId="0" xfId="1" applyNumberFormat="1" applyFont="1" applyFill="1" applyAlignment="1" applyProtection="1">
      <alignment vertical="top"/>
      <protection locked="0"/>
    </xf>
    <xf numFmtId="166" fontId="7" fillId="7" borderId="10" xfId="1" applyNumberFormat="1" applyFont="1" applyFill="1" applyBorder="1" applyAlignment="1" applyProtection="1">
      <alignment vertical="top"/>
      <protection locked="0"/>
    </xf>
    <xf numFmtId="7" fontId="8" fillId="7" borderId="0" xfId="0" applyNumberFormat="1" applyFont="1" applyFill="1" applyAlignment="1" applyProtection="1">
      <alignment vertical="top"/>
      <protection locked="0"/>
    </xf>
    <xf numFmtId="0" fontId="14" fillId="2" borderId="0" xfId="0" applyNumberFormat="1" applyFont="1" applyFill="1" applyAlignment="1" applyProtection="1">
      <alignment vertical="top"/>
    </xf>
    <xf numFmtId="16" fontId="8" fillId="5" borderId="10" xfId="0" applyNumberFormat="1" applyFont="1" applyFill="1" applyBorder="1" applyAlignment="1" applyProtection="1">
      <alignment horizontal="center" vertical="center"/>
    </xf>
    <xf numFmtId="0" fontId="8" fillId="2" borderId="0" xfId="0" applyNumberFormat="1" applyFont="1" applyFill="1" applyAlignment="1" applyProtection="1"/>
    <xf numFmtId="0" fontId="8" fillId="2" borderId="10" xfId="0" applyNumberFormat="1" applyFont="1" applyFill="1" applyBorder="1" applyAlignment="1" applyProtection="1">
      <alignment horizontal="center" vertical="top"/>
    </xf>
    <xf numFmtId="0" fontId="6" fillId="2" borderId="0" xfId="0" applyFont="1" applyFill="1" applyProtection="1"/>
    <xf numFmtId="7" fontId="6" fillId="2" borderId="0" xfId="0" applyNumberFormat="1" applyFont="1" applyFill="1" applyProtection="1"/>
    <xf numFmtId="9" fontId="7" fillId="2" borderId="0" xfId="0" applyNumberFormat="1" applyFont="1" applyFill="1" applyAlignment="1" applyProtection="1">
      <alignment horizontal="center" vertical="top"/>
    </xf>
    <xf numFmtId="0" fontId="7" fillId="2" borderId="0" xfId="0" applyNumberFormat="1" applyFont="1" applyFill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/>
    </xf>
    <xf numFmtId="0" fontId="7" fillId="2" borderId="1" xfId="2" applyNumberFormat="1" applyFont="1" applyFill="1" applyBorder="1" applyAlignment="1" applyProtection="1">
      <alignment horizontal="center" vertical="top"/>
    </xf>
    <xf numFmtId="0" fontId="5" fillId="2" borderId="1" xfId="0" applyNumberFormat="1" applyFont="1" applyFill="1" applyBorder="1" applyProtection="1"/>
    <xf numFmtId="0" fontId="5" fillId="3" borderId="1" xfId="0" applyNumberFormat="1" applyFont="1" applyFill="1" applyBorder="1" applyProtection="1"/>
    <xf numFmtId="0" fontId="5" fillId="3" borderId="1" xfId="0" applyNumberFormat="1" applyFont="1" applyFill="1" applyBorder="1" applyAlignment="1" applyProtection="1">
      <alignment vertical="top"/>
    </xf>
    <xf numFmtId="1" fontId="8" fillId="2" borderId="2" xfId="0" applyNumberFormat="1" applyFont="1" applyFill="1" applyBorder="1" applyAlignment="1" applyProtection="1">
      <alignment horizontal="center" vertical="top"/>
    </xf>
    <xf numFmtId="7" fontId="4" fillId="2" borderId="6" xfId="0" applyNumberFormat="1" applyFont="1" applyFill="1" applyBorder="1" applyAlignment="1" applyProtection="1">
      <alignment vertical="top"/>
    </xf>
    <xf numFmtId="0" fontId="4" fillId="2" borderId="1" xfId="0" applyNumberFormat="1" applyFont="1" applyFill="1" applyBorder="1" applyAlignment="1" applyProtection="1">
      <alignment vertical="top"/>
    </xf>
    <xf numFmtId="7" fontId="4" fillId="2" borderId="1" xfId="0" applyNumberFormat="1" applyFont="1" applyFill="1" applyBorder="1" applyAlignment="1" applyProtection="1">
      <alignment vertical="top"/>
    </xf>
    <xf numFmtId="44" fontId="7" fillId="2" borderId="0" xfId="0" applyNumberFormat="1" applyFont="1" applyFill="1" applyBorder="1" applyAlignment="1" applyProtection="1">
      <alignment vertical="top"/>
    </xf>
    <xf numFmtId="44" fontId="7" fillId="2" borderId="0" xfId="2" applyFont="1" applyFill="1" applyBorder="1" applyAlignment="1" applyProtection="1">
      <alignment vertical="top"/>
    </xf>
    <xf numFmtId="0" fontId="7" fillId="3" borderId="0" xfId="0" applyFont="1" applyFill="1" applyProtection="1"/>
    <xf numFmtId="0" fontId="7" fillId="3" borderId="0" xfId="0" applyNumberFormat="1" applyFont="1" applyFill="1" applyAlignment="1" applyProtection="1">
      <alignment vertical="top"/>
    </xf>
    <xf numFmtId="9" fontId="8" fillId="2" borderId="1" xfId="0" applyNumberFormat="1" applyFont="1" applyFill="1" applyBorder="1" applyAlignment="1" applyProtection="1">
      <alignment vertical="top"/>
    </xf>
    <xf numFmtId="164" fontId="7" fillId="0" borderId="1" xfId="0" applyNumberFormat="1" applyFont="1" applyFill="1" applyBorder="1" applyAlignment="1" applyProtection="1">
      <alignment horizontal="right" vertical="top"/>
    </xf>
    <xf numFmtId="9" fontId="7" fillId="2" borderId="0" xfId="0" applyNumberFormat="1" applyFont="1" applyFill="1" applyBorder="1" applyAlignment="1" applyProtection="1">
      <alignment vertical="top"/>
    </xf>
    <xf numFmtId="43" fontId="7" fillId="0" borderId="0" xfId="0" applyNumberFormat="1" applyFont="1" applyFill="1" applyBorder="1" applyAlignment="1" applyProtection="1">
      <alignment horizontal="right" vertical="top"/>
    </xf>
    <xf numFmtId="43" fontId="7" fillId="2" borderId="0" xfId="0" applyNumberFormat="1" applyFont="1" applyFill="1" applyBorder="1" applyAlignment="1" applyProtection="1">
      <alignment vertical="top"/>
    </xf>
    <xf numFmtId="9" fontId="7" fillId="0" borderId="0" xfId="0" applyNumberFormat="1" applyFont="1" applyFill="1" applyBorder="1" applyAlignment="1" applyProtection="1">
      <alignment horizontal="right" vertical="top"/>
    </xf>
    <xf numFmtId="164" fontId="7" fillId="0" borderId="1" xfId="0" applyNumberFormat="1" applyFont="1" applyBorder="1" applyAlignment="1" applyProtection="1">
      <alignment vertical="top"/>
    </xf>
    <xf numFmtId="7" fontId="7" fillId="0" borderId="0" xfId="0" applyNumberFormat="1" applyFont="1" applyBorder="1" applyAlignment="1" applyProtection="1">
      <alignment vertical="top"/>
    </xf>
    <xf numFmtId="43" fontId="7" fillId="0" borderId="0" xfId="0" applyNumberFormat="1" applyFont="1" applyBorder="1" applyAlignment="1" applyProtection="1">
      <alignment vertical="top"/>
    </xf>
    <xf numFmtId="9" fontId="7" fillId="0" borderId="0" xfId="2" applyNumberFormat="1" applyFont="1" applyFill="1" applyBorder="1" applyAlignment="1" applyProtection="1">
      <alignment horizontal="right" vertical="top"/>
    </xf>
    <xf numFmtId="7" fontId="8" fillId="2" borderId="0" xfId="0" applyNumberFormat="1" applyFont="1" applyFill="1" applyBorder="1" applyAlignment="1" applyProtection="1">
      <alignment vertical="top"/>
    </xf>
    <xf numFmtId="0" fontId="4" fillId="2" borderId="0" xfId="0" applyNumberFormat="1" applyFont="1" applyFill="1" applyAlignment="1" applyProtection="1">
      <alignment horizontal="right" vertical="top"/>
    </xf>
    <xf numFmtId="7" fontId="4" fillId="2" borderId="0" xfId="0" applyNumberFormat="1" applyFont="1" applyFill="1" applyAlignment="1" applyProtection="1">
      <alignment vertical="top"/>
    </xf>
    <xf numFmtId="7" fontId="4" fillId="3" borderId="0" xfId="0" applyNumberFormat="1" applyFont="1" applyFill="1" applyAlignment="1" applyProtection="1">
      <alignment horizontal="right" vertical="top"/>
    </xf>
    <xf numFmtId="16" fontId="8" fillId="7" borderId="10" xfId="0" applyNumberFormat="1" applyFont="1" applyFill="1" applyBorder="1" applyAlignment="1" applyProtection="1">
      <alignment horizontal="center" vertical="center"/>
      <protection locked="0"/>
    </xf>
    <xf numFmtId="0" fontId="7" fillId="7" borderId="0" xfId="0" applyNumberFormat="1" applyFont="1" applyFill="1" applyAlignment="1" applyProtection="1">
      <alignment vertical="top"/>
      <protection locked="0"/>
    </xf>
    <xf numFmtId="0" fontId="7" fillId="7" borderId="1" xfId="0" applyNumberFormat="1" applyFont="1" applyFill="1" applyBorder="1" applyAlignment="1" applyProtection="1">
      <alignment vertical="top"/>
      <protection locked="0"/>
    </xf>
    <xf numFmtId="7" fontId="7" fillId="7" borderId="0" xfId="0" applyNumberFormat="1" applyFont="1" applyFill="1" applyAlignment="1" applyProtection="1">
      <alignment vertical="top"/>
      <protection locked="0"/>
    </xf>
    <xf numFmtId="7" fontId="7" fillId="7" borderId="1" xfId="0" applyNumberFormat="1" applyFont="1" applyFill="1" applyBorder="1" applyAlignment="1" applyProtection="1">
      <alignment vertical="top"/>
      <protection locked="0"/>
    </xf>
    <xf numFmtId="9" fontId="7" fillId="7" borderId="0" xfId="0" applyNumberFormat="1" applyFont="1" applyFill="1" applyBorder="1" applyAlignment="1" applyProtection="1">
      <alignment vertical="top"/>
      <protection locked="0"/>
    </xf>
    <xf numFmtId="0" fontId="7" fillId="7" borderId="0" xfId="0" applyNumberFormat="1" applyFont="1" applyFill="1" applyBorder="1" applyAlignment="1" applyProtection="1">
      <alignment vertical="top"/>
      <protection locked="0"/>
    </xf>
    <xf numFmtId="44" fontId="7" fillId="7" borderId="12" xfId="0" applyNumberFormat="1" applyFont="1" applyFill="1" applyBorder="1" applyAlignment="1" applyProtection="1">
      <alignment vertical="top"/>
      <protection locked="0"/>
    </xf>
    <xf numFmtId="44" fontId="7" fillId="7" borderId="22" xfId="0" applyNumberFormat="1" applyFont="1" applyFill="1" applyBorder="1" applyAlignment="1" applyProtection="1">
      <alignment vertical="top"/>
      <protection locked="0"/>
    </xf>
    <xf numFmtId="44" fontId="7" fillId="7" borderId="13" xfId="0" applyNumberFormat="1" applyFont="1" applyFill="1" applyBorder="1" applyAlignment="1" applyProtection="1">
      <alignment vertical="top"/>
      <protection locked="0"/>
    </xf>
    <xf numFmtId="166" fontId="7" fillId="7" borderId="0" xfId="1" applyNumberFormat="1" applyFont="1" applyFill="1" applyBorder="1" applyAlignment="1" applyProtection="1">
      <alignment horizontal="right" vertical="top"/>
      <protection locked="0"/>
    </xf>
    <xf numFmtId="0" fontId="1" fillId="6" borderId="0" xfId="0" applyFont="1" applyFill="1" applyAlignment="1">
      <alignment horizontal="right"/>
    </xf>
    <xf numFmtId="0" fontId="0" fillId="7" borderId="10" xfId="0" applyFill="1" applyBorder="1" applyProtection="1">
      <protection locked="0"/>
    </xf>
    <xf numFmtId="0" fontId="10" fillId="7" borderId="10" xfId="0" applyFont="1" applyFill="1" applyBorder="1" applyAlignment="1" applyProtection="1">
      <alignment horizontal="center"/>
      <protection locked="0"/>
    </xf>
    <xf numFmtId="0" fontId="15" fillId="7" borderId="10" xfId="0" applyFont="1" applyFill="1" applyBorder="1" applyProtection="1">
      <protection locked="0"/>
    </xf>
    <xf numFmtId="14" fontId="0" fillId="7" borderId="9" xfId="0" applyNumberFormat="1" applyFill="1" applyBorder="1" applyAlignment="1" applyProtection="1">
      <alignment horizontal="center"/>
      <protection locked="0"/>
    </xf>
    <xf numFmtId="14" fontId="0" fillId="7" borderId="2" xfId="0" applyNumberFormat="1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31" fillId="2" borderId="8" xfId="0" applyFont="1" applyFill="1" applyBorder="1"/>
    <xf numFmtId="0" fontId="32" fillId="2" borderId="2" xfId="0" applyFont="1" applyFill="1" applyBorder="1" applyAlignment="1">
      <alignment horizontal="center"/>
    </xf>
    <xf numFmtId="0" fontId="32" fillId="2" borderId="11" xfId="0" applyFont="1" applyFill="1" applyBorder="1" applyAlignment="1">
      <alignment horizontal="center"/>
    </xf>
    <xf numFmtId="18" fontId="0" fillId="7" borderId="10" xfId="0" applyNumberFormat="1" applyFill="1" applyBorder="1" applyAlignment="1" applyProtection="1">
      <alignment horizontal="center"/>
      <protection locked="0"/>
    </xf>
    <xf numFmtId="0" fontId="0" fillId="8" borderId="8" xfId="0" applyFill="1" applyBorder="1" applyAlignment="1">
      <alignment horizontal="right"/>
    </xf>
    <xf numFmtId="0" fontId="0" fillId="8" borderId="0" xfId="0" applyFill="1" applyBorder="1"/>
    <xf numFmtId="0" fontId="16" fillId="7" borderId="10" xfId="3" applyFill="1" applyBorder="1" applyAlignment="1" applyProtection="1">
      <alignment horizontal="right"/>
      <protection locked="0"/>
    </xf>
    <xf numFmtId="0" fontId="30" fillId="7" borderId="10" xfId="0" applyFont="1" applyFill="1" applyBorder="1" applyProtection="1">
      <protection locked="0"/>
    </xf>
    <xf numFmtId="0" fontId="0" fillId="8" borderId="0" xfId="0" applyFill="1" applyBorder="1" applyAlignment="1">
      <alignment horizontal="right"/>
    </xf>
    <xf numFmtId="0" fontId="30" fillId="9" borderId="10" xfId="0" applyFont="1" applyFill="1" applyBorder="1" applyProtection="1">
      <protection locked="0"/>
    </xf>
    <xf numFmtId="0" fontId="16" fillId="9" borderId="10" xfId="3" applyFill="1" applyBorder="1" applyAlignment="1" applyProtection="1">
      <alignment horizontal="right"/>
      <protection locked="0"/>
    </xf>
    <xf numFmtId="0" fontId="0" fillId="9" borderId="10" xfId="0" applyFill="1" applyBorder="1" applyAlignment="1" applyProtection="1">
      <alignment horizontal="right"/>
      <protection locked="0"/>
    </xf>
    <xf numFmtId="18" fontId="0" fillId="9" borderId="10" xfId="0" applyNumberFormat="1" applyFill="1" applyBorder="1" applyAlignment="1" applyProtection="1">
      <alignment horizontal="center"/>
      <protection locked="0"/>
    </xf>
    <xf numFmtId="0" fontId="0" fillId="9" borderId="10" xfId="0" applyFill="1" applyBorder="1" applyProtection="1">
      <protection locked="0"/>
    </xf>
    <xf numFmtId="0" fontId="0" fillId="6" borderId="0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8" borderId="8" xfId="0" applyFill="1" applyBorder="1"/>
    <xf numFmtId="0" fontId="0" fillId="7" borderId="10" xfId="0" applyFill="1" applyBorder="1" applyAlignment="1" applyProtection="1">
      <alignment horizontal="center"/>
      <protection locked="0"/>
    </xf>
    <xf numFmtId="0" fontId="0" fillId="9" borderId="10" xfId="0" applyFill="1" applyBorder="1" applyAlignment="1" applyProtection="1">
      <alignment horizontal="center"/>
      <protection locked="0"/>
    </xf>
    <xf numFmtId="44" fontId="3" fillId="7" borderId="10" xfId="0" applyNumberFormat="1" applyFont="1" applyFill="1" applyBorder="1" applyProtection="1">
      <protection locked="0"/>
    </xf>
    <xf numFmtId="1" fontId="3" fillId="7" borderId="10" xfId="0" applyNumberFormat="1" applyFont="1" applyFill="1" applyBorder="1" applyAlignment="1" applyProtection="1">
      <alignment horizontal="center"/>
      <protection locked="0"/>
    </xf>
    <xf numFmtId="0" fontId="3" fillId="7" borderId="10" xfId="0" applyFont="1" applyFill="1" applyBorder="1" applyProtection="1">
      <protection locked="0"/>
    </xf>
    <xf numFmtId="44" fontId="3" fillId="9" borderId="10" xfId="0" applyNumberFormat="1" applyFont="1" applyFill="1" applyBorder="1" applyProtection="1">
      <protection locked="0"/>
    </xf>
    <xf numFmtId="1" fontId="3" fillId="9" borderId="10" xfId="0" applyNumberFormat="1" applyFont="1" applyFill="1" applyBorder="1" applyAlignment="1" applyProtection="1">
      <alignment horizontal="center"/>
      <protection locked="0"/>
    </xf>
    <xf numFmtId="0" fontId="3" fillId="9" borderId="10" xfId="0" applyFont="1" applyFill="1" applyBorder="1" applyProtection="1">
      <protection locked="0"/>
    </xf>
    <xf numFmtId="44" fontId="3" fillId="7" borderId="10" xfId="2" applyFont="1" applyFill="1" applyBorder="1" applyProtection="1">
      <protection locked="0"/>
    </xf>
    <xf numFmtId="44" fontId="3" fillId="9" borderId="10" xfId="2" applyFont="1" applyFill="1" applyBorder="1" applyProtection="1">
      <protection locked="0"/>
    </xf>
    <xf numFmtId="0" fontId="0" fillId="0" borderId="0" xfId="0" applyAlignment="1">
      <alignment horizontal="center"/>
    </xf>
    <xf numFmtId="7" fontId="7" fillId="6" borderId="0" xfId="0" applyNumberFormat="1" applyFont="1" applyFill="1" applyBorder="1" applyAlignment="1" applyProtection="1">
      <alignment horizontal="right"/>
      <protection locked="0"/>
    </xf>
    <xf numFmtId="10" fontId="7" fillId="7" borderId="0" xfId="0" applyNumberFormat="1" applyFont="1" applyFill="1" applyBorder="1" applyProtection="1">
      <protection locked="0"/>
    </xf>
    <xf numFmtId="10" fontId="7" fillId="2" borderId="0" xfId="0" applyNumberFormat="1" applyFont="1" applyFill="1" applyBorder="1" applyProtection="1"/>
    <xf numFmtId="164" fontId="7" fillId="7" borderId="0" xfId="0" applyNumberFormat="1" applyFont="1" applyFill="1" applyBorder="1" applyProtection="1">
      <protection locked="0"/>
    </xf>
    <xf numFmtId="7" fontId="41" fillId="7" borderId="10" xfId="2" applyNumberFormat="1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41" fillId="7" borderId="9" xfId="4" applyFont="1" applyFill="1" applyBorder="1" applyProtection="1">
      <protection locked="0"/>
    </xf>
    <xf numFmtId="0" fontId="41" fillId="7" borderId="11" xfId="4" applyFont="1" applyFill="1" applyBorder="1" applyProtection="1">
      <protection locked="0"/>
    </xf>
    <xf numFmtId="0" fontId="0" fillId="7" borderId="10" xfId="0" applyFont="1" applyFill="1" applyBorder="1" applyProtection="1">
      <protection locked="0"/>
    </xf>
    <xf numFmtId="0" fontId="0" fillId="9" borderId="10" xfId="0" applyFont="1" applyFill="1" applyBorder="1" applyProtection="1">
      <protection locked="0"/>
    </xf>
    <xf numFmtId="9" fontId="7" fillId="6" borderId="0" xfId="0" applyNumberFormat="1" applyFont="1" applyFill="1" applyAlignment="1" applyProtection="1">
      <alignment horizontal="right" vertical="top"/>
      <protection locked="0"/>
    </xf>
    <xf numFmtId="9" fontId="3" fillId="2" borderId="0" xfId="5" applyNumberFormat="1" applyFill="1" applyBorder="1">
      <alignment vertical="top"/>
      <protection locked="0"/>
    </xf>
    <xf numFmtId="10" fontId="7" fillId="6" borderId="0" xfId="0" applyNumberFormat="1" applyFont="1" applyFill="1" applyAlignment="1" applyProtection="1">
      <alignment horizontal="right" vertical="top"/>
      <protection locked="0"/>
    </xf>
    <xf numFmtId="1" fontId="7" fillId="7" borderId="0" xfId="0" applyNumberFormat="1" applyFont="1" applyFill="1" applyAlignment="1" applyProtection="1">
      <alignment horizontal="right" vertical="top"/>
      <protection locked="0"/>
    </xf>
    <xf numFmtId="166" fontId="7" fillId="2" borderId="0" xfId="1" applyNumberFormat="1" applyFont="1" applyFill="1" applyAlignment="1" applyProtection="1">
      <alignment vertical="top"/>
    </xf>
    <xf numFmtId="0" fontId="0" fillId="3" borderId="0" xfId="0" applyFill="1" applyProtection="1">
      <protection locked="0"/>
    </xf>
    <xf numFmtId="0" fontId="7" fillId="2" borderId="0" xfId="0" applyNumberFormat="1" applyFont="1" applyFill="1" applyAlignment="1" applyProtection="1">
      <alignment vertical="top"/>
      <protection locked="0"/>
    </xf>
    <xf numFmtId="0" fontId="7" fillId="2" borderId="1" xfId="0" applyNumberFormat="1" applyFont="1" applyFill="1" applyBorder="1" applyAlignment="1" applyProtection="1">
      <alignment vertical="top"/>
      <protection locked="0"/>
    </xf>
    <xf numFmtId="170" fontId="7" fillId="2" borderId="0" xfId="0" applyNumberFormat="1" applyFont="1" applyFill="1" applyBorder="1" applyProtection="1"/>
    <xf numFmtId="170" fontId="7" fillId="7" borderId="0" xfId="0" quotePrefix="1" applyNumberFormat="1" applyFont="1" applyFill="1" applyAlignment="1" applyProtection="1">
      <alignment horizontal="center"/>
      <protection locked="0"/>
    </xf>
    <xf numFmtId="170" fontId="7" fillId="7" borderId="0" xfId="0" quotePrefix="1" applyNumberFormat="1" applyFont="1" applyFill="1" applyAlignment="1" applyProtection="1">
      <alignment horizontal="right"/>
      <protection locked="0"/>
    </xf>
    <xf numFmtId="0" fontId="7" fillId="2" borderId="5" xfId="0" applyNumberFormat="1" applyFont="1" applyFill="1" applyBorder="1" applyAlignment="1" applyProtection="1">
      <alignment vertical="top"/>
    </xf>
    <xf numFmtId="0" fontId="8" fillId="2" borderId="6" xfId="0" applyNumberFormat="1" applyFont="1" applyFill="1" applyBorder="1" applyAlignment="1" applyProtection="1">
      <alignment vertical="top"/>
    </xf>
    <xf numFmtId="166" fontId="7" fillId="0" borderId="6" xfId="1" applyNumberFormat="1" applyFont="1" applyBorder="1" applyAlignment="1" applyProtection="1">
      <alignment vertical="top"/>
    </xf>
    <xf numFmtId="7" fontId="8" fillId="2" borderId="7" xfId="0" applyNumberFormat="1" applyFont="1" applyFill="1" applyBorder="1" applyAlignment="1" applyProtection="1">
      <alignment vertical="top"/>
    </xf>
    <xf numFmtId="0" fontId="8" fillId="2" borderId="3" xfId="0" applyNumberFormat="1" applyFont="1" applyFill="1" applyBorder="1" applyAlignment="1" applyProtection="1">
      <alignment vertical="top"/>
    </xf>
    <xf numFmtId="7" fontId="8" fillId="2" borderId="4" xfId="0" applyNumberFormat="1" applyFont="1" applyFill="1" applyBorder="1" applyAlignment="1" applyProtection="1">
      <alignment vertical="top"/>
    </xf>
    <xf numFmtId="0" fontId="8" fillId="2" borderId="23" xfId="0" applyNumberFormat="1" applyFont="1" applyFill="1" applyBorder="1" applyAlignment="1" applyProtection="1">
      <alignment vertical="top"/>
    </xf>
    <xf numFmtId="9" fontId="7" fillId="2" borderId="24" xfId="0" applyNumberFormat="1" applyFont="1" applyFill="1" applyBorder="1" applyAlignment="1" applyProtection="1">
      <alignment horizontal="center" vertical="top"/>
    </xf>
    <xf numFmtId="7" fontId="8" fillId="7" borderId="25" xfId="0" applyNumberFormat="1" applyFont="1" applyFill="1" applyBorder="1" applyAlignment="1" applyProtection="1">
      <alignment vertical="top"/>
      <protection locked="0"/>
    </xf>
    <xf numFmtId="7" fontId="7" fillId="0" borderId="24" xfId="0" applyNumberFormat="1" applyFont="1" applyFill="1" applyBorder="1" applyAlignment="1" applyProtection="1">
      <alignment vertical="top"/>
    </xf>
    <xf numFmtId="44" fontId="8" fillId="7" borderId="22" xfId="0" applyNumberFormat="1" applyFont="1" applyFill="1" applyBorder="1" applyAlignment="1" applyProtection="1">
      <alignment horizontal="left" vertical="top"/>
      <protection locked="0"/>
    </xf>
    <xf numFmtId="0" fontId="44" fillId="3" borderId="0" xfId="0" applyFont="1" applyFill="1" applyProtection="1"/>
    <xf numFmtId="18" fontId="0" fillId="0" borderId="0" xfId="0" applyNumberFormat="1" applyAlignment="1">
      <alignment horizontal="left"/>
    </xf>
    <xf numFmtId="10" fontId="7" fillId="7" borderId="0" xfId="0" applyNumberFormat="1" applyFont="1" applyFill="1" applyBorder="1" applyAlignment="1" applyProtection="1">
      <alignment horizontal="center"/>
      <protection locked="0"/>
    </xf>
    <xf numFmtId="0" fontId="17" fillId="7" borderId="0" xfId="0" applyFont="1" applyFill="1" applyAlignment="1" applyProtection="1">
      <alignment horizontal="left"/>
      <protection locked="0"/>
    </xf>
    <xf numFmtId="0" fontId="31" fillId="7" borderId="10" xfId="0" applyFont="1" applyFill="1" applyBorder="1" applyAlignment="1" applyProtection="1">
      <alignment wrapText="1"/>
      <protection locked="0"/>
    </xf>
    <xf numFmtId="169" fontId="7" fillId="7" borderId="0" xfId="0" applyNumberFormat="1" applyFont="1" applyFill="1" applyAlignment="1" applyProtection="1">
      <alignment horizontal="center" vertical="top"/>
      <protection locked="0"/>
    </xf>
    <xf numFmtId="44" fontId="7" fillId="7" borderId="1" xfId="2" applyFont="1" applyFill="1" applyBorder="1" applyAlignment="1" applyProtection="1">
      <alignment horizontal="center" vertical="top"/>
      <protection locked="0"/>
    </xf>
    <xf numFmtId="7" fontId="7" fillId="0" borderId="0" xfId="0" applyNumberFormat="1" applyFont="1" applyFill="1" applyAlignment="1" applyProtection="1">
      <alignment vertical="top"/>
      <protection locked="0"/>
    </xf>
    <xf numFmtId="7" fontId="7" fillId="2" borderId="0" xfId="0" applyNumberFormat="1" applyFont="1" applyFill="1" applyAlignment="1" applyProtection="1">
      <alignment vertical="top"/>
      <protection locked="0"/>
    </xf>
    <xf numFmtId="0" fontId="5" fillId="2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NumberFormat="1" applyFont="1" applyFill="1" applyAlignment="1" applyProtection="1">
      <alignment vertical="top"/>
      <protection locked="0"/>
    </xf>
    <xf numFmtId="169" fontId="7" fillId="6" borderId="0" xfId="0" quotePrefix="1" applyNumberFormat="1" applyFont="1" applyFill="1" applyAlignment="1" applyProtection="1">
      <alignment horizontal="center"/>
    </xf>
    <xf numFmtId="169" fontId="7" fillId="2" borderId="0" xfId="0" applyNumberFormat="1" applyFont="1" applyFill="1" applyProtection="1"/>
    <xf numFmtId="0" fontId="7" fillId="2" borderId="0" xfId="0" applyFont="1" applyFill="1" applyProtection="1">
      <protection locked="0"/>
    </xf>
    <xf numFmtId="169" fontId="7" fillId="6" borderId="0" xfId="0" quotePrefix="1" applyNumberFormat="1" applyFont="1" applyFill="1" applyAlignment="1" applyProtection="1">
      <alignment horizontal="center"/>
      <protection locked="0"/>
    </xf>
    <xf numFmtId="7" fontId="7" fillId="2" borderId="0" xfId="0" applyNumberFormat="1" applyFont="1" applyFill="1" applyAlignment="1" applyProtection="1">
      <alignment horizontal="right"/>
      <protection locked="0"/>
    </xf>
    <xf numFmtId="171" fontId="7" fillId="6" borderId="0" xfId="0" quotePrefix="1" applyNumberFormat="1" applyFont="1" applyFill="1" applyAlignment="1" applyProtection="1">
      <alignment horizontal="center"/>
      <protection locked="0"/>
    </xf>
    <xf numFmtId="172" fontId="20" fillId="10" borderId="26" xfId="0" applyNumberFormat="1" applyFont="1" applyFill="1" applyBorder="1" applyAlignment="1" applyProtection="1">
      <alignment horizontal="center"/>
      <protection locked="0"/>
    </xf>
    <xf numFmtId="7" fontId="7" fillId="2" borderId="0" xfId="0" applyNumberFormat="1" applyFont="1" applyFill="1" applyAlignment="1" applyProtection="1">
      <alignment horizontal="center"/>
      <protection locked="0"/>
    </xf>
    <xf numFmtId="7" fontId="7" fillId="2" borderId="18" xfId="0" applyNumberFormat="1" applyFont="1" applyFill="1" applyBorder="1" applyAlignment="1" applyProtection="1">
      <alignment horizontal="center"/>
    </xf>
    <xf numFmtId="7" fontId="10" fillId="2" borderId="0" xfId="0" applyNumberFormat="1" applyFont="1" applyFill="1" applyAlignment="1" applyProtection="1">
      <alignment horizontal="center"/>
    </xf>
    <xf numFmtId="7" fontId="8" fillId="2" borderId="18" xfId="0" applyNumberFormat="1" applyFont="1" applyFill="1" applyBorder="1" applyAlignment="1" applyProtection="1">
      <alignment horizontal="center"/>
    </xf>
    <xf numFmtId="7" fontId="7" fillId="0" borderId="0" xfId="0" applyNumberFormat="1" applyFont="1" applyAlignment="1" applyProtection="1">
      <alignment vertical="top"/>
      <protection locked="0"/>
    </xf>
    <xf numFmtId="7" fontId="7" fillId="0" borderId="1" xfId="0" applyNumberFormat="1" applyFont="1" applyBorder="1" applyAlignment="1" applyProtection="1">
      <alignment vertical="top"/>
      <protection locked="0"/>
    </xf>
    <xf numFmtId="7" fontId="7" fillId="2" borderId="1" xfId="0" applyNumberFormat="1" applyFont="1" applyFill="1" applyBorder="1" applyAlignment="1" applyProtection="1">
      <alignment vertical="top"/>
      <protection locked="0"/>
    </xf>
    <xf numFmtId="0" fontId="0" fillId="0" borderId="0" xfId="0" applyFill="1" applyAlignment="1">
      <alignment horizontal="right" wrapText="1"/>
    </xf>
    <xf numFmtId="0" fontId="51" fillId="0" borderId="27" xfId="0" applyFont="1" applyFill="1" applyBorder="1" applyAlignment="1">
      <alignment horizontal="right" vertical="center" wrapText="1"/>
    </xf>
    <xf numFmtId="16" fontId="8" fillId="7" borderId="28" xfId="0" applyNumberFormat="1" applyFont="1" applyFill="1" applyBorder="1" applyAlignment="1" applyProtection="1">
      <alignment horizontal="center" vertical="center"/>
      <protection locked="0"/>
    </xf>
    <xf numFmtId="0" fontId="51" fillId="0" borderId="29" xfId="0" applyFont="1" applyFill="1" applyBorder="1" applyAlignment="1">
      <alignment horizontal="right" vertical="center" wrapText="1"/>
    </xf>
    <xf numFmtId="0" fontId="8" fillId="7" borderId="30" xfId="0" applyNumberFormat="1" applyFont="1" applyFill="1" applyBorder="1" applyAlignment="1" applyProtection="1">
      <alignment horizontal="center" vertical="center"/>
      <protection locked="0"/>
    </xf>
    <xf numFmtId="18" fontId="8" fillId="12" borderId="30" xfId="0" applyNumberFormat="1" applyFont="1" applyFill="1" applyBorder="1" applyAlignment="1" applyProtection="1">
      <alignment horizontal="center" vertical="top"/>
      <protection locked="0"/>
    </xf>
    <xf numFmtId="0" fontId="51" fillId="0" borderId="31" xfId="0" applyFont="1" applyFill="1" applyBorder="1" applyAlignment="1">
      <alignment horizontal="right" vertical="center" wrapText="1"/>
    </xf>
    <xf numFmtId="0" fontId="0" fillId="0" borderId="32" xfId="0" applyBorder="1"/>
    <xf numFmtId="0" fontId="51" fillId="0" borderId="3" xfId="0" applyFont="1" applyFill="1" applyBorder="1" applyAlignment="1">
      <alignment horizontal="left" vertical="center" wrapText="1"/>
    </xf>
    <xf numFmtId="0" fontId="0" fillId="0" borderId="33" xfId="0" applyBorder="1"/>
    <xf numFmtId="0" fontId="51" fillId="0" borderId="9" xfId="0" applyFont="1" applyFill="1" applyBorder="1" applyAlignment="1">
      <alignment horizontal="left" vertical="center" wrapText="1"/>
    </xf>
    <xf numFmtId="0" fontId="0" fillId="0" borderId="30" xfId="0" applyBorder="1"/>
    <xf numFmtId="0" fontId="52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0" fillId="0" borderId="34" xfId="0" applyBorder="1"/>
    <xf numFmtId="0" fontId="53" fillId="0" borderId="0" xfId="0" applyFont="1" applyAlignment="1">
      <alignment horizontal="right"/>
    </xf>
    <xf numFmtId="0" fontId="0" fillId="0" borderId="26" xfId="0" applyBorder="1"/>
    <xf numFmtId="0" fontId="10" fillId="0" borderId="0" xfId="0" applyFont="1"/>
    <xf numFmtId="0" fontId="9" fillId="0" borderId="0" xfId="0" applyFont="1" applyAlignment="1">
      <alignment horizontal="right"/>
    </xf>
    <xf numFmtId="0" fontId="3" fillId="9" borderId="10" xfId="0" applyFont="1" applyFill="1" applyBorder="1" applyAlignment="1" applyProtection="1">
      <alignment horizontal="left"/>
      <protection locked="0"/>
    </xf>
    <xf numFmtId="0" fontId="3" fillId="7" borderId="10" xfId="0" applyFont="1" applyFill="1" applyBorder="1" applyAlignment="1" applyProtection="1">
      <alignment horizontal="left"/>
      <protection locked="0"/>
    </xf>
    <xf numFmtId="0" fontId="0" fillId="2" borderId="0" xfId="0" applyFont="1" applyFill="1" applyAlignment="1" applyProtection="1">
      <alignment horizontal="left" vertical="top" wrapText="1"/>
      <protection locked="0"/>
    </xf>
    <xf numFmtId="0" fontId="0" fillId="7" borderId="10" xfId="0" applyFill="1" applyBorder="1" applyAlignment="1" applyProtection="1">
      <alignment horizontal="left"/>
      <protection locked="0"/>
    </xf>
    <xf numFmtId="0" fontId="0" fillId="9" borderId="10" xfId="0" applyFill="1" applyBorder="1" applyAlignment="1" applyProtection="1">
      <alignment horizontal="left"/>
      <protection locked="0"/>
    </xf>
    <xf numFmtId="7" fontId="3" fillId="9" borderId="10" xfId="0" applyNumberFormat="1" applyFont="1" applyFill="1" applyBorder="1" applyAlignment="1" applyProtection="1">
      <alignment horizontal="left"/>
      <protection locked="0"/>
    </xf>
    <xf numFmtId="7" fontId="3" fillId="7" borderId="10" xfId="0" applyNumberFormat="1" applyFont="1" applyFill="1" applyBorder="1" applyAlignment="1" applyProtection="1">
      <alignment horizontal="left"/>
      <protection locked="0"/>
    </xf>
    <xf numFmtId="0" fontId="0" fillId="7" borderId="9" xfId="0" applyFill="1" applyBorder="1" applyAlignment="1" applyProtection="1">
      <alignment horizontal="left"/>
      <protection locked="0"/>
    </xf>
    <xf numFmtId="0" fontId="0" fillId="7" borderId="2" xfId="0" applyFill="1" applyBorder="1" applyAlignment="1" applyProtection="1">
      <alignment horizontal="left"/>
      <protection locked="0"/>
    </xf>
    <xf numFmtId="0" fontId="0" fillId="7" borderId="11" xfId="0" applyFill="1" applyBorder="1" applyAlignment="1" applyProtection="1">
      <alignment horizontal="left"/>
      <protection locked="0"/>
    </xf>
    <xf numFmtId="0" fontId="0" fillId="7" borderId="10" xfId="0" applyFont="1" applyFill="1" applyBorder="1" applyAlignment="1" applyProtection="1">
      <alignment horizontal="left"/>
      <protection locked="0"/>
    </xf>
    <xf numFmtId="0" fontId="0" fillId="9" borderId="9" xfId="0" applyFill="1" applyBorder="1" applyAlignment="1" applyProtection="1">
      <alignment horizontal="left"/>
      <protection locked="0"/>
    </xf>
    <xf numFmtId="0" fontId="0" fillId="9" borderId="2" xfId="0" applyFill="1" applyBorder="1" applyAlignment="1" applyProtection="1">
      <alignment horizontal="left"/>
      <protection locked="0"/>
    </xf>
    <xf numFmtId="0" fontId="0" fillId="9" borderId="11" xfId="0" applyFill="1" applyBorder="1" applyAlignment="1" applyProtection="1">
      <alignment horizontal="left"/>
      <protection locked="0"/>
    </xf>
    <xf numFmtId="1" fontId="0" fillId="7" borderId="9" xfId="0" applyNumberFormat="1" applyFont="1" applyFill="1" applyBorder="1" applyAlignment="1" applyProtection="1">
      <alignment horizontal="left"/>
      <protection locked="0"/>
    </xf>
    <xf numFmtId="1" fontId="3" fillId="7" borderId="11" xfId="0" applyNumberFormat="1" applyFont="1" applyFill="1" applyBorder="1" applyAlignment="1" applyProtection="1">
      <alignment horizontal="left"/>
      <protection locked="0"/>
    </xf>
    <xf numFmtId="1" fontId="0" fillId="9" borderId="9" xfId="0" applyNumberFormat="1" applyFont="1" applyFill="1" applyBorder="1" applyAlignment="1" applyProtection="1">
      <alignment horizontal="left"/>
      <protection locked="0"/>
    </xf>
    <xf numFmtId="1" fontId="3" fillId="9" borderId="11" xfId="0" applyNumberFormat="1" applyFont="1" applyFill="1" applyBorder="1" applyAlignment="1" applyProtection="1">
      <alignment horizontal="left"/>
      <protection locked="0"/>
    </xf>
    <xf numFmtId="1" fontId="3" fillId="9" borderId="9" xfId="0" applyNumberFormat="1" applyFont="1" applyFill="1" applyBorder="1" applyAlignment="1" applyProtection="1">
      <alignment horizontal="left"/>
      <protection locked="0"/>
    </xf>
    <xf numFmtId="1" fontId="3" fillId="7" borderId="9" xfId="0" applyNumberFormat="1" applyFont="1" applyFill="1" applyBorder="1" applyAlignment="1" applyProtection="1">
      <alignment horizontal="left"/>
      <protection locked="0"/>
    </xf>
    <xf numFmtId="0" fontId="5" fillId="11" borderId="6" xfId="0" applyFont="1" applyFill="1" applyBorder="1" applyAlignment="1" applyProtection="1">
      <alignment horizontal="left" vertical="top" wrapText="1"/>
      <protection locked="0"/>
    </xf>
    <xf numFmtId="0" fontId="5" fillId="11" borderId="0" xfId="0" applyFont="1" applyFill="1" applyAlignment="1" applyProtection="1">
      <alignment horizontal="left" vertical="top" wrapText="1"/>
      <protection locked="0"/>
    </xf>
    <xf numFmtId="0" fontId="8" fillId="10" borderId="9" xfId="0" applyFont="1" applyFill="1" applyBorder="1" applyAlignment="1" applyProtection="1">
      <alignment horizontal="center"/>
      <protection locked="0"/>
    </xf>
    <xf numFmtId="0" fontId="8" fillId="10" borderId="11" xfId="0" applyFont="1" applyFill="1" applyBorder="1" applyAlignment="1" applyProtection="1">
      <alignment horizontal="center"/>
      <protection locked="0"/>
    </xf>
    <xf numFmtId="0" fontId="7" fillId="2" borderId="5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15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center"/>
    </xf>
    <xf numFmtId="0" fontId="7" fillId="2" borderId="4" xfId="0" applyFont="1" applyFill="1" applyBorder="1" applyAlignment="1" applyProtection="1">
      <alignment horizontal="center"/>
    </xf>
    <xf numFmtId="0" fontId="7" fillId="2" borderId="6" xfId="0" applyFont="1" applyFill="1" applyBorder="1" applyAlignment="1" applyProtection="1">
      <alignment horizontal="center"/>
    </xf>
    <xf numFmtId="0" fontId="7" fillId="2" borderId="0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8" fillId="10" borderId="5" xfId="0" applyFont="1" applyFill="1" applyBorder="1" applyAlignment="1" applyProtection="1">
      <alignment horizontal="center"/>
      <protection locked="0"/>
    </xf>
    <xf numFmtId="0" fontId="8" fillId="10" borderId="6" xfId="0" applyFont="1" applyFill="1" applyBorder="1" applyAlignment="1" applyProtection="1">
      <alignment horizontal="center"/>
      <protection locked="0"/>
    </xf>
    <xf numFmtId="0" fontId="8" fillId="10" borderId="7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7" fontId="0" fillId="0" borderId="0" xfId="0" applyNumberFormat="1" applyAlignment="1">
      <alignment horizontal="left"/>
    </xf>
    <xf numFmtId="0" fontId="45" fillId="2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center" vertical="center"/>
    </xf>
    <xf numFmtId="14" fontId="37" fillId="7" borderId="9" xfId="0" applyNumberFormat="1" applyFont="1" applyFill="1" applyBorder="1" applyAlignment="1" applyProtection="1">
      <alignment horizontal="center" vertical="center"/>
      <protection locked="0"/>
    </xf>
    <xf numFmtId="0" fontId="35" fillId="7" borderId="2" xfId="0" applyFont="1" applyFill="1" applyBorder="1" applyAlignment="1" applyProtection="1">
      <alignment horizontal="center" vertical="center"/>
      <protection locked="0"/>
    </xf>
    <xf numFmtId="0" fontId="35" fillId="7" borderId="11" xfId="0" applyFont="1" applyFill="1" applyBorder="1" applyAlignment="1" applyProtection="1">
      <alignment horizontal="center" vertical="center"/>
      <protection locked="0"/>
    </xf>
    <xf numFmtId="0" fontId="49" fillId="7" borderId="9" xfId="0" applyFont="1" applyFill="1" applyBorder="1" applyAlignment="1" applyProtection="1">
      <alignment horizontal="center" vertical="center"/>
      <protection locked="0"/>
    </xf>
    <xf numFmtId="0" fontId="50" fillId="7" borderId="2" xfId="0" applyFont="1" applyFill="1" applyBorder="1" applyAlignment="1" applyProtection="1">
      <alignment horizontal="center" vertical="center"/>
      <protection locked="0"/>
    </xf>
    <xf numFmtId="0" fontId="50" fillId="7" borderId="11" xfId="0" applyFont="1" applyFill="1" applyBorder="1" applyAlignment="1" applyProtection="1">
      <alignment horizontal="center" vertical="center"/>
      <protection locked="0"/>
    </xf>
    <xf numFmtId="0" fontId="37" fillId="7" borderId="9" xfId="0" applyFont="1" applyFill="1" applyBorder="1" applyAlignment="1" applyProtection="1">
      <alignment horizontal="center" vertical="center"/>
      <protection locked="0"/>
    </xf>
    <xf numFmtId="0" fontId="39" fillId="2" borderId="0" xfId="0" applyFont="1" applyFill="1" applyAlignment="1">
      <alignment horizontal="left" vertical="center" wrapText="1"/>
    </xf>
    <xf numFmtId="0" fontId="35" fillId="2" borderId="0" xfId="0" applyFont="1" applyFill="1" applyAlignment="1">
      <alignment horizontal="left" vertical="center" wrapText="1"/>
    </xf>
    <xf numFmtId="0" fontId="37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35" fillId="7" borderId="9" xfId="0" applyFont="1" applyFill="1" applyBorder="1" applyAlignment="1" applyProtection="1">
      <alignment horizontal="left" vertical="center"/>
      <protection locked="0"/>
    </xf>
    <xf numFmtId="0" fontId="35" fillId="7" borderId="2" xfId="0" applyFont="1" applyFill="1" applyBorder="1" applyAlignment="1" applyProtection="1">
      <alignment horizontal="left" vertical="center"/>
      <protection locked="0"/>
    </xf>
    <xf numFmtId="0" fontId="35" fillId="7" borderId="11" xfId="0" applyFont="1" applyFill="1" applyBorder="1" applyAlignment="1" applyProtection="1">
      <alignment horizontal="left" vertical="center"/>
      <protection locked="0"/>
    </xf>
    <xf numFmtId="0" fontId="41" fillId="0" borderId="0" xfId="4" applyFont="1" applyAlignment="1">
      <alignment wrapText="1"/>
    </xf>
    <xf numFmtId="0" fontId="41" fillId="7" borderId="9" xfId="4" applyFont="1" applyFill="1" applyBorder="1" applyAlignment="1" applyProtection="1">
      <alignment horizontal="center"/>
      <protection locked="0"/>
    </xf>
    <xf numFmtId="0" fontId="41" fillId="7" borderId="11" xfId="4" applyFont="1" applyFill="1" applyBorder="1" applyAlignment="1" applyProtection="1">
      <alignment horizontal="center"/>
      <protection locked="0"/>
    </xf>
    <xf numFmtId="0" fontId="16" fillId="7" borderId="11" xfId="3" applyFill="1" applyBorder="1" applyAlignment="1" applyProtection="1">
      <alignment horizontal="center"/>
      <protection locked="0"/>
    </xf>
  </cellXfs>
  <cellStyles count="7">
    <cellStyle name="Comma" xfId="1" builtinId="3"/>
    <cellStyle name="Currency" xfId="2" builtinId="4"/>
    <cellStyle name="Followed Hyperlink" xfId="6" builtinId="9" hidden="1"/>
    <cellStyle name="Hyperlink" xfId="3" builtinId="8"/>
    <cellStyle name="Normal" xfId="0" builtinId="0"/>
    <cellStyle name="Normal_Weekly Tour Reporting Form" xfId="4"/>
    <cellStyle name="Percent" xfId="5" builtinId="5"/>
  </cellStyles>
  <dxfs count="14"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hy@magicspace.net" TargetMode="External"/><Relationship Id="rId2" Type="http://schemas.openxmlformats.org/officeDocument/2006/relationships/hyperlink" Target="mailto:steve@magicspace.net" TargetMode="External"/><Relationship Id="rId1" Type="http://schemas.openxmlformats.org/officeDocument/2006/relationships/hyperlink" Target="mailto:john@magicspace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h@networkstours.com" TargetMode="External"/><Relationship Id="rId2" Type="http://schemas.openxmlformats.org/officeDocument/2006/relationships/hyperlink" Target="mailto:angelar@networkstours.com" TargetMode="External"/><Relationship Id="rId1" Type="http://schemas.openxmlformats.org/officeDocument/2006/relationships/hyperlink" Target="mailto:news@variet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G72"/>
  <sheetViews>
    <sheetView topLeftCell="A44" zoomScale="90" zoomScaleNormal="90" zoomScalePageLayoutView="130" workbookViewId="0">
      <selection activeCell="A66" sqref="A66:F71"/>
    </sheetView>
  </sheetViews>
  <sheetFormatPr defaultColWidth="9.21875" defaultRowHeight="13.2"/>
  <cols>
    <col min="1" max="1" width="21.21875" style="48" customWidth="1"/>
    <col min="2" max="2" width="15.21875" style="48" customWidth="1"/>
    <col min="3" max="3" width="10.21875" style="48" customWidth="1"/>
    <col min="4" max="4" width="12.77734375" style="48" customWidth="1"/>
    <col min="5" max="5" width="11.77734375" style="48" customWidth="1"/>
    <col min="6" max="6" width="43.21875" style="48" customWidth="1"/>
    <col min="7" max="16384" width="9.21875" style="48"/>
  </cols>
  <sheetData>
    <row r="1" spans="1:6" ht="24.6">
      <c r="A1" s="361" t="s">
        <v>359</v>
      </c>
      <c r="B1" s="361"/>
      <c r="C1" s="361"/>
      <c r="D1" s="21"/>
      <c r="E1" s="40" t="s">
        <v>31</v>
      </c>
      <c r="F1" s="290" t="s">
        <v>366</v>
      </c>
    </row>
    <row r="2" spans="1:6" ht="13.2" customHeight="1">
      <c r="A2" s="21"/>
      <c r="B2" s="21"/>
      <c r="C2" s="21"/>
      <c r="D2" s="21"/>
      <c r="E2" s="121" t="s">
        <v>35</v>
      </c>
      <c r="F2" s="291" t="s">
        <v>389</v>
      </c>
    </row>
    <row r="3" spans="1:6">
      <c r="A3" s="288" t="s">
        <v>12</v>
      </c>
      <c r="B3" s="302" t="s">
        <v>365</v>
      </c>
      <c r="C3" s="21"/>
      <c r="D3" s="21"/>
      <c r="E3" s="41"/>
      <c r="F3" s="30"/>
    </row>
    <row r="4" spans="1:6" ht="25.5" customHeight="1">
      <c r="A4" s="288" t="s">
        <v>13</v>
      </c>
      <c r="B4" s="362" t="s">
        <v>371</v>
      </c>
      <c r="C4" s="21"/>
      <c r="D4" s="21"/>
      <c r="E4" s="122"/>
      <c r="F4" s="123"/>
    </row>
    <row r="5" spans="1:6" ht="25.5" customHeight="1">
      <c r="A5" s="288" t="s">
        <v>14</v>
      </c>
      <c r="B5" s="362" t="s">
        <v>372</v>
      </c>
      <c r="C5" s="21"/>
      <c r="D5" s="21"/>
      <c r="E5" s="122"/>
      <c r="F5" s="123"/>
    </row>
    <row r="6" spans="1:6">
      <c r="A6" s="45"/>
      <c r="B6" s="21"/>
      <c r="C6" s="21"/>
      <c r="D6" s="21"/>
      <c r="E6" s="41"/>
      <c r="F6" s="30"/>
    </row>
    <row r="7" spans="1:6">
      <c r="A7" s="46" t="s">
        <v>200</v>
      </c>
      <c r="B7" s="46" t="s">
        <v>201</v>
      </c>
      <c r="C7" s="44" t="s">
        <v>212</v>
      </c>
      <c r="D7" s="21"/>
      <c r="E7" s="41"/>
      <c r="F7" s="30"/>
    </row>
    <row r="8" spans="1:6">
      <c r="A8" s="292">
        <v>42718</v>
      </c>
      <c r="B8" s="293">
        <v>42719</v>
      </c>
      <c r="C8" s="294">
        <v>2</v>
      </c>
      <c r="D8" s="21"/>
      <c r="E8" s="21"/>
      <c r="F8" s="47" t="s">
        <v>219</v>
      </c>
    </row>
    <row r="9" spans="1:6">
      <c r="A9" s="127" t="s">
        <v>8</v>
      </c>
      <c r="B9" s="298" t="s">
        <v>373</v>
      </c>
      <c r="C9" s="43"/>
      <c r="D9" s="21"/>
      <c r="E9" s="21"/>
      <c r="F9" s="289" t="s">
        <v>371</v>
      </c>
    </row>
    <row r="10" spans="1:6" ht="13.8">
      <c r="A10" s="42" t="s">
        <v>202</v>
      </c>
      <c r="B10" s="36"/>
      <c r="C10" s="296" t="s">
        <v>210</v>
      </c>
      <c r="D10" s="297" t="s">
        <v>211</v>
      </c>
      <c r="E10" s="21"/>
      <c r="F10" s="308" t="s">
        <v>377</v>
      </c>
    </row>
    <row r="11" spans="1:6">
      <c r="A11" s="295" t="s">
        <v>36</v>
      </c>
      <c r="B11" s="309" t="s">
        <v>203</v>
      </c>
      <c r="C11" s="298" t="s">
        <v>176</v>
      </c>
      <c r="D11" s="298"/>
      <c r="E11" s="21"/>
      <c r="F11" s="289" t="s">
        <v>378</v>
      </c>
    </row>
    <row r="12" spans="1:6">
      <c r="A12" s="31"/>
      <c r="B12" s="303" t="s">
        <v>204</v>
      </c>
      <c r="C12" s="307" t="s">
        <v>176</v>
      </c>
      <c r="D12" s="307"/>
      <c r="E12" s="21"/>
      <c r="F12" s="308"/>
    </row>
    <row r="13" spans="1:6">
      <c r="A13" s="31"/>
      <c r="B13" s="309" t="s">
        <v>205</v>
      </c>
      <c r="C13" s="298">
        <v>0.8125</v>
      </c>
      <c r="D13" s="298"/>
      <c r="E13" s="21"/>
      <c r="F13" s="47" t="s">
        <v>67</v>
      </c>
    </row>
    <row r="14" spans="1:6">
      <c r="A14" s="31"/>
      <c r="B14" s="303" t="s">
        <v>206</v>
      </c>
      <c r="C14" s="307">
        <v>0.8125</v>
      </c>
      <c r="D14" s="307"/>
      <c r="E14" s="21"/>
      <c r="F14" s="289"/>
    </row>
    <row r="15" spans="1:6">
      <c r="A15" s="31"/>
      <c r="B15" s="309" t="s">
        <v>207</v>
      </c>
      <c r="C15" s="298"/>
      <c r="D15" s="298"/>
      <c r="E15" s="21"/>
      <c r="F15" s="308"/>
    </row>
    <row r="16" spans="1:6">
      <c r="A16" s="31"/>
      <c r="B16" s="303" t="s">
        <v>208</v>
      </c>
      <c r="C16" s="307"/>
      <c r="D16" s="307"/>
      <c r="E16" s="21"/>
      <c r="F16" s="289"/>
    </row>
    <row r="17" spans="1:7">
      <c r="A17" s="15"/>
      <c r="B17" s="310" t="s">
        <v>209</v>
      </c>
      <c r="C17" s="298"/>
      <c r="D17" s="298"/>
      <c r="E17" s="21"/>
      <c r="F17" s="308"/>
    </row>
    <row r="18" spans="1:7">
      <c r="A18" s="21"/>
      <c r="B18" s="21"/>
      <c r="C18" s="21"/>
      <c r="D18" s="21"/>
      <c r="E18" s="21"/>
      <c r="F18" s="21"/>
    </row>
    <row r="19" spans="1:7">
      <c r="A19" s="23" t="s">
        <v>136</v>
      </c>
      <c r="B19" s="24"/>
      <c r="C19" s="24"/>
      <c r="D19" s="24"/>
      <c r="E19" s="38" t="s">
        <v>37</v>
      </c>
      <c r="F19" s="39" t="s">
        <v>85</v>
      </c>
    </row>
    <row r="20" spans="1:7">
      <c r="A20" s="311" t="s">
        <v>68</v>
      </c>
      <c r="B20" s="406" t="s">
        <v>379</v>
      </c>
      <c r="C20" s="406"/>
      <c r="D20" s="406"/>
      <c r="E20" s="302" t="s">
        <v>380</v>
      </c>
      <c r="F20" s="301" t="s">
        <v>381</v>
      </c>
    </row>
    <row r="21" spans="1:7">
      <c r="A21" s="299" t="s">
        <v>137</v>
      </c>
      <c r="B21" s="407" t="s">
        <v>367</v>
      </c>
      <c r="C21" s="407"/>
      <c r="D21" s="407"/>
      <c r="E21" s="304" t="s">
        <v>383</v>
      </c>
      <c r="F21" s="305" t="s">
        <v>382</v>
      </c>
    </row>
    <row r="22" spans="1:7">
      <c r="A22" s="311" t="s">
        <v>138</v>
      </c>
      <c r="B22" s="406" t="s">
        <v>388</v>
      </c>
      <c r="C22" s="406"/>
      <c r="D22" s="406"/>
      <c r="E22" s="302" t="s">
        <v>176</v>
      </c>
      <c r="F22" s="301" t="s">
        <v>387</v>
      </c>
    </row>
    <row r="23" spans="1:7">
      <c r="A23" s="299" t="s">
        <v>70</v>
      </c>
      <c r="B23" s="407" t="s">
        <v>384</v>
      </c>
      <c r="C23" s="407"/>
      <c r="D23" s="407"/>
      <c r="E23" s="304" t="s">
        <v>385</v>
      </c>
      <c r="F23" s="305" t="s">
        <v>386</v>
      </c>
    </row>
    <row r="24" spans="1:7">
      <c r="A24" s="311" t="s">
        <v>190</v>
      </c>
      <c r="B24" s="406"/>
      <c r="C24" s="406"/>
      <c r="D24" s="406"/>
      <c r="E24" s="302"/>
      <c r="F24" s="301"/>
      <c r="G24" s="49"/>
    </row>
    <row r="25" spans="1:7">
      <c r="A25" s="299" t="s">
        <v>189</v>
      </c>
      <c r="B25" s="407"/>
      <c r="C25" s="407"/>
      <c r="D25" s="407"/>
      <c r="E25" s="304" t="s">
        <v>176</v>
      </c>
      <c r="F25" s="306"/>
    </row>
    <row r="26" spans="1:7">
      <c r="A26" s="312" t="s">
        <v>144</v>
      </c>
      <c r="B26" s="406" t="s">
        <v>176</v>
      </c>
      <c r="C26" s="406"/>
      <c r="D26" s="406"/>
      <c r="E26" s="302" t="s">
        <v>176</v>
      </c>
      <c r="F26" s="301" t="s">
        <v>176</v>
      </c>
    </row>
    <row r="27" spans="1:7">
      <c r="A27" s="34"/>
      <c r="B27" s="35"/>
      <c r="C27" s="35"/>
      <c r="D27" s="36"/>
      <c r="E27" s="37"/>
      <c r="F27" s="35"/>
    </row>
    <row r="28" spans="1:7">
      <c r="A28" s="23" t="s">
        <v>72</v>
      </c>
      <c r="B28" s="24"/>
      <c r="C28" s="24"/>
      <c r="D28" s="26" t="s">
        <v>123</v>
      </c>
      <c r="E28" s="32" t="s">
        <v>124</v>
      </c>
      <c r="F28" s="33"/>
    </row>
    <row r="29" spans="1:7">
      <c r="A29" s="29" t="s">
        <v>38</v>
      </c>
      <c r="B29" s="30"/>
      <c r="C29" s="30"/>
      <c r="D29" s="314" t="s">
        <v>396</v>
      </c>
      <c r="E29" s="404"/>
      <c r="F29" s="404"/>
    </row>
    <row r="30" spans="1:7">
      <c r="A30" s="313" t="s">
        <v>41</v>
      </c>
      <c r="B30" s="300"/>
      <c r="C30" s="300"/>
      <c r="D30" s="315" t="s">
        <v>397</v>
      </c>
      <c r="E30" s="408" t="s">
        <v>227</v>
      </c>
      <c r="F30" s="408"/>
    </row>
    <row r="31" spans="1:7">
      <c r="A31" s="31" t="s">
        <v>42</v>
      </c>
      <c r="B31" s="30"/>
      <c r="C31" s="30"/>
      <c r="D31" s="314" t="s">
        <v>397</v>
      </c>
      <c r="E31" s="409" t="s">
        <v>227</v>
      </c>
      <c r="F31" s="409"/>
    </row>
    <row r="32" spans="1:7">
      <c r="A32" s="313" t="s">
        <v>43</v>
      </c>
      <c r="B32" s="300"/>
      <c r="C32" s="300"/>
      <c r="D32" s="315" t="s">
        <v>397</v>
      </c>
      <c r="E32" s="408" t="s">
        <v>227</v>
      </c>
      <c r="F32" s="408"/>
    </row>
    <row r="33" spans="1:6">
      <c r="A33" s="31" t="s">
        <v>228</v>
      </c>
      <c r="B33" s="30"/>
      <c r="C33" s="30"/>
      <c r="D33" s="314" t="s">
        <v>396</v>
      </c>
      <c r="E33" s="404" t="s">
        <v>229</v>
      </c>
      <c r="F33" s="404"/>
    </row>
    <row r="34" spans="1:6">
      <c r="A34" s="313" t="s">
        <v>220</v>
      </c>
      <c r="B34" s="300"/>
      <c r="C34" s="300"/>
      <c r="D34" s="315" t="s">
        <v>396</v>
      </c>
      <c r="E34" s="403"/>
      <c r="F34" s="403"/>
    </row>
    <row r="35" spans="1:6">
      <c r="A35" s="31" t="s">
        <v>147</v>
      </c>
      <c r="B35" s="30"/>
      <c r="C35" s="30"/>
      <c r="D35" s="314" t="s">
        <v>396</v>
      </c>
      <c r="E35" s="404"/>
      <c r="F35" s="404"/>
    </row>
    <row r="36" spans="1:6">
      <c r="A36" s="313" t="s">
        <v>69</v>
      </c>
      <c r="B36" s="300"/>
      <c r="C36" s="300"/>
      <c r="D36" s="315" t="s">
        <v>396</v>
      </c>
      <c r="E36" s="403"/>
      <c r="F36" s="403"/>
    </row>
    <row r="37" spans="1:6">
      <c r="A37" s="31" t="s">
        <v>39</v>
      </c>
      <c r="B37" s="30"/>
      <c r="C37" s="30"/>
      <c r="D37" s="314" t="s">
        <v>396</v>
      </c>
      <c r="E37" s="404"/>
      <c r="F37" s="404"/>
    </row>
    <row r="38" spans="1:6">
      <c r="A38" s="313" t="s">
        <v>121</v>
      </c>
      <c r="B38" s="300"/>
      <c r="C38" s="300"/>
      <c r="D38" s="315" t="s">
        <v>397</v>
      </c>
      <c r="E38" s="403"/>
      <c r="F38" s="403"/>
    </row>
    <row r="39" spans="1:6">
      <c r="A39" s="31" t="s">
        <v>122</v>
      </c>
      <c r="B39" s="30"/>
      <c r="C39" s="30"/>
      <c r="D39" s="314" t="s">
        <v>396</v>
      </c>
      <c r="E39" s="404"/>
      <c r="F39" s="404"/>
    </row>
    <row r="40" spans="1:6">
      <c r="A40" s="313" t="s">
        <v>126</v>
      </c>
      <c r="B40" s="300"/>
      <c r="C40" s="300"/>
      <c r="D40" s="315" t="s">
        <v>396</v>
      </c>
      <c r="E40" s="403"/>
      <c r="F40" s="403"/>
    </row>
    <row r="41" spans="1:6">
      <c r="A41" s="15" t="s">
        <v>125</v>
      </c>
      <c r="B41" s="16"/>
      <c r="C41" s="16"/>
      <c r="D41" s="314" t="s">
        <v>396</v>
      </c>
      <c r="E41" s="413" t="s">
        <v>307</v>
      </c>
      <c r="F41" s="404"/>
    </row>
    <row r="42" spans="1:6">
      <c r="A42" s="21"/>
      <c r="B42" s="21"/>
      <c r="C42" s="21"/>
      <c r="D42" s="21"/>
      <c r="E42" s="21"/>
      <c r="F42" s="21"/>
    </row>
    <row r="43" spans="1:6">
      <c r="A43" s="23" t="s">
        <v>145</v>
      </c>
      <c r="B43" s="24"/>
      <c r="C43" s="24"/>
      <c r="D43" s="26" t="s">
        <v>127</v>
      </c>
      <c r="E43" s="26" t="s">
        <v>128</v>
      </c>
      <c r="F43" s="28" t="s">
        <v>124</v>
      </c>
    </row>
    <row r="44" spans="1:6">
      <c r="A44" s="410" t="s">
        <v>176</v>
      </c>
      <c r="B44" s="411"/>
      <c r="C44" s="412"/>
      <c r="D44" s="316">
        <f>'League Dues'!G21</f>
        <v>0</v>
      </c>
      <c r="E44" s="317"/>
      <c r="F44" s="334"/>
    </row>
    <row r="45" spans="1:6">
      <c r="A45" s="414"/>
      <c r="B45" s="415"/>
      <c r="C45" s="416"/>
      <c r="D45" s="319"/>
      <c r="E45" s="320"/>
      <c r="F45" s="335"/>
    </row>
    <row r="46" spans="1:6">
      <c r="A46" s="410"/>
      <c r="B46" s="411"/>
      <c r="C46" s="412"/>
      <c r="D46" s="316"/>
      <c r="E46" s="317"/>
      <c r="F46" s="334"/>
    </row>
    <row r="47" spans="1:6">
      <c r="A47" s="414"/>
      <c r="B47" s="415"/>
      <c r="C47" s="416"/>
      <c r="D47" s="319"/>
      <c r="E47" s="320"/>
      <c r="F47" s="335"/>
    </row>
    <row r="48" spans="1:6">
      <c r="A48" s="410"/>
      <c r="B48" s="411"/>
      <c r="C48" s="412"/>
      <c r="D48" s="316"/>
      <c r="E48" s="317"/>
      <c r="F48" s="334"/>
    </row>
    <row r="49" spans="1:6">
      <c r="A49" s="414"/>
      <c r="B49" s="415"/>
      <c r="C49" s="416"/>
      <c r="D49" s="319"/>
      <c r="E49" s="320"/>
      <c r="F49" s="335"/>
    </row>
    <row r="50" spans="1:6">
      <c r="A50" s="410"/>
      <c r="B50" s="411"/>
      <c r="C50" s="412"/>
      <c r="D50" s="316"/>
      <c r="E50" s="317"/>
      <c r="F50" s="334"/>
    </row>
    <row r="51" spans="1:6">
      <c r="A51" s="414"/>
      <c r="B51" s="415"/>
      <c r="C51" s="416"/>
      <c r="D51" s="319"/>
      <c r="E51" s="320"/>
      <c r="F51" s="321"/>
    </row>
    <row r="52" spans="1:6">
      <c r="A52" s="410"/>
      <c r="B52" s="411"/>
      <c r="C52" s="412"/>
      <c r="D52" s="316"/>
      <c r="E52" s="317"/>
      <c r="F52" s="318"/>
    </row>
    <row r="53" spans="1:6">
      <c r="A53" s="15"/>
      <c r="B53" s="16"/>
      <c r="C53" s="17" t="s">
        <v>129</v>
      </c>
      <c r="D53" s="18">
        <f>SUM(D44:D52)</f>
        <v>0</v>
      </c>
      <c r="E53" s="19"/>
      <c r="F53" s="20"/>
    </row>
    <row r="54" spans="1:6">
      <c r="A54" s="21"/>
      <c r="B54" s="21"/>
      <c r="C54" s="22"/>
      <c r="D54" s="22"/>
      <c r="E54" s="22"/>
      <c r="F54" s="22"/>
    </row>
    <row r="55" spans="1:6">
      <c r="A55" s="23" t="s">
        <v>142</v>
      </c>
      <c r="B55" s="24"/>
      <c r="C55" s="25"/>
      <c r="D55" s="26" t="s">
        <v>127</v>
      </c>
      <c r="E55" s="27" t="s">
        <v>124</v>
      </c>
      <c r="F55" s="28"/>
    </row>
    <row r="56" spans="1:6">
      <c r="A56" s="410"/>
      <c r="B56" s="411"/>
      <c r="C56" s="412"/>
      <c r="D56" s="322">
        <v>0</v>
      </c>
      <c r="E56" s="422"/>
      <c r="F56" s="418"/>
    </row>
    <row r="57" spans="1:6">
      <c r="A57" s="414" t="s">
        <v>395</v>
      </c>
      <c r="B57" s="415"/>
      <c r="C57" s="416"/>
      <c r="D57" s="323">
        <f>summary!D33</f>
        <v>19246.39</v>
      </c>
      <c r="E57" s="419" t="s">
        <v>336</v>
      </c>
      <c r="F57" s="420"/>
    </row>
    <row r="58" spans="1:6">
      <c r="A58" s="410" t="s">
        <v>395</v>
      </c>
      <c r="B58" s="411"/>
      <c r="C58" s="412"/>
      <c r="D58" s="322">
        <f>summary!D92</f>
        <v>11279.15</v>
      </c>
      <c r="E58" s="417" t="s">
        <v>337</v>
      </c>
      <c r="F58" s="418"/>
    </row>
    <row r="59" spans="1:6">
      <c r="A59" s="414"/>
      <c r="B59" s="415"/>
      <c r="C59" s="416"/>
      <c r="D59" s="323">
        <v>-962</v>
      </c>
      <c r="E59" s="419" t="s">
        <v>393</v>
      </c>
      <c r="F59" s="420"/>
    </row>
    <row r="60" spans="1:6">
      <c r="A60" s="410"/>
      <c r="B60" s="411"/>
      <c r="C60" s="412"/>
      <c r="D60" s="322">
        <v>-1191.79</v>
      </c>
      <c r="E60" s="417" t="s">
        <v>394</v>
      </c>
      <c r="F60" s="418"/>
    </row>
    <row r="61" spans="1:6">
      <c r="A61" s="414"/>
      <c r="B61" s="415"/>
      <c r="C61" s="416"/>
      <c r="D61" s="323">
        <v>0</v>
      </c>
      <c r="E61" s="421"/>
      <c r="F61" s="420"/>
    </row>
    <row r="62" spans="1:6">
      <c r="A62" s="410"/>
      <c r="B62" s="411"/>
      <c r="C62" s="412"/>
      <c r="D62" s="322">
        <v>0</v>
      </c>
      <c r="E62" s="422"/>
      <c r="F62" s="418"/>
    </row>
    <row r="63" spans="1:6">
      <c r="A63" s="15"/>
      <c r="B63" s="16"/>
      <c r="C63" s="17" t="s">
        <v>129</v>
      </c>
      <c r="D63" s="18">
        <f>SUM(D56:D62)</f>
        <v>28371.75</v>
      </c>
      <c r="E63" s="19"/>
      <c r="F63" s="20"/>
    </row>
    <row r="65" spans="1:6">
      <c r="A65" s="330" t="s">
        <v>226</v>
      </c>
      <c r="B65" s="331"/>
      <c r="C65" s="331"/>
      <c r="D65" s="331"/>
      <c r="E65" s="331"/>
      <c r="F65" s="331"/>
    </row>
    <row r="66" spans="1:6" ht="12.75" customHeight="1">
      <c r="A66" s="405" t="s">
        <v>364</v>
      </c>
      <c r="B66" s="405"/>
      <c r="C66" s="405"/>
      <c r="D66" s="405"/>
      <c r="E66" s="405"/>
      <c r="F66" s="405"/>
    </row>
    <row r="67" spans="1:6">
      <c r="A67" s="405"/>
      <c r="B67" s="405"/>
      <c r="C67" s="405"/>
      <c r="D67" s="405"/>
      <c r="E67" s="405"/>
      <c r="F67" s="405"/>
    </row>
    <row r="68" spans="1:6">
      <c r="A68" s="405"/>
      <c r="B68" s="405"/>
      <c r="C68" s="405"/>
      <c r="D68" s="405"/>
      <c r="E68" s="405"/>
      <c r="F68" s="405"/>
    </row>
    <row r="69" spans="1:6">
      <c r="A69" s="405"/>
      <c r="B69" s="405"/>
      <c r="C69" s="405"/>
      <c r="D69" s="405"/>
      <c r="E69" s="405"/>
      <c r="F69" s="405"/>
    </row>
    <row r="70" spans="1:6">
      <c r="A70" s="405"/>
      <c r="B70" s="405"/>
      <c r="C70" s="405"/>
      <c r="D70" s="405"/>
      <c r="E70" s="405"/>
      <c r="F70" s="405"/>
    </row>
    <row r="71" spans="1:6">
      <c r="A71" s="405"/>
      <c r="B71" s="405"/>
      <c r="C71" s="405"/>
      <c r="D71" s="405"/>
      <c r="E71" s="405"/>
      <c r="F71" s="405"/>
    </row>
    <row r="72" spans="1:6">
      <c r="A72" s="341"/>
      <c r="B72" s="341"/>
      <c r="C72" s="341"/>
      <c r="D72" s="341"/>
      <c r="E72" s="341"/>
      <c r="F72" s="341"/>
    </row>
  </sheetData>
  <mergeCells count="44">
    <mergeCell ref="A57:C57"/>
    <mergeCell ref="A58:C58"/>
    <mergeCell ref="A59:C59"/>
    <mergeCell ref="A60:C60"/>
    <mergeCell ref="A61:C61"/>
    <mergeCell ref="A62:C62"/>
    <mergeCell ref="A45:C45"/>
    <mergeCell ref="A46:C46"/>
    <mergeCell ref="E58:F58"/>
    <mergeCell ref="E59:F59"/>
    <mergeCell ref="E60:F60"/>
    <mergeCell ref="E61:F61"/>
    <mergeCell ref="A47:C47"/>
    <mergeCell ref="A48:C48"/>
    <mergeCell ref="E56:F56"/>
    <mergeCell ref="E57:F57"/>
    <mergeCell ref="A51:C51"/>
    <mergeCell ref="A52:C52"/>
    <mergeCell ref="E62:F62"/>
    <mergeCell ref="A56:C56"/>
    <mergeCell ref="A49:C49"/>
    <mergeCell ref="A50:C50"/>
    <mergeCell ref="E37:F37"/>
    <mergeCell ref="E38:F38"/>
    <mergeCell ref="E39:F39"/>
    <mergeCell ref="E40:F40"/>
    <mergeCell ref="E41:F41"/>
    <mergeCell ref="A44:C44"/>
    <mergeCell ref="E34:F34"/>
    <mergeCell ref="E35:F35"/>
    <mergeCell ref="E36:F36"/>
    <mergeCell ref="A66:F71"/>
    <mergeCell ref="B20:D20"/>
    <mergeCell ref="B21:D21"/>
    <mergeCell ref="B22:D22"/>
    <mergeCell ref="B23:D23"/>
    <mergeCell ref="B24:D24"/>
    <mergeCell ref="B25:D25"/>
    <mergeCell ref="B26:D26"/>
    <mergeCell ref="E29:F29"/>
    <mergeCell ref="E30:F30"/>
    <mergeCell ref="E31:F31"/>
    <mergeCell ref="E32:F32"/>
    <mergeCell ref="E33:F33"/>
  </mergeCells>
  <phoneticPr fontId="0" type="noConversion"/>
  <hyperlinks>
    <hyperlink ref="F20" r:id="rId1"/>
    <hyperlink ref="F21" r:id="rId2"/>
    <hyperlink ref="F23" r:id="rId3"/>
  </hyperlinks>
  <printOptions horizontalCentered="1"/>
  <pageMargins left="0" right="0" top="0.5" bottom="0" header="0" footer="0"/>
  <pageSetup scale="90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IV125"/>
  <sheetViews>
    <sheetView zoomScale="90" zoomScaleNormal="90" zoomScalePageLayoutView="90" workbookViewId="0">
      <pane xSplit="2" ySplit="3" topLeftCell="C67" activePane="bottomRight" state="frozen"/>
      <selection pane="topRight" activeCell="C1" sqref="C1"/>
      <selection pane="bottomLeft" activeCell="A4" sqref="A4"/>
      <selection pane="bottomRight" activeCell="M98" sqref="M98"/>
    </sheetView>
  </sheetViews>
  <sheetFormatPr defaultColWidth="10.77734375" defaultRowHeight="12.6"/>
  <cols>
    <col min="1" max="1" width="42.21875" style="87" customWidth="1"/>
    <col min="2" max="2" width="14" style="87" bestFit="1" customWidth="1"/>
    <col min="3" max="3" width="21.21875" style="87" bestFit="1" customWidth="1"/>
    <col min="4" max="4" width="21.77734375" style="87" bestFit="1" customWidth="1"/>
    <col min="5" max="5" width="20.21875" style="87" customWidth="1"/>
    <col min="6" max="6" width="19.44140625" style="87" customWidth="1"/>
    <col min="7" max="9" width="21.77734375" style="87" bestFit="1" customWidth="1"/>
    <col min="10" max="11" width="20" style="87" customWidth="1"/>
    <col min="12" max="12" width="23" style="87" bestFit="1" customWidth="1"/>
    <col min="13" max="13" width="23.77734375" style="87" bestFit="1" customWidth="1"/>
    <col min="14" max="14" width="18.44140625" style="87" customWidth="1"/>
    <col min="15" max="15" width="8.21875" style="87" customWidth="1"/>
    <col min="16" max="25" width="13.77734375" style="87" customWidth="1"/>
    <col min="26" max="16384" width="10.77734375" style="87"/>
  </cols>
  <sheetData>
    <row r="1" spans="1:256" ht="36.75" customHeight="1">
      <c r="A1" s="242" t="str">
        <f>'cover sheet'!A1</f>
        <v>Elf Buddy Tour</v>
      </c>
      <c r="B1" s="51"/>
      <c r="C1" s="277" t="s">
        <v>315</v>
      </c>
      <c r="D1" s="277" t="s">
        <v>316</v>
      </c>
      <c r="E1" s="277" t="s">
        <v>317</v>
      </c>
      <c r="F1" s="277" t="s">
        <v>318</v>
      </c>
      <c r="G1" s="277" t="s">
        <v>319</v>
      </c>
      <c r="H1" s="277" t="s">
        <v>320</v>
      </c>
      <c r="I1" s="277" t="s">
        <v>321</v>
      </c>
      <c r="J1" s="277" t="s">
        <v>322</v>
      </c>
      <c r="K1" s="277" t="s">
        <v>236</v>
      </c>
      <c r="L1" s="277" t="s">
        <v>237</v>
      </c>
      <c r="M1" s="50"/>
      <c r="N1" s="112"/>
      <c r="IV1" s="243" t="s">
        <v>176</v>
      </c>
    </row>
    <row r="2" spans="1:256" ht="27.45" customHeight="1">
      <c r="A2" s="244" t="str">
        <f>'cover sheet'!B3</f>
        <v>Fresno, CA</v>
      </c>
      <c r="B2" s="51"/>
      <c r="C2" s="237" t="s">
        <v>374</v>
      </c>
      <c r="D2" s="237" t="s">
        <v>375</v>
      </c>
      <c r="E2" s="237" t="s">
        <v>238</v>
      </c>
      <c r="F2" s="237" t="s">
        <v>238</v>
      </c>
      <c r="G2" s="237" t="s">
        <v>238</v>
      </c>
      <c r="H2" s="237" t="s">
        <v>238</v>
      </c>
      <c r="I2" s="237" t="s">
        <v>238</v>
      </c>
      <c r="J2" s="237" t="s">
        <v>238</v>
      </c>
      <c r="K2" s="237" t="s">
        <v>238</v>
      </c>
      <c r="L2" s="237" t="s">
        <v>238</v>
      </c>
      <c r="M2" s="245"/>
      <c r="N2" s="112"/>
      <c r="V2" s="85"/>
      <c r="W2" s="85"/>
      <c r="X2" s="85"/>
      <c r="Y2" s="85"/>
    </row>
    <row r="3" spans="1:256" ht="18" customHeight="1">
      <c r="A3" s="64" t="str">
        <f>'cover sheet'!B4</f>
        <v>Saroyan Theatre</v>
      </c>
      <c r="B3" s="64"/>
      <c r="C3" s="238">
        <v>0.8125</v>
      </c>
      <c r="D3" s="238">
        <v>0.8125</v>
      </c>
      <c r="E3" s="238" t="s">
        <v>323</v>
      </c>
      <c r="F3" s="238" t="s">
        <v>323</v>
      </c>
      <c r="G3" s="238" t="s">
        <v>323</v>
      </c>
      <c r="H3" s="238" t="s">
        <v>323</v>
      </c>
      <c r="I3" s="238" t="s">
        <v>323</v>
      </c>
      <c r="J3" s="238" t="s">
        <v>323</v>
      </c>
      <c r="K3" s="238" t="s">
        <v>323</v>
      </c>
      <c r="L3" s="238" t="s">
        <v>323</v>
      </c>
      <c r="M3" s="245" t="s">
        <v>161</v>
      </c>
      <c r="N3" s="112"/>
      <c r="V3" s="85"/>
      <c r="W3" s="85"/>
      <c r="X3" s="85"/>
      <c r="Y3" s="85"/>
    </row>
    <row r="4" spans="1:256" ht="15.75" customHeight="1">
      <c r="A4" s="65">
        <f>'cover sheet'!A8</f>
        <v>42718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112"/>
      <c r="V4" s="85"/>
      <c r="W4" s="85"/>
      <c r="X4" s="85"/>
      <c r="Y4" s="85"/>
    </row>
    <row r="5" spans="1:256" ht="15.75" customHeight="1">
      <c r="A5" s="65">
        <f>'cover sheet'!B8</f>
        <v>42719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112"/>
      <c r="V5" s="85"/>
      <c r="W5" s="85"/>
      <c r="X5" s="85"/>
      <c r="Y5" s="85"/>
    </row>
    <row r="6" spans="1:256" ht="15.75" customHeight="1">
      <c r="A6" s="66" t="s">
        <v>146</v>
      </c>
      <c r="B6" s="51"/>
      <c r="C6" s="240">
        <v>2092</v>
      </c>
      <c r="D6" s="240">
        <v>2112</v>
      </c>
      <c r="E6" s="240">
        <v>0</v>
      </c>
      <c r="F6" s="240">
        <v>0</v>
      </c>
      <c r="G6" s="240">
        <v>0</v>
      </c>
      <c r="H6" s="240">
        <v>0</v>
      </c>
      <c r="I6" s="240">
        <v>0</v>
      </c>
      <c r="J6" s="240">
        <v>0</v>
      </c>
      <c r="K6" s="240">
        <v>0</v>
      </c>
      <c r="L6" s="240">
        <v>0</v>
      </c>
      <c r="M6" s="52">
        <f>SUM(C6:L6)</f>
        <v>4204</v>
      </c>
      <c r="N6" s="112"/>
      <c r="V6" s="85"/>
      <c r="W6" s="85"/>
      <c r="X6" s="85"/>
      <c r="Y6" s="85"/>
    </row>
    <row r="7" spans="1:256" ht="15.75" customHeight="1">
      <c r="A7" s="67" t="s">
        <v>162</v>
      </c>
      <c r="B7" s="67"/>
      <c r="C7" s="240">
        <v>2087</v>
      </c>
      <c r="D7" s="240">
        <v>2267</v>
      </c>
      <c r="E7" s="240">
        <v>0</v>
      </c>
      <c r="F7" s="240">
        <v>0</v>
      </c>
      <c r="G7" s="240">
        <v>0</v>
      </c>
      <c r="H7" s="240">
        <v>0</v>
      </c>
      <c r="I7" s="240">
        <v>0</v>
      </c>
      <c r="J7" s="240">
        <v>0</v>
      </c>
      <c r="K7" s="240">
        <v>0</v>
      </c>
      <c r="L7" s="240">
        <v>0</v>
      </c>
      <c r="M7" s="52">
        <f>SUM(C7:L7)</f>
        <v>4354</v>
      </c>
      <c r="N7" s="112"/>
      <c r="V7" s="85"/>
      <c r="W7" s="85"/>
      <c r="X7" s="85"/>
      <c r="Y7" s="85"/>
    </row>
    <row r="8" spans="1:256" ht="15.75" customHeight="1">
      <c r="A8" s="67" t="s">
        <v>163</v>
      </c>
      <c r="B8" s="67"/>
      <c r="C8" s="240">
        <v>156</v>
      </c>
      <c r="D8" s="240">
        <v>10</v>
      </c>
      <c r="E8" s="240">
        <v>0</v>
      </c>
      <c r="F8" s="240">
        <v>0</v>
      </c>
      <c r="G8" s="240">
        <v>0</v>
      </c>
      <c r="H8" s="240">
        <v>0</v>
      </c>
      <c r="I8" s="240">
        <v>0</v>
      </c>
      <c r="J8" s="240">
        <v>0</v>
      </c>
      <c r="K8" s="240">
        <v>0</v>
      </c>
      <c r="L8" s="240">
        <v>0</v>
      </c>
      <c r="M8" s="52">
        <f>SUM(C8:L8)</f>
        <v>166</v>
      </c>
      <c r="N8" s="112"/>
      <c r="V8" s="85"/>
      <c r="W8" s="85"/>
      <c r="X8" s="85"/>
      <c r="Y8" s="85"/>
    </row>
    <row r="9" spans="1:256" ht="15.75" customHeight="1">
      <c r="A9" s="68" t="s">
        <v>164</v>
      </c>
      <c r="B9" s="69"/>
      <c r="C9" s="82">
        <f t="shared" ref="C9:L9" si="0">SUM(C7:C8)</f>
        <v>2243</v>
      </c>
      <c r="D9" s="69">
        <f t="shared" si="0"/>
        <v>2277</v>
      </c>
      <c r="E9" s="69">
        <f t="shared" si="0"/>
        <v>0</v>
      </c>
      <c r="F9" s="69">
        <f t="shared" si="0"/>
        <v>0</v>
      </c>
      <c r="G9" s="69">
        <f t="shared" si="0"/>
        <v>0</v>
      </c>
      <c r="H9" s="69">
        <f t="shared" si="0"/>
        <v>0</v>
      </c>
      <c r="I9" s="69">
        <f t="shared" si="0"/>
        <v>0</v>
      </c>
      <c r="J9" s="69">
        <f t="shared" si="0"/>
        <v>0</v>
      </c>
      <c r="K9" s="69">
        <f t="shared" si="0"/>
        <v>0</v>
      </c>
      <c r="L9" s="69">
        <f t="shared" si="0"/>
        <v>0</v>
      </c>
      <c r="M9" s="53">
        <f>SUM(M7:M8)</f>
        <v>4520</v>
      </c>
      <c r="N9" s="112"/>
      <c r="V9" s="85"/>
      <c r="W9" s="85"/>
      <c r="X9" s="85"/>
      <c r="Y9" s="85"/>
    </row>
    <row r="10" spans="1:256" ht="15.75" customHeight="1">
      <c r="A10" s="67" t="s">
        <v>165</v>
      </c>
      <c r="B10" s="67"/>
      <c r="C10" s="240">
        <v>2303</v>
      </c>
      <c r="D10" s="240">
        <v>2303</v>
      </c>
      <c r="E10" s="240">
        <v>0</v>
      </c>
      <c r="F10" s="240">
        <v>0</v>
      </c>
      <c r="G10" s="240">
        <v>0</v>
      </c>
      <c r="H10" s="240">
        <v>0</v>
      </c>
      <c r="I10" s="240">
        <v>0</v>
      </c>
      <c r="J10" s="240">
        <v>0</v>
      </c>
      <c r="K10" s="240">
        <v>0</v>
      </c>
      <c r="L10" s="240">
        <v>0</v>
      </c>
      <c r="M10" s="54">
        <f>SUM(C10:L10)</f>
        <v>4606</v>
      </c>
      <c r="N10" s="112"/>
      <c r="V10" s="85"/>
      <c r="W10" s="85"/>
      <c r="X10" s="85"/>
      <c r="Y10" s="85"/>
    </row>
    <row r="11" spans="1:256" ht="15.75" customHeight="1">
      <c r="A11" s="67" t="s">
        <v>166</v>
      </c>
      <c r="B11" s="67"/>
      <c r="C11" s="71">
        <f t="shared" ref="C11:M11" si="1">C9/C10</f>
        <v>0.97</v>
      </c>
      <c r="D11" s="71">
        <f t="shared" si="1"/>
        <v>0.99</v>
      </c>
      <c r="E11" s="71" t="e">
        <f t="shared" si="1"/>
        <v>#DIV/0!</v>
      </c>
      <c r="F11" s="71" t="e">
        <f t="shared" si="1"/>
        <v>#DIV/0!</v>
      </c>
      <c r="G11" s="71" t="e">
        <f t="shared" si="1"/>
        <v>#DIV/0!</v>
      </c>
      <c r="H11" s="71" t="e">
        <f t="shared" si="1"/>
        <v>#DIV/0!</v>
      </c>
      <c r="I11" s="71" t="e">
        <f t="shared" si="1"/>
        <v>#DIV/0!</v>
      </c>
      <c r="J11" s="71" t="e">
        <f t="shared" si="1"/>
        <v>#DIV/0!</v>
      </c>
      <c r="K11" s="71" t="e">
        <f t="shared" si="1"/>
        <v>#DIV/0!</v>
      </c>
      <c r="L11" s="71" t="e">
        <f t="shared" si="1"/>
        <v>#DIV/0!</v>
      </c>
      <c r="M11" s="55">
        <f t="shared" si="1"/>
        <v>0.98</v>
      </c>
      <c r="N11" s="112"/>
      <c r="V11" s="85"/>
      <c r="W11" s="85"/>
      <c r="X11" s="85"/>
      <c r="Y11" s="85"/>
    </row>
    <row r="12" spans="1:256" ht="15.7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112"/>
      <c r="V12" s="85"/>
      <c r="W12" s="85"/>
      <c r="X12" s="85"/>
      <c r="Y12" s="85"/>
    </row>
    <row r="13" spans="1:256" s="191" customFormat="1" ht="15.75" customHeight="1">
      <c r="A13" s="70" t="s">
        <v>167</v>
      </c>
      <c r="B13" s="104"/>
      <c r="C13" s="241">
        <v>100411</v>
      </c>
      <c r="D13" s="241">
        <v>110825</v>
      </c>
      <c r="E13" s="241">
        <v>0</v>
      </c>
      <c r="F13" s="241">
        <v>0</v>
      </c>
      <c r="G13" s="241">
        <v>0</v>
      </c>
      <c r="H13" s="241">
        <v>0</v>
      </c>
      <c r="I13" s="241">
        <v>0</v>
      </c>
      <c r="J13" s="241">
        <v>0</v>
      </c>
      <c r="K13" s="241">
        <v>0</v>
      </c>
      <c r="L13" s="241">
        <v>0</v>
      </c>
      <c r="M13" s="58">
        <f>SUM(C13:L13)</f>
        <v>211236</v>
      </c>
      <c r="N13" s="190" t="s">
        <v>168</v>
      </c>
    </row>
    <row r="14" spans="1:256" s="368" customFormat="1" ht="15.75" customHeight="1">
      <c r="A14" s="278" t="s">
        <v>24</v>
      </c>
      <c r="B14" s="363">
        <v>0</v>
      </c>
      <c r="C14" s="365">
        <f t="shared" ref="C14:L14" si="2">+((C13-C25)/(taxdeduction1+1))*taxdeduction1</f>
        <v>0</v>
      </c>
      <c r="D14" s="365">
        <f t="shared" si="2"/>
        <v>0</v>
      </c>
      <c r="E14" s="365">
        <f t="shared" si="2"/>
        <v>0</v>
      </c>
      <c r="F14" s="365">
        <f t="shared" si="2"/>
        <v>0</v>
      </c>
      <c r="G14" s="365">
        <f t="shared" si="2"/>
        <v>0</v>
      </c>
      <c r="H14" s="365">
        <f t="shared" si="2"/>
        <v>0</v>
      </c>
      <c r="I14" s="365">
        <f t="shared" si="2"/>
        <v>0</v>
      </c>
      <c r="J14" s="365">
        <f t="shared" si="2"/>
        <v>0</v>
      </c>
      <c r="K14" s="365">
        <f t="shared" si="2"/>
        <v>0</v>
      </c>
      <c r="L14" s="365">
        <f t="shared" si="2"/>
        <v>0</v>
      </c>
      <c r="M14" s="366">
        <f>SUM(C14:L14)</f>
        <v>0</v>
      </c>
      <c r="N14" s="367"/>
      <c r="V14" s="369"/>
      <c r="W14" s="369"/>
      <c r="X14" s="369"/>
      <c r="Y14" s="369"/>
    </row>
    <row r="15" spans="1:256" s="368" customFormat="1" ht="15.75" customHeight="1">
      <c r="A15" s="278" t="s">
        <v>23</v>
      </c>
      <c r="B15" s="363">
        <v>0</v>
      </c>
      <c r="C15" s="365">
        <f t="shared" ref="C15:L15" si="3">+(C13/(taxdeduction2+1))*taxdeduction2</f>
        <v>0</v>
      </c>
      <c r="D15" s="365">
        <f t="shared" si="3"/>
        <v>0</v>
      </c>
      <c r="E15" s="365">
        <f t="shared" si="3"/>
        <v>0</v>
      </c>
      <c r="F15" s="365">
        <f t="shared" si="3"/>
        <v>0</v>
      </c>
      <c r="G15" s="365">
        <f t="shared" si="3"/>
        <v>0</v>
      </c>
      <c r="H15" s="365">
        <f t="shared" si="3"/>
        <v>0</v>
      </c>
      <c r="I15" s="365">
        <f t="shared" si="3"/>
        <v>0</v>
      </c>
      <c r="J15" s="365">
        <f t="shared" si="3"/>
        <v>0</v>
      </c>
      <c r="K15" s="365">
        <f t="shared" si="3"/>
        <v>0</v>
      </c>
      <c r="L15" s="365">
        <f t="shared" si="3"/>
        <v>0</v>
      </c>
      <c r="M15" s="366">
        <f>SUM(C15:L15)</f>
        <v>0</v>
      </c>
      <c r="N15" s="367"/>
      <c r="V15" s="369"/>
      <c r="W15" s="369"/>
      <c r="X15" s="369"/>
      <c r="Y15" s="369"/>
    </row>
    <row r="16" spans="1:256" ht="15.75" customHeight="1">
      <c r="A16" s="67" t="s">
        <v>169</v>
      </c>
      <c r="B16" s="363">
        <v>0.12</v>
      </c>
      <c r="C16" s="1">
        <f t="shared" ref="C16:L16" si="4">C32*$B$16</f>
        <v>6867.72</v>
      </c>
      <c r="D16" s="1">
        <f t="shared" si="4"/>
        <v>6593.4</v>
      </c>
      <c r="E16" s="1">
        <f t="shared" si="4"/>
        <v>0</v>
      </c>
      <c r="F16" s="1">
        <f t="shared" si="4"/>
        <v>0</v>
      </c>
      <c r="G16" s="1">
        <f t="shared" si="4"/>
        <v>0</v>
      </c>
      <c r="H16" s="1">
        <f t="shared" si="4"/>
        <v>0</v>
      </c>
      <c r="I16" s="1">
        <f t="shared" si="4"/>
        <v>0</v>
      </c>
      <c r="J16" s="1">
        <f t="shared" si="4"/>
        <v>0</v>
      </c>
      <c r="K16" s="1">
        <f t="shared" si="4"/>
        <v>0</v>
      </c>
      <c r="L16" s="1">
        <f t="shared" si="4"/>
        <v>0</v>
      </c>
      <c r="M16" s="56">
        <f t="shared" ref="M16:M22" si="5">SUM(C16:L16)</f>
        <v>13461.12</v>
      </c>
      <c r="N16" s="112"/>
      <c r="V16" s="85"/>
      <c r="W16" s="85"/>
      <c r="X16" s="85"/>
      <c r="Y16" s="85"/>
    </row>
    <row r="17" spans="1:25" ht="15.75" customHeight="1">
      <c r="A17" s="67" t="s">
        <v>140</v>
      </c>
      <c r="B17" s="363">
        <v>7.0000000000000007E-2</v>
      </c>
      <c r="C17" s="1">
        <f t="shared" ref="C17:L17" si="6">C33*$B$17</f>
        <v>590.1</v>
      </c>
      <c r="D17" s="1">
        <f t="shared" si="6"/>
        <v>904.4</v>
      </c>
      <c r="E17" s="1">
        <f t="shared" si="6"/>
        <v>0</v>
      </c>
      <c r="F17" s="1">
        <f t="shared" si="6"/>
        <v>0</v>
      </c>
      <c r="G17" s="1">
        <f t="shared" si="6"/>
        <v>0</v>
      </c>
      <c r="H17" s="1">
        <f t="shared" si="6"/>
        <v>0</v>
      </c>
      <c r="I17" s="1">
        <f t="shared" si="6"/>
        <v>0</v>
      </c>
      <c r="J17" s="1">
        <f t="shared" si="6"/>
        <v>0</v>
      </c>
      <c r="K17" s="1">
        <f t="shared" si="6"/>
        <v>0</v>
      </c>
      <c r="L17" s="1">
        <f t="shared" si="6"/>
        <v>0</v>
      </c>
      <c r="M17" s="56">
        <f t="shared" si="5"/>
        <v>1494.5</v>
      </c>
      <c r="N17" s="112"/>
      <c r="V17" s="85"/>
      <c r="W17" s="85"/>
      <c r="X17" s="85"/>
      <c r="Y17" s="85"/>
    </row>
    <row r="18" spans="1:25" ht="15.75" customHeight="1">
      <c r="A18" s="67" t="s">
        <v>139</v>
      </c>
      <c r="B18" s="363">
        <v>0.05</v>
      </c>
      <c r="C18" s="1">
        <f t="shared" ref="C18:L18" si="7">C34*$B$18</f>
        <v>1232</v>
      </c>
      <c r="D18" s="1">
        <f t="shared" si="7"/>
        <v>1570.5</v>
      </c>
      <c r="E18" s="1">
        <f t="shared" si="7"/>
        <v>0</v>
      </c>
      <c r="F18" s="1">
        <f t="shared" si="7"/>
        <v>0</v>
      </c>
      <c r="G18" s="1">
        <f t="shared" si="7"/>
        <v>0</v>
      </c>
      <c r="H18" s="1">
        <f t="shared" si="7"/>
        <v>0</v>
      </c>
      <c r="I18" s="1">
        <f t="shared" si="7"/>
        <v>0</v>
      </c>
      <c r="J18" s="1">
        <f t="shared" si="7"/>
        <v>0</v>
      </c>
      <c r="K18" s="1">
        <f t="shared" si="7"/>
        <v>0</v>
      </c>
      <c r="L18" s="1">
        <f t="shared" si="7"/>
        <v>0</v>
      </c>
      <c r="M18" s="56">
        <f t="shared" si="5"/>
        <v>2802.5</v>
      </c>
      <c r="N18" s="112"/>
      <c r="V18" s="85"/>
      <c r="W18" s="85"/>
      <c r="X18" s="85"/>
      <c r="Y18" s="85"/>
    </row>
    <row r="19" spans="1:25" ht="15.75" customHeight="1">
      <c r="A19" s="67" t="s">
        <v>170</v>
      </c>
      <c r="B19" s="363">
        <v>0.05</v>
      </c>
      <c r="C19" s="1">
        <f t="shared" ref="C19:L19" si="8">C35*$B$19</f>
        <v>459</v>
      </c>
      <c r="D19" s="1">
        <f t="shared" si="8"/>
        <v>555</v>
      </c>
      <c r="E19" s="1">
        <f t="shared" si="8"/>
        <v>0</v>
      </c>
      <c r="F19" s="1">
        <f t="shared" si="8"/>
        <v>0</v>
      </c>
      <c r="G19" s="1">
        <f t="shared" si="8"/>
        <v>0</v>
      </c>
      <c r="H19" s="1">
        <f t="shared" si="8"/>
        <v>0</v>
      </c>
      <c r="I19" s="1">
        <f t="shared" si="8"/>
        <v>0</v>
      </c>
      <c r="J19" s="1">
        <f t="shared" si="8"/>
        <v>0</v>
      </c>
      <c r="K19" s="1">
        <f t="shared" si="8"/>
        <v>0</v>
      </c>
      <c r="L19" s="1">
        <f t="shared" si="8"/>
        <v>0</v>
      </c>
      <c r="M19" s="56">
        <f t="shared" si="5"/>
        <v>1014</v>
      </c>
      <c r="N19" s="112"/>
      <c r="V19" s="85"/>
      <c r="W19" s="85"/>
      <c r="X19" s="85"/>
      <c r="Y19" s="85"/>
    </row>
    <row r="20" spans="1:25" ht="15.75" customHeight="1">
      <c r="A20" s="67" t="s">
        <v>171</v>
      </c>
      <c r="B20" s="363">
        <v>0.05</v>
      </c>
      <c r="C20" s="1">
        <f t="shared" ref="C20:L20" si="9">C36*$B$20</f>
        <v>0</v>
      </c>
      <c r="D20" s="1">
        <f t="shared" si="9"/>
        <v>0</v>
      </c>
      <c r="E20" s="1">
        <f t="shared" si="9"/>
        <v>0</v>
      </c>
      <c r="F20" s="1">
        <f t="shared" si="9"/>
        <v>0</v>
      </c>
      <c r="G20" s="1">
        <f t="shared" si="9"/>
        <v>0</v>
      </c>
      <c r="H20" s="1">
        <f t="shared" si="9"/>
        <v>0</v>
      </c>
      <c r="I20" s="1">
        <f t="shared" si="9"/>
        <v>0</v>
      </c>
      <c r="J20" s="1">
        <f t="shared" si="9"/>
        <v>0</v>
      </c>
      <c r="K20" s="1">
        <f t="shared" si="9"/>
        <v>0</v>
      </c>
      <c r="L20" s="1">
        <f t="shared" si="9"/>
        <v>0</v>
      </c>
      <c r="M20" s="56">
        <f t="shared" si="5"/>
        <v>0</v>
      </c>
      <c r="N20" s="112"/>
      <c r="V20" s="85"/>
      <c r="W20" s="85"/>
      <c r="X20" s="85"/>
      <c r="Y20" s="85"/>
    </row>
    <row r="21" spans="1:25" ht="15.75" customHeight="1">
      <c r="A21" s="67" t="s">
        <v>15</v>
      </c>
      <c r="B21" s="363">
        <v>0</v>
      </c>
      <c r="C21" s="1">
        <f t="shared" ref="C21:L21" si="10">C37*$B$21</f>
        <v>0</v>
      </c>
      <c r="D21" s="1">
        <f t="shared" si="10"/>
        <v>0</v>
      </c>
      <c r="E21" s="1">
        <f t="shared" si="10"/>
        <v>0</v>
      </c>
      <c r="F21" s="1">
        <f t="shared" si="10"/>
        <v>0</v>
      </c>
      <c r="G21" s="1">
        <f t="shared" si="10"/>
        <v>0</v>
      </c>
      <c r="H21" s="1">
        <f t="shared" si="10"/>
        <v>0</v>
      </c>
      <c r="I21" s="1">
        <f t="shared" si="10"/>
        <v>0</v>
      </c>
      <c r="J21" s="1">
        <f t="shared" si="10"/>
        <v>0</v>
      </c>
      <c r="K21" s="1">
        <f t="shared" si="10"/>
        <v>0</v>
      </c>
      <c r="L21" s="1">
        <f t="shared" si="10"/>
        <v>0</v>
      </c>
      <c r="M21" s="56">
        <f t="shared" si="5"/>
        <v>0</v>
      </c>
      <c r="N21" s="112"/>
      <c r="V21" s="85"/>
      <c r="W21" s="85"/>
      <c r="X21" s="85"/>
      <c r="Y21" s="85"/>
    </row>
    <row r="22" spans="1:25" ht="15.75" customHeight="1">
      <c r="A22" s="67" t="s">
        <v>27</v>
      </c>
      <c r="B22" s="363">
        <v>0.1</v>
      </c>
      <c r="C22" s="1">
        <f t="shared" ref="C22:L22" si="11">C38*$B$22</f>
        <v>0</v>
      </c>
      <c r="D22" s="1">
        <f t="shared" si="11"/>
        <v>0</v>
      </c>
      <c r="E22" s="1">
        <f t="shared" si="11"/>
        <v>0</v>
      </c>
      <c r="F22" s="1">
        <f t="shared" si="11"/>
        <v>0</v>
      </c>
      <c r="G22" s="1">
        <f t="shared" si="11"/>
        <v>0</v>
      </c>
      <c r="H22" s="1">
        <f t="shared" si="11"/>
        <v>0</v>
      </c>
      <c r="I22" s="1">
        <f t="shared" si="11"/>
        <v>0</v>
      </c>
      <c r="J22" s="1">
        <f t="shared" si="11"/>
        <v>0</v>
      </c>
      <c r="K22" s="1">
        <f t="shared" si="11"/>
        <v>0</v>
      </c>
      <c r="L22" s="1">
        <f t="shared" si="11"/>
        <v>0</v>
      </c>
      <c r="M22" s="56">
        <f t="shared" si="5"/>
        <v>0</v>
      </c>
      <c r="N22" s="112"/>
      <c r="V22" s="85"/>
      <c r="W22" s="85"/>
      <c r="X22" s="85"/>
      <c r="Y22" s="85"/>
    </row>
    <row r="23" spans="1:25" ht="15.75" customHeight="1">
      <c r="A23" s="67" t="s">
        <v>28</v>
      </c>
      <c r="B23" s="363">
        <v>0</v>
      </c>
      <c r="C23" s="1">
        <f t="shared" ref="C23:L23" si="12">C39*$B$23</f>
        <v>0</v>
      </c>
      <c r="D23" s="1">
        <f t="shared" si="12"/>
        <v>0</v>
      </c>
      <c r="E23" s="1">
        <f t="shared" si="12"/>
        <v>0</v>
      </c>
      <c r="F23" s="1">
        <f t="shared" si="12"/>
        <v>0</v>
      </c>
      <c r="G23" s="1">
        <f t="shared" si="12"/>
        <v>0</v>
      </c>
      <c r="H23" s="1">
        <f t="shared" si="12"/>
        <v>0</v>
      </c>
      <c r="I23" s="1">
        <f t="shared" si="12"/>
        <v>0</v>
      </c>
      <c r="J23" s="1">
        <f t="shared" si="12"/>
        <v>0</v>
      </c>
      <c r="K23" s="1">
        <f t="shared" si="12"/>
        <v>0</v>
      </c>
      <c r="L23" s="1">
        <f t="shared" si="12"/>
        <v>0</v>
      </c>
      <c r="M23" s="56">
        <f>SUM(C23:L23)</f>
        <v>0</v>
      </c>
      <c r="N23" s="112"/>
      <c r="V23" s="85"/>
      <c r="W23" s="85"/>
      <c r="X23" s="85"/>
      <c r="Y23" s="85"/>
    </row>
    <row r="24" spans="1:25" s="368" customFormat="1" ht="15.75" customHeight="1">
      <c r="A24" s="278" t="s">
        <v>326</v>
      </c>
      <c r="B24" s="363">
        <v>0</v>
      </c>
      <c r="C24" s="381">
        <f t="shared" ref="C24:L24" si="13">C40*$B$24</f>
        <v>0</v>
      </c>
      <c r="D24" s="381">
        <f t="shared" si="13"/>
        <v>0</v>
      </c>
      <c r="E24" s="381">
        <f t="shared" si="13"/>
        <v>0</v>
      </c>
      <c r="F24" s="381">
        <f t="shared" si="13"/>
        <v>0</v>
      </c>
      <c r="G24" s="381">
        <f t="shared" si="13"/>
        <v>0</v>
      </c>
      <c r="H24" s="381">
        <f t="shared" si="13"/>
        <v>0</v>
      </c>
      <c r="I24" s="381">
        <f t="shared" si="13"/>
        <v>0</v>
      </c>
      <c r="J24" s="381">
        <f t="shared" si="13"/>
        <v>0</v>
      </c>
      <c r="K24" s="381">
        <f t="shared" si="13"/>
        <v>0</v>
      </c>
      <c r="L24" s="381">
        <f t="shared" si="13"/>
        <v>0</v>
      </c>
      <c r="M24" s="366">
        <f>SUM(C24:L24)</f>
        <v>0</v>
      </c>
      <c r="N24" s="367"/>
      <c r="V24" s="369"/>
      <c r="W24" s="369"/>
      <c r="X24" s="369"/>
      <c r="Y24" s="369"/>
    </row>
    <row r="25" spans="1:25" s="368" customFormat="1" ht="15.75" customHeight="1">
      <c r="A25" s="279" t="s">
        <v>327</v>
      </c>
      <c r="B25" s="364">
        <v>0</v>
      </c>
      <c r="C25" s="382">
        <f>C7*$B$25</f>
        <v>0</v>
      </c>
      <c r="D25" s="382">
        <f t="shared" ref="D25:L25" si="14">D7*$B$25</f>
        <v>0</v>
      </c>
      <c r="E25" s="382">
        <f t="shared" si="14"/>
        <v>0</v>
      </c>
      <c r="F25" s="382">
        <f t="shared" si="14"/>
        <v>0</v>
      </c>
      <c r="G25" s="382">
        <f t="shared" si="14"/>
        <v>0</v>
      </c>
      <c r="H25" s="382">
        <f t="shared" si="14"/>
        <v>0</v>
      </c>
      <c r="I25" s="382">
        <f t="shared" si="14"/>
        <v>0</v>
      </c>
      <c r="J25" s="382">
        <f t="shared" si="14"/>
        <v>0</v>
      </c>
      <c r="K25" s="382">
        <f t="shared" si="14"/>
        <v>0</v>
      </c>
      <c r="L25" s="382">
        <f t="shared" si="14"/>
        <v>0</v>
      </c>
      <c r="M25" s="383">
        <f>SUM(C25:L25)</f>
        <v>0</v>
      </c>
      <c r="N25" s="367"/>
      <c r="V25" s="369"/>
      <c r="W25" s="369"/>
      <c r="X25" s="369"/>
      <c r="Y25" s="369"/>
    </row>
    <row r="26" spans="1:25" ht="15.75" customHeight="1">
      <c r="A26" s="51" t="s">
        <v>172</v>
      </c>
      <c r="B26" s="51"/>
      <c r="C26" s="3">
        <f t="shared" ref="C26:M26" si="15">SUM(C14:C25)</f>
        <v>9148.82</v>
      </c>
      <c r="D26" s="3">
        <f t="shared" si="15"/>
        <v>9623.2999999999993</v>
      </c>
      <c r="E26" s="3">
        <f t="shared" si="15"/>
        <v>0</v>
      </c>
      <c r="F26" s="3">
        <f t="shared" si="15"/>
        <v>0</v>
      </c>
      <c r="G26" s="3">
        <f t="shared" si="15"/>
        <v>0</v>
      </c>
      <c r="H26" s="3">
        <f t="shared" si="15"/>
        <v>0</v>
      </c>
      <c r="I26" s="3">
        <f t="shared" si="15"/>
        <v>0</v>
      </c>
      <c r="J26" s="3">
        <f t="shared" si="15"/>
        <v>0</v>
      </c>
      <c r="K26" s="3">
        <f t="shared" si="15"/>
        <v>0</v>
      </c>
      <c r="L26" s="3">
        <f t="shared" si="15"/>
        <v>0</v>
      </c>
      <c r="M26" s="58">
        <f t="shared" si="15"/>
        <v>18772.12</v>
      </c>
      <c r="N26" s="112"/>
      <c r="V26" s="85"/>
      <c r="W26" s="85"/>
      <c r="X26" s="85"/>
      <c r="Y26" s="85"/>
    </row>
    <row r="27" spans="1:25" ht="15.75" customHeight="1">
      <c r="A27" s="51"/>
      <c r="B27" s="51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246" t="s">
        <v>173</v>
      </c>
      <c r="V27" s="85"/>
      <c r="W27" s="85"/>
      <c r="X27" s="85"/>
      <c r="Y27" s="85"/>
    </row>
    <row r="28" spans="1:25" ht="15.75" customHeight="1">
      <c r="A28" s="72" t="s">
        <v>174</v>
      </c>
      <c r="B28" s="53"/>
      <c r="C28" s="79">
        <f t="shared" ref="C28:M28" si="16">C13-C26</f>
        <v>91262.18</v>
      </c>
      <c r="D28" s="79">
        <f t="shared" si="16"/>
        <v>101201.7</v>
      </c>
      <c r="E28" s="79">
        <f t="shared" si="16"/>
        <v>0</v>
      </c>
      <c r="F28" s="79">
        <f t="shared" si="16"/>
        <v>0</v>
      </c>
      <c r="G28" s="79">
        <f t="shared" si="16"/>
        <v>0</v>
      </c>
      <c r="H28" s="79">
        <f t="shared" si="16"/>
        <v>0</v>
      </c>
      <c r="I28" s="79">
        <f t="shared" si="16"/>
        <v>0</v>
      </c>
      <c r="J28" s="79">
        <f t="shared" si="16"/>
        <v>0</v>
      </c>
      <c r="K28" s="79">
        <f t="shared" si="16"/>
        <v>0</v>
      </c>
      <c r="L28" s="79">
        <f t="shared" si="16"/>
        <v>0</v>
      </c>
      <c r="M28" s="59">
        <f t="shared" si="16"/>
        <v>192463.88</v>
      </c>
      <c r="N28" s="247">
        <f>SUM(C28:L28)</f>
        <v>192463.88</v>
      </c>
      <c r="V28" s="85"/>
      <c r="W28" s="85"/>
      <c r="X28" s="85"/>
      <c r="Y28" s="85"/>
    </row>
    <row r="29" spans="1:25" ht="15.75" customHeight="1">
      <c r="A29" s="72" t="s">
        <v>175</v>
      </c>
      <c r="B29" s="53"/>
      <c r="C29" s="79">
        <f>SUM($C$28:C28)</f>
        <v>91262.18</v>
      </c>
      <c r="D29" s="79">
        <f>SUM($C$28:D28)</f>
        <v>192463.88</v>
      </c>
      <c r="E29" s="79">
        <f>SUM($C$28:E28)</f>
        <v>192463.88</v>
      </c>
      <c r="F29" s="79">
        <f>SUM($C$28:F28)</f>
        <v>192463.88</v>
      </c>
      <c r="G29" s="79">
        <f>SUM($C$28:G28)</f>
        <v>192463.88</v>
      </c>
      <c r="H29" s="79">
        <f>SUM($C$28:H28)</f>
        <v>192463.88</v>
      </c>
      <c r="I29" s="79">
        <f>SUM($C$28:I28)</f>
        <v>192463.88</v>
      </c>
      <c r="J29" s="79">
        <f>SUM($C$28:J28)</f>
        <v>192463.88</v>
      </c>
      <c r="K29" s="79">
        <f>SUM($C$28:K28)</f>
        <v>192463.88</v>
      </c>
      <c r="L29" s="59">
        <f>SUM($C$28:L28)</f>
        <v>192463.88</v>
      </c>
      <c r="M29" s="58" t="s">
        <v>176</v>
      </c>
      <c r="N29" s="112"/>
      <c r="V29" s="85"/>
      <c r="W29" s="85"/>
      <c r="X29" s="85"/>
      <c r="Y29" s="85"/>
    </row>
    <row r="30" spans="1:25" ht="15.75" customHeight="1">
      <c r="A30" s="51"/>
      <c r="B30" s="51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112"/>
      <c r="V30" s="85"/>
      <c r="W30" s="85"/>
      <c r="X30" s="85"/>
      <c r="Y30" s="85"/>
    </row>
    <row r="31" spans="1:25" ht="15.75" customHeight="1">
      <c r="A31" s="51" t="s">
        <v>177</v>
      </c>
      <c r="B31" s="50"/>
      <c r="C31" s="81">
        <f t="shared" ref="C31:L31" si="17">SUM(C32:C43)</f>
        <v>100411</v>
      </c>
      <c r="D31" s="81">
        <f t="shared" si="17"/>
        <v>110825</v>
      </c>
      <c r="E31" s="81">
        <f t="shared" si="17"/>
        <v>0</v>
      </c>
      <c r="F31" s="81">
        <f t="shared" si="17"/>
        <v>0</v>
      </c>
      <c r="G31" s="81">
        <f t="shared" si="17"/>
        <v>0</v>
      </c>
      <c r="H31" s="81">
        <f t="shared" si="17"/>
        <v>0</v>
      </c>
      <c r="I31" s="81">
        <f t="shared" si="17"/>
        <v>0</v>
      </c>
      <c r="J31" s="81">
        <f t="shared" si="17"/>
        <v>0</v>
      </c>
      <c r="K31" s="81">
        <f t="shared" si="17"/>
        <v>0</v>
      </c>
      <c r="L31" s="81">
        <f t="shared" si="17"/>
        <v>0</v>
      </c>
      <c r="M31" s="58">
        <f t="shared" ref="M31:M43" si="18">SUM(C31:L31)</f>
        <v>211236</v>
      </c>
      <c r="N31" s="83"/>
      <c r="V31" s="85"/>
      <c r="W31" s="85"/>
      <c r="X31" s="85"/>
      <c r="Y31" s="85"/>
    </row>
    <row r="32" spans="1:25" ht="15.75" customHeight="1">
      <c r="A32" s="67" t="s">
        <v>193</v>
      </c>
      <c r="B32" s="248"/>
      <c r="C32" s="280">
        <v>57231</v>
      </c>
      <c r="D32" s="280">
        <v>54945</v>
      </c>
      <c r="E32" s="280">
        <v>0</v>
      </c>
      <c r="F32" s="280">
        <v>0</v>
      </c>
      <c r="G32" s="280">
        <v>0</v>
      </c>
      <c r="H32" s="280">
        <v>0</v>
      </c>
      <c r="I32" s="280">
        <v>0</v>
      </c>
      <c r="J32" s="280">
        <v>0</v>
      </c>
      <c r="K32" s="280">
        <v>0</v>
      </c>
      <c r="L32" s="280">
        <v>0</v>
      </c>
      <c r="M32" s="56">
        <f t="shared" si="18"/>
        <v>112176</v>
      </c>
      <c r="N32" s="83"/>
      <c r="V32" s="85"/>
      <c r="W32" s="85"/>
      <c r="X32" s="85"/>
      <c r="Y32" s="85"/>
    </row>
    <row r="33" spans="1:25" ht="15.75" customHeight="1">
      <c r="A33" s="67" t="s">
        <v>159</v>
      </c>
      <c r="B33" s="249"/>
      <c r="C33" s="280">
        <v>8430</v>
      </c>
      <c r="D33" s="280">
        <v>12920</v>
      </c>
      <c r="E33" s="280">
        <v>0</v>
      </c>
      <c r="F33" s="280">
        <v>0</v>
      </c>
      <c r="G33" s="280">
        <v>0</v>
      </c>
      <c r="H33" s="280">
        <v>0</v>
      </c>
      <c r="I33" s="280">
        <v>0</v>
      </c>
      <c r="J33" s="280">
        <v>0</v>
      </c>
      <c r="K33" s="280">
        <v>0</v>
      </c>
      <c r="L33" s="280">
        <v>0</v>
      </c>
      <c r="M33" s="56">
        <f t="shared" si="18"/>
        <v>21350</v>
      </c>
      <c r="N33" s="83"/>
      <c r="V33" s="85"/>
      <c r="W33" s="85"/>
      <c r="X33" s="85"/>
      <c r="Y33" s="85"/>
    </row>
    <row r="34" spans="1:25" ht="15.75" customHeight="1">
      <c r="A34" s="67" t="s">
        <v>158</v>
      </c>
      <c r="B34" s="249"/>
      <c r="C34" s="280">
        <v>24640</v>
      </c>
      <c r="D34" s="280">
        <v>31410</v>
      </c>
      <c r="E34" s="280">
        <v>0</v>
      </c>
      <c r="F34" s="280">
        <v>0</v>
      </c>
      <c r="G34" s="280">
        <v>0</v>
      </c>
      <c r="H34" s="280">
        <v>0</v>
      </c>
      <c r="I34" s="280">
        <v>0</v>
      </c>
      <c r="J34" s="280">
        <v>0</v>
      </c>
      <c r="K34" s="280">
        <v>0</v>
      </c>
      <c r="L34" s="280">
        <v>0</v>
      </c>
      <c r="M34" s="56">
        <f t="shared" si="18"/>
        <v>56050</v>
      </c>
      <c r="N34" s="83"/>
      <c r="V34" s="85"/>
      <c r="W34" s="85"/>
      <c r="X34" s="85"/>
      <c r="Y34" s="85"/>
    </row>
    <row r="35" spans="1:25" ht="15.75" customHeight="1">
      <c r="A35" s="67" t="s">
        <v>194</v>
      </c>
      <c r="B35" s="249"/>
      <c r="C35" s="280">
        <v>9180</v>
      </c>
      <c r="D35" s="280">
        <v>11100</v>
      </c>
      <c r="E35" s="280">
        <v>0</v>
      </c>
      <c r="F35" s="280">
        <v>0</v>
      </c>
      <c r="G35" s="280">
        <v>0</v>
      </c>
      <c r="H35" s="280">
        <v>0</v>
      </c>
      <c r="I35" s="280">
        <v>0</v>
      </c>
      <c r="J35" s="280">
        <v>0</v>
      </c>
      <c r="K35" s="280">
        <v>0</v>
      </c>
      <c r="L35" s="280">
        <v>0</v>
      </c>
      <c r="M35" s="56">
        <f t="shared" si="18"/>
        <v>20280</v>
      </c>
      <c r="N35" s="83"/>
      <c r="V35" s="85"/>
      <c r="W35" s="85"/>
      <c r="X35" s="85"/>
      <c r="Y35" s="85"/>
    </row>
    <row r="36" spans="1:25" ht="15.75" customHeight="1">
      <c r="A36" s="67" t="s">
        <v>182</v>
      </c>
      <c r="B36" s="249"/>
      <c r="C36" s="280">
        <v>0</v>
      </c>
      <c r="D36" s="280">
        <v>0</v>
      </c>
      <c r="E36" s="280">
        <v>0</v>
      </c>
      <c r="F36" s="280">
        <v>0</v>
      </c>
      <c r="G36" s="280">
        <v>0</v>
      </c>
      <c r="H36" s="280">
        <v>0</v>
      </c>
      <c r="I36" s="280">
        <v>0</v>
      </c>
      <c r="J36" s="280">
        <v>0</v>
      </c>
      <c r="K36" s="280">
        <v>0</v>
      </c>
      <c r="L36" s="280">
        <v>0</v>
      </c>
      <c r="M36" s="56">
        <f t="shared" si="18"/>
        <v>0</v>
      </c>
      <c r="N36" s="83"/>
      <c r="V36" s="85"/>
      <c r="W36" s="85"/>
      <c r="X36" s="85"/>
      <c r="Y36" s="85"/>
    </row>
    <row r="37" spans="1:25" ht="15.75" customHeight="1">
      <c r="A37" s="67" t="s">
        <v>181</v>
      </c>
      <c r="B37" s="248"/>
      <c r="C37" s="280">
        <v>930</v>
      </c>
      <c r="D37" s="280">
        <v>450</v>
      </c>
      <c r="E37" s="280">
        <v>0</v>
      </c>
      <c r="F37" s="280">
        <v>0</v>
      </c>
      <c r="G37" s="280">
        <v>0</v>
      </c>
      <c r="H37" s="280">
        <v>0</v>
      </c>
      <c r="I37" s="280">
        <v>0</v>
      </c>
      <c r="J37" s="280">
        <v>0</v>
      </c>
      <c r="K37" s="280">
        <v>0</v>
      </c>
      <c r="L37" s="280">
        <v>0</v>
      </c>
      <c r="M37" s="56">
        <f t="shared" si="18"/>
        <v>1380</v>
      </c>
      <c r="N37" s="83"/>
      <c r="V37" s="85"/>
      <c r="W37" s="85"/>
      <c r="X37" s="85"/>
      <c r="Y37" s="85"/>
    </row>
    <row r="38" spans="1:25" ht="15" customHeight="1">
      <c r="A38" s="67" t="s">
        <v>25</v>
      </c>
      <c r="B38" s="250"/>
      <c r="C38" s="280">
        <v>0</v>
      </c>
      <c r="D38" s="280">
        <v>0</v>
      </c>
      <c r="E38" s="280">
        <v>0</v>
      </c>
      <c r="F38" s="280">
        <v>0</v>
      </c>
      <c r="G38" s="280">
        <v>0</v>
      </c>
      <c r="H38" s="280">
        <v>0</v>
      </c>
      <c r="I38" s="280">
        <v>0</v>
      </c>
      <c r="J38" s="280">
        <v>0</v>
      </c>
      <c r="K38" s="280">
        <v>0</v>
      </c>
      <c r="L38" s="280">
        <v>0</v>
      </c>
      <c r="M38" s="60">
        <f t="shared" si="18"/>
        <v>0</v>
      </c>
      <c r="N38" s="83"/>
      <c r="V38" s="85"/>
      <c r="W38" s="85"/>
      <c r="X38" s="85"/>
      <c r="Y38" s="85"/>
    </row>
    <row r="39" spans="1:25" ht="15" customHeight="1">
      <c r="A39" s="67" t="s">
        <v>26</v>
      </c>
      <c r="B39" s="250"/>
      <c r="C39" s="280">
        <v>0</v>
      </c>
      <c r="D39" s="280">
        <v>0</v>
      </c>
      <c r="E39" s="280">
        <v>0</v>
      </c>
      <c r="F39" s="280">
        <v>0</v>
      </c>
      <c r="G39" s="280">
        <v>0</v>
      </c>
      <c r="H39" s="280">
        <v>0</v>
      </c>
      <c r="I39" s="280">
        <v>0</v>
      </c>
      <c r="J39" s="280">
        <v>0</v>
      </c>
      <c r="K39" s="280">
        <v>0</v>
      </c>
      <c r="L39" s="280">
        <v>0</v>
      </c>
      <c r="M39" s="60">
        <f t="shared" si="18"/>
        <v>0</v>
      </c>
      <c r="N39" s="83"/>
      <c r="V39" s="85"/>
      <c r="W39" s="85"/>
      <c r="X39" s="85"/>
      <c r="Y39" s="85"/>
    </row>
    <row r="40" spans="1:25" ht="15" customHeight="1">
      <c r="A40" s="67" t="s">
        <v>21</v>
      </c>
      <c r="B40" s="248"/>
      <c r="C40" s="280">
        <v>0</v>
      </c>
      <c r="D40" s="280">
        <v>0</v>
      </c>
      <c r="E40" s="280">
        <v>0</v>
      </c>
      <c r="F40" s="280">
        <v>0</v>
      </c>
      <c r="G40" s="280">
        <v>0</v>
      </c>
      <c r="H40" s="280">
        <v>0</v>
      </c>
      <c r="I40" s="280">
        <v>0</v>
      </c>
      <c r="J40" s="280">
        <v>0</v>
      </c>
      <c r="K40" s="280">
        <v>0</v>
      </c>
      <c r="L40" s="280">
        <v>0</v>
      </c>
      <c r="M40" s="56">
        <f t="shared" si="18"/>
        <v>0</v>
      </c>
      <c r="N40" s="112"/>
      <c r="V40" s="85"/>
      <c r="W40" s="85"/>
      <c r="X40" s="85"/>
      <c r="Y40" s="85"/>
    </row>
    <row r="41" spans="1:25" ht="15" customHeight="1">
      <c r="A41" s="67" t="s">
        <v>22</v>
      </c>
      <c r="B41" s="248"/>
      <c r="C41" s="280">
        <v>0</v>
      </c>
      <c r="D41" s="280">
        <v>0</v>
      </c>
      <c r="E41" s="280">
        <v>0</v>
      </c>
      <c r="F41" s="280">
        <v>0</v>
      </c>
      <c r="G41" s="280">
        <v>0</v>
      </c>
      <c r="H41" s="280">
        <v>0</v>
      </c>
      <c r="I41" s="280">
        <v>0</v>
      </c>
      <c r="J41" s="280">
        <v>0</v>
      </c>
      <c r="K41" s="280">
        <v>0</v>
      </c>
      <c r="L41" s="280">
        <v>0</v>
      </c>
      <c r="M41" s="56">
        <f t="shared" si="18"/>
        <v>0</v>
      </c>
      <c r="N41" s="112"/>
      <c r="V41" s="85"/>
      <c r="W41" s="85"/>
      <c r="X41" s="85"/>
      <c r="Y41" s="85"/>
    </row>
    <row r="42" spans="1:25" ht="15" customHeight="1">
      <c r="A42" s="342" t="s">
        <v>191</v>
      </c>
      <c r="B42" s="248"/>
      <c r="C42" s="280">
        <v>0</v>
      </c>
      <c r="D42" s="280">
        <v>0</v>
      </c>
      <c r="E42" s="280">
        <v>0</v>
      </c>
      <c r="F42" s="280">
        <v>0</v>
      </c>
      <c r="G42" s="280">
        <v>0</v>
      </c>
      <c r="H42" s="280">
        <v>0</v>
      </c>
      <c r="I42" s="280">
        <v>0</v>
      </c>
      <c r="J42" s="280">
        <v>0</v>
      </c>
      <c r="K42" s="280">
        <v>0</v>
      </c>
      <c r="L42" s="280">
        <v>0</v>
      </c>
      <c r="M42" s="56">
        <f t="shared" si="18"/>
        <v>0</v>
      </c>
      <c r="N42" s="112"/>
      <c r="V42" s="85"/>
      <c r="W42" s="85"/>
      <c r="X42" s="85"/>
      <c r="Y42" s="85"/>
    </row>
    <row r="43" spans="1:25" s="253" customFormat="1" ht="13.95" customHeight="1">
      <c r="A43" s="343" t="s">
        <v>192</v>
      </c>
      <c r="B43" s="251"/>
      <c r="C43" s="281">
        <v>0</v>
      </c>
      <c r="D43" s="281">
        <v>0</v>
      </c>
      <c r="E43" s="281">
        <v>0</v>
      </c>
      <c r="F43" s="281">
        <v>0</v>
      </c>
      <c r="G43" s="281">
        <v>0</v>
      </c>
      <c r="H43" s="281">
        <v>0</v>
      </c>
      <c r="I43" s="281">
        <v>0</v>
      </c>
      <c r="J43" s="281">
        <v>0</v>
      </c>
      <c r="K43" s="281">
        <v>0</v>
      </c>
      <c r="L43" s="281">
        <v>0</v>
      </c>
      <c r="M43" s="57">
        <f t="shared" si="18"/>
        <v>0</v>
      </c>
      <c r="N43" s="252"/>
      <c r="V43" s="254"/>
      <c r="W43" s="254"/>
      <c r="X43" s="254"/>
      <c r="Y43" s="254"/>
    </row>
    <row r="44" spans="1:25" ht="15.6">
      <c r="A44" s="74" t="s">
        <v>173</v>
      </c>
      <c r="B44" s="255"/>
      <c r="C44" s="4">
        <f t="shared" ref="C44:M44" si="19">C31-C13</f>
        <v>0</v>
      </c>
      <c r="D44" s="4">
        <f t="shared" si="19"/>
        <v>0</v>
      </c>
      <c r="E44" s="4">
        <f t="shared" si="19"/>
        <v>0</v>
      </c>
      <c r="F44" s="4">
        <f t="shared" si="19"/>
        <v>0</v>
      </c>
      <c r="G44" s="4">
        <f t="shared" si="19"/>
        <v>0</v>
      </c>
      <c r="H44" s="4">
        <f t="shared" si="19"/>
        <v>0</v>
      </c>
      <c r="I44" s="4">
        <f t="shared" si="19"/>
        <v>0</v>
      </c>
      <c r="J44" s="4">
        <f t="shared" si="19"/>
        <v>0</v>
      </c>
      <c r="K44" s="4">
        <f t="shared" si="19"/>
        <v>0</v>
      </c>
      <c r="L44" s="4">
        <f t="shared" si="19"/>
        <v>0</v>
      </c>
      <c r="M44" s="61">
        <f t="shared" si="19"/>
        <v>0</v>
      </c>
      <c r="N44" s="112"/>
      <c r="V44" s="85"/>
      <c r="W44" s="85"/>
      <c r="X44" s="85"/>
      <c r="Y44" s="85"/>
    </row>
    <row r="45" spans="1:25" ht="15.6">
      <c r="A45" s="67" t="s">
        <v>195</v>
      </c>
      <c r="B45" s="51"/>
      <c r="C45" s="239">
        <v>1103</v>
      </c>
      <c r="D45" s="239">
        <v>1047</v>
      </c>
      <c r="E45" s="239">
        <v>0</v>
      </c>
      <c r="F45" s="239">
        <v>0</v>
      </c>
      <c r="G45" s="239">
        <v>0</v>
      </c>
      <c r="H45" s="239">
        <v>0</v>
      </c>
      <c r="I45" s="239">
        <v>0</v>
      </c>
      <c r="J45" s="239">
        <v>0</v>
      </c>
      <c r="K45" s="239">
        <v>0</v>
      </c>
      <c r="L45" s="239">
        <v>0</v>
      </c>
      <c r="M45" s="62">
        <f t="shared" ref="M45:M52" si="20">SUM(C45:L45)</f>
        <v>2150</v>
      </c>
      <c r="N45" s="112"/>
      <c r="V45" s="85"/>
      <c r="W45" s="85"/>
      <c r="X45" s="85"/>
      <c r="Y45" s="85"/>
    </row>
    <row r="46" spans="1:25" ht="15.6">
      <c r="A46" s="67" t="s">
        <v>196</v>
      </c>
      <c r="B46" s="51"/>
      <c r="C46" s="239">
        <v>214</v>
      </c>
      <c r="D46" s="239">
        <v>292</v>
      </c>
      <c r="E46" s="239">
        <v>0</v>
      </c>
      <c r="F46" s="239">
        <v>0</v>
      </c>
      <c r="G46" s="239">
        <v>0</v>
      </c>
      <c r="H46" s="239">
        <v>0</v>
      </c>
      <c r="I46" s="239">
        <v>0</v>
      </c>
      <c r="J46" s="239">
        <v>0</v>
      </c>
      <c r="K46" s="239">
        <v>0</v>
      </c>
      <c r="L46" s="239">
        <v>0</v>
      </c>
      <c r="M46" s="62">
        <f t="shared" si="20"/>
        <v>506</v>
      </c>
      <c r="N46" s="112"/>
      <c r="V46" s="85"/>
      <c r="W46" s="85"/>
      <c r="X46" s="85"/>
      <c r="Y46" s="85"/>
    </row>
    <row r="47" spans="1:25" ht="15.6">
      <c r="A47" s="67" t="s">
        <v>133</v>
      </c>
      <c r="B47" s="51"/>
      <c r="C47" s="239">
        <v>543</v>
      </c>
      <c r="D47" s="239">
        <v>682</v>
      </c>
      <c r="E47" s="239">
        <v>0</v>
      </c>
      <c r="F47" s="239">
        <v>0</v>
      </c>
      <c r="G47" s="239">
        <v>0</v>
      </c>
      <c r="H47" s="239">
        <v>0</v>
      </c>
      <c r="I47" s="239">
        <v>0</v>
      </c>
      <c r="J47" s="239">
        <v>0</v>
      </c>
      <c r="K47" s="239">
        <v>0</v>
      </c>
      <c r="L47" s="239">
        <v>0</v>
      </c>
      <c r="M47" s="62">
        <f t="shared" si="20"/>
        <v>1225</v>
      </c>
      <c r="N47" s="112"/>
      <c r="V47" s="85"/>
      <c r="W47" s="85"/>
      <c r="X47" s="85"/>
      <c r="Y47" s="85"/>
    </row>
    <row r="48" spans="1:25" ht="15.6">
      <c r="A48" s="67" t="s">
        <v>221</v>
      </c>
      <c r="B48" s="51"/>
      <c r="C48" s="239">
        <v>195</v>
      </c>
      <c r="D48" s="239">
        <v>230</v>
      </c>
      <c r="E48" s="239">
        <v>0</v>
      </c>
      <c r="F48" s="239">
        <v>0</v>
      </c>
      <c r="G48" s="239">
        <v>0</v>
      </c>
      <c r="H48" s="239">
        <v>0</v>
      </c>
      <c r="I48" s="239">
        <v>0</v>
      </c>
      <c r="J48" s="239">
        <v>0</v>
      </c>
      <c r="K48" s="239">
        <v>0</v>
      </c>
      <c r="L48" s="239">
        <v>0</v>
      </c>
      <c r="M48" s="62">
        <f t="shared" si="20"/>
        <v>425</v>
      </c>
      <c r="N48" s="112"/>
      <c r="V48" s="85"/>
      <c r="W48" s="85"/>
      <c r="X48" s="85"/>
      <c r="Y48" s="85"/>
    </row>
    <row r="49" spans="1:25" ht="15.6">
      <c r="A49" s="67" t="s">
        <v>16</v>
      </c>
      <c r="B49" s="51"/>
      <c r="C49" s="239">
        <v>0</v>
      </c>
      <c r="D49" s="239">
        <v>0</v>
      </c>
      <c r="E49" s="239">
        <v>0</v>
      </c>
      <c r="F49" s="239">
        <v>0</v>
      </c>
      <c r="G49" s="239">
        <v>0</v>
      </c>
      <c r="H49" s="239">
        <v>0</v>
      </c>
      <c r="I49" s="239">
        <v>0</v>
      </c>
      <c r="J49" s="239">
        <v>0</v>
      </c>
      <c r="K49" s="239">
        <v>0</v>
      </c>
      <c r="L49" s="239">
        <v>0</v>
      </c>
      <c r="M49" s="62">
        <f t="shared" si="20"/>
        <v>0</v>
      </c>
      <c r="N49" s="112"/>
      <c r="V49" s="85"/>
      <c r="W49" s="85"/>
      <c r="X49" s="85"/>
      <c r="Y49" s="85"/>
    </row>
    <row r="50" spans="1:25" ht="15.6">
      <c r="A50" s="67" t="s">
        <v>17</v>
      </c>
      <c r="B50" s="51"/>
      <c r="C50" s="239">
        <v>32</v>
      </c>
      <c r="D50" s="239">
        <v>16</v>
      </c>
      <c r="E50" s="239">
        <v>0</v>
      </c>
      <c r="F50" s="239">
        <v>0</v>
      </c>
      <c r="G50" s="239">
        <v>0</v>
      </c>
      <c r="H50" s="239">
        <v>0</v>
      </c>
      <c r="I50" s="239">
        <v>0</v>
      </c>
      <c r="J50" s="239">
        <v>0</v>
      </c>
      <c r="K50" s="239">
        <v>0</v>
      </c>
      <c r="L50" s="239">
        <v>0</v>
      </c>
      <c r="M50" s="62">
        <f t="shared" si="20"/>
        <v>48</v>
      </c>
      <c r="N50" s="112"/>
      <c r="V50" s="85"/>
      <c r="W50" s="85"/>
      <c r="X50" s="85"/>
      <c r="Y50" s="85"/>
    </row>
    <row r="51" spans="1:25" ht="15.6">
      <c r="A51" s="67" t="s">
        <v>141</v>
      </c>
      <c r="B51" s="51"/>
      <c r="C51" s="239">
        <v>0</v>
      </c>
      <c r="D51" s="239">
        <v>0</v>
      </c>
      <c r="E51" s="239">
        <v>0</v>
      </c>
      <c r="F51" s="239">
        <v>0</v>
      </c>
      <c r="G51" s="239">
        <v>0</v>
      </c>
      <c r="H51" s="239">
        <v>0</v>
      </c>
      <c r="I51" s="239">
        <v>0</v>
      </c>
      <c r="J51" s="239">
        <v>0</v>
      </c>
      <c r="K51" s="239">
        <v>0</v>
      </c>
      <c r="L51" s="239">
        <v>0</v>
      </c>
      <c r="M51" s="62">
        <f t="shared" si="20"/>
        <v>0</v>
      </c>
      <c r="N51" s="112"/>
      <c r="V51" s="85"/>
      <c r="W51" s="85"/>
      <c r="X51" s="85"/>
      <c r="Y51" s="85"/>
    </row>
    <row r="52" spans="1:25" ht="15.6">
      <c r="A52" s="67" t="s">
        <v>143</v>
      </c>
      <c r="B52" s="51"/>
      <c r="C52" s="239">
        <v>156</v>
      </c>
      <c r="D52" s="239">
        <v>10</v>
      </c>
      <c r="E52" s="239">
        <v>0</v>
      </c>
      <c r="F52" s="239">
        <v>0</v>
      </c>
      <c r="G52" s="239">
        <v>0</v>
      </c>
      <c r="H52" s="239">
        <v>0</v>
      </c>
      <c r="I52" s="239">
        <v>0</v>
      </c>
      <c r="J52" s="239">
        <v>0</v>
      </c>
      <c r="K52" s="239">
        <v>0</v>
      </c>
      <c r="L52" s="239"/>
      <c r="M52" s="62">
        <f t="shared" si="20"/>
        <v>166</v>
      </c>
      <c r="N52" s="112"/>
      <c r="V52" s="85"/>
      <c r="W52" s="85"/>
      <c r="X52" s="85"/>
      <c r="Y52" s="85"/>
    </row>
    <row r="53" spans="1:25" ht="15.6">
      <c r="A53" s="74" t="s">
        <v>173</v>
      </c>
      <c r="B53" s="255"/>
      <c r="C53" s="63">
        <f t="shared" ref="C53:L53" si="21">SUM(C45:C52)-C9</f>
        <v>0</v>
      </c>
      <c r="D53" s="63">
        <f t="shared" si="21"/>
        <v>0</v>
      </c>
      <c r="E53" s="63">
        <f>SUM(E45:E52)-E9</f>
        <v>0</v>
      </c>
      <c r="F53" s="63">
        <f>SUM(F45:F52)-F9</f>
        <v>0</v>
      </c>
      <c r="G53" s="63">
        <f t="shared" si="21"/>
        <v>0</v>
      </c>
      <c r="H53" s="63">
        <f t="shared" si="21"/>
        <v>0</v>
      </c>
      <c r="I53" s="63">
        <f t="shared" si="21"/>
        <v>0</v>
      </c>
      <c r="J53" s="63">
        <f t="shared" si="21"/>
        <v>0</v>
      </c>
      <c r="K53" s="63">
        <f t="shared" si="21"/>
        <v>0</v>
      </c>
      <c r="L53" s="63">
        <f t="shared" si="21"/>
        <v>0</v>
      </c>
      <c r="M53" s="63">
        <f>SUM(M45:M51)-M7</f>
        <v>0</v>
      </c>
      <c r="N53" s="112"/>
      <c r="V53" s="85"/>
      <c r="W53" s="85"/>
      <c r="X53" s="85"/>
      <c r="Y53" s="85"/>
    </row>
    <row r="54" spans="1:25">
      <c r="A54" s="75"/>
      <c r="B54" s="75"/>
      <c r="C54" s="256"/>
      <c r="D54" s="256"/>
      <c r="E54" s="256"/>
      <c r="F54" s="256"/>
      <c r="G54" s="256"/>
      <c r="H54" s="256"/>
      <c r="I54" s="256"/>
      <c r="J54" s="256"/>
      <c r="K54" s="256"/>
      <c r="L54" s="256"/>
      <c r="M54" s="256"/>
      <c r="N54" s="112"/>
      <c r="V54" s="85"/>
      <c r="W54" s="85"/>
      <c r="X54" s="85"/>
      <c r="Y54" s="85"/>
    </row>
    <row r="55" spans="1:25" ht="15.6">
      <c r="A55" s="73" t="s">
        <v>47</v>
      </c>
      <c r="B55" s="257"/>
      <c r="C55" s="258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112"/>
      <c r="V55" s="85"/>
      <c r="W55" s="85"/>
      <c r="X55" s="85"/>
      <c r="Y55" s="85"/>
    </row>
    <row r="56" spans="1:25" s="261" customFormat="1" ht="15.6">
      <c r="A56" s="67" t="s">
        <v>86</v>
      </c>
      <c r="B56" s="259"/>
      <c r="C56" s="260">
        <f>grosspotential/capacity</f>
        <v>51.21</v>
      </c>
      <c r="D56" s="260">
        <f t="shared" ref="D56:L56" si="22">grosspotential/capacity</f>
        <v>51.21</v>
      </c>
      <c r="E56" s="260">
        <f t="shared" si="22"/>
        <v>51.21</v>
      </c>
      <c r="F56" s="260">
        <f t="shared" si="22"/>
        <v>51.21</v>
      </c>
      <c r="G56" s="260">
        <f t="shared" si="22"/>
        <v>51.21</v>
      </c>
      <c r="H56" s="260">
        <f t="shared" si="22"/>
        <v>51.21</v>
      </c>
      <c r="I56" s="260">
        <f t="shared" si="22"/>
        <v>51.21</v>
      </c>
      <c r="J56" s="260">
        <f t="shared" si="22"/>
        <v>51.21</v>
      </c>
      <c r="K56" s="260">
        <f t="shared" si="22"/>
        <v>51.21</v>
      </c>
      <c r="L56" s="260">
        <f t="shared" si="22"/>
        <v>51.21</v>
      </c>
      <c r="M56" s="56"/>
      <c r="N56" s="91"/>
      <c r="V56" s="262"/>
      <c r="W56" s="262"/>
      <c r="X56" s="262"/>
      <c r="Y56" s="262"/>
    </row>
    <row r="57" spans="1:25" s="261" customFormat="1" ht="15.75" customHeight="1">
      <c r="A57" s="67"/>
      <c r="B57" s="259"/>
      <c r="C57" s="259"/>
      <c r="D57" s="259"/>
      <c r="E57" s="259"/>
      <c r="F57" s="259"/>
      <c r="G57" s="259"/>
      <c r="H57" s="259"/>
      <c r="I57" s="259"/>
      <c r="J57" s="259"/>
      <c r="K57" s="259"/>
      <c r="L57" s="259"/>
      <c r="M57" s="56"/>
      <c r="N57" s="91"/>
      <c r="V57" s="262"/>
      <c r="W57" s="262"/>
      <c r="X57" s="262"/>
      <c r="Y57" s="262"/>
    </row>
    <row r="58" spans="1:25" s="261" customFormat="1" ht="15.6">
      <c r="A58" s="67" t="s">
        <v>87</v>
      </c>
      <c r="B58" s="282">
        <v>0.1</v>
      </c>
      <c r="C58" s="338">
        <f>$B$58</f>
        <v>0.1</v>
      </c>
      <c r="D58" s="338">
        <f t="shared" ref="D58:L58" si="23">$B$58</f>
        <v>0.1</v>
      </c>
      <c r="E58" s="338">
        <f t="shared" si="23"/>
        <v>0.1</v>
      </c>
      <c r="F58" s="338">
        <f t="shared" si="23"/>
        <v>0.1</v>
      </c>
      <c r="G58" s="338">
        <f t="shared" si="23"/>
        <v>0.1</v>
      </c>
      <c r="H58" s="338">
        <f t="shared" si="23"/>
        <v>0.1</v>
      </c>
      <c r="I58" s="338">
        <f t="shared" si="23"/>
        <v>0.1</v>
      </c>
      <c r="J58" s="338">
        <f t="shared" si="23"/>
        <v>0.1</v>
      </c>
      <c r="K58" s="338">
        <f t="shared" si="23"/>
        <v>0.1</v>
      </c>
      <c r="L58" s="338">
        <f t="shared" si="23"/>
        <v>0.1</v>
      </c>
      <c r="M58" s="56"/>
      <c r="N58" s="91"/>
      <c r="V58" s="262"/>
      <c r="W58" s="262"/>
      <c r="X58" s="262"/>
      <c r="Y58" s="262"/>
    </row>
    <row r="59" spans="1:25" s="261" customFormat="1" ht="15.6">
      <c r="A59" s="67" t="s">
        <v>308</v>
      </c>
      <c r="B59" s="337"/>
      <c r="C59" s="339">
        <v>1103</v>
      </c>
      <c r="D59" s="339">
        <v>1047</v>
      </c>
      <c r="E59" s="339">
        <v>0</v>
      </c>
      <c r="F59" s="339">
        <v>0</v>
      </c>
      <c r="G59" s="339">
        <v>0</v>
      </c>
      <c r="H59" s="339">
        <v>0</v>
      </c>
      <c r="I59" s="339">
        <v>0</v>
      </c>
      <c r="J59" s="339">
        <v>0</v>
      </c>
      <c r="K59" s="339">
        <v>0</v>
      </c>
      <c r="L59" s="339">
        <v>0</v>
      </c>
      <c r="M59" s="340"/>
      <c r="N59" s="91"/>
      <c r="V59" s="262"/>
      <c r="W59" s="262"/>
      <c r="X59" s="262"/>
      <c r="Y59" s="262"/>
    </row>
    <row r="60" spans="1:25" s="261" customFormat="1" ht="15.6">
      <c r="A60" s="67" t="s">
        <v>87</v>
      </c>
      <c r="B60" s="282">
        <v>0</v>
      </c>
      <c r="C60" s="338">
        <f>$B$60</f>
        <v>0</v>
      </c>
      <c r="D60" s="338">
        <f t="shared" ref="D60:L60" si="24">$B$60</f>
        <v>0</v>
      </c>
      <c r="E60" s="338">
        <f t="shared" si="24"/>
        <v>0</v>
      </c>
      <c r="F60" s="338">
        <f t="shared" si="24"/>
        <v>0</v>
      </c>
      <c r="G60" s="338">
        <f t="shared" si="24"/>
        <v>0</v>
      </c>
      <c r="H60" s="338">
        <f t="shared" si="24"/>
        <v>0</v>
      </c>
      <c r="I60" s="338">
        <f t="shared" si="24"/>
        <v>0</v>
      </c>
      <c r="J60" s="338">
        <f t="shared" si="24"/>
        <v>0</v>
      </c>
      <c r="K60" s="338">
        <f t="shared" si="24"/>
        <v>0</v>
      </c>
      <c r="L60" s="338">
        <f t="shared" si="24"/>
        <v>0</v>
      </c>
      <c r="M60" s="340"/>
      <c r="N60" s="91"/>
      <c r="V60" s="262"/>
      <c r="W60" s="262"/>
      <c r="X60" s="262"/>
      <c r="Y60" s="262"/>
    </row>
    <row r="61" spans="1:25" s="261" customFormat="1" ht="15.6">
      <c r="A61" s="67" t="s">
        <v>309</v>
      </c>
      <c r="B61" s="337"/>
      <c r="C61" s="339">
        <v>0</v>
      </c>
      <c r="D61" s="339">
        <v>0</v>
      </c>
      <c r="E61" s="339">
        <v>0</v>
      </c>
      <c r="F61" s="339">
        <v>0</v>
      </c>
      <c r="G61" s="339">
        <v>0</v>
      </c>
      <c r="H61" s="339">
        <v>0</v>
      </c>
      <c r="I61" s="339">
        <v>0</v>
      </c>
      <c r="J61" s="339">
        <v>0</v>
      </c>
      <c r="K61" s="339">
        <v>0</v>
      </c>
      <c r="L61" s="339">
        <v>0</v>
      </c>
      <c r="M61" s="340"/>
      <c r="N61" s="91"/>
      <c r="V61" s="262"/>
      <c r="W61" s="262"/>
      <c r="X61" s="262"/>
      <c r="Y61" s="262"/>
    </row>
    <row r="62" spans="1:25" s="261" customFormat="1" ht="15.6">
      <c r="A62" s="67" t="s">
        <v>87</v>
      </c>
      <c r="B62" s="282">
        <v>0</v>
      </c>
      <c r="C62" s="338">
        <f>$B$62</f>
        <v>0</v>
      </c>
      <c r="D62" s="338">
        <f t="shared" ref="D62:L62" si="25">$B$62</f>
        <v>0</v>
      </c>
      <c r="E62" s="338">
        <f t="shared" si="25"/>
        <v>0</v>
      </c>
      <c r="F62" s="338">
        <f t="shared" si="25"/>
        <v>0</v>
      </c>
      <c r="G62" s="338">
        <f t="shared" si="25"/>
        <v>0</v>
      </c>
      <c r="H62" s="338">
        <f t="shared" si="25"/>
        <v>0</v>
      </c>
      <c r="I62" s="338">
        <f t="shared" si="25"/>
        <v>0</v>
      </c>
      <c r="J62" s="338">
        <f t="shared" si="25"/>
        <v>0</v>
      </c>
      <c r="K62" s="338">
        <f t="shared" si="25"/>
        <v>0</v>
      </c>
      <c r="L62" s="338">
        <f t="shared" si="25"/>
        <v>0</v>
      </c>
      <c r="M62" s="340"/>
      <c r="N62" s="91"/>
      <c r="V62" s="262"/>
      <c r="W62" s="262"/>
      <c r="X62" s="262"/>
      <c r="Y62" s="262"/>
    </row>
    <row r="63" spans="1:25" s="261" customFormat="1" ht="15.6">
      <c r="A63" s="67" t="s">
        <v>310</v>
      </c>
      <c r="B63" s="337"/>
      <c r="C63" s="339">
        <v>0</v>
      </c>
      <c r="D63" s="339">
        <v>0</v>
      </c>
      <c r="E63" s="339">
        <v>0</v>
      </c>
      <c r="F63" s="339">
        <v>0</v>
      </c>
      <c r="G63" s="339">
        <v>0</v>
      </c>
      <c r="H63" s="339">
        <v>0</v>
      </c>
      <c r="I63" s="339">
        <v>0</v>
      </c>
      <c r="J63" s="339">
        <v>0</v>
      </c>
      <c r="K63" s="339">
        <v>0</v>
      </c>
      <c r="L63" s="339">
        <v>0</v>
      </c>
      <c r="M63" s="340"/>
      <c r="N63" s="91"/>
      <c r="V63" s="262"/>
      <c r="W63" s="262"/>
      <c r="X63" s="262"/>
      <c r="Y63" s="262"/>
    </row>
    <row r="64" spans="1:25" s="261" customFormat="1" ht="15.6">
      <c r="A64" s="67" t="s">
        <v>87</v>
      </c>
      <c r="B64" s="282">
        <v>0</v>
      </c>
      <c r="C64" s="338">
        <f>$B$64</f>
        <v>0</v>
      </c>
      <c r="D64" s="338">
        <f t="shared" ref="D64:L64" si="26">$B$64</f>
        <v>0</v>
      </c>
      <c r="E64" s="338">
        <f t="shared" si="26"/>
        <v>0</v>
      </c>
      <c r="F64" s="338">
        <f t="shared" si="26"/>
        <v>0</v>
      </c>
      <c r="G64" s="338">
        <f t="shared" si="26"/>
        <v>0</v>
      </c>
      <c r="H64" s="338">
        <f t="shared" si="26"/>
        <v>0</v>
      </c>
      <c r="I64" s="338">
        <f t="shared" si="26"/>
        <v>0</v>
      </c>
      <c r="J64" s="338">
        <f t="shared" si="26"/>
        <v>0</v>
      </c>
      <c r="K64" s="338">
        <f t="shared" si="26"/>
        <v>0</v>
      </c>
      <c r="L64" s="338">
        <f t="shared" si="26"/>
        <v>0</v>
      </c>
      <c r="M64" s="340"/>
      <c r="N64" s="91"/>
      <c r="V64" s="262"/>
      <c r="W64" s="262"/>
      <c r="X64" s="262"/>
      <c r="Y64" s="262"/>
    </row>
    <row r="65" spans="1:25" s="261" customFormat="1" ht="15.6">
      <c r="A65" s="67" t="s">
        <v>311</v>
      </c>
      <c r="B65" s="337"/>
      <c r="C65" s="339">
        <v>0</v>
      </c>
      <c r="D65" s="339">
        <v>0</v>
      </c>
      <c r="E65" s="339">
        <v>0</v>
      </c>
      <c r="F65" s="339">
        <v>0</v>
      </c>
      <c r="G65" s="339">
        <v>0</v>
      </c>
      <c r="H65" s="339">
        <v>0</v>
      </c>
      <c r="I65" s="339">
        <v>0</v>
      </c>
      <c r="J65" s="339">
        <v>0</v>
      </c>
      <c r="K65" s="339">
        <v>0</v>
      </c>
      <c r="L65" s="339">
        <v>0</v>
      </c>
      <c r="M65" s="340"/>
      <c r="N65" s="91"/>
      <c r="V65" s="262"/>
      <c r="W65" s="262"/>
      <c r="X65" s="262"/>
      <c r="Y65" s="262"/>
    </row>
    <row r="66" spans="1:25" s="261" customFormat="1" ht="15.6">
      <c r="A66" s="67" t="s">
        <v>87</v>
      </c>
      <c r="B66" s="282">
        <v>0</v>
      </c>
      <c r="C66" s="338">
        <f>$B$66</f>
        <v>0</v>
      </c>
      <c r="D66" s="338">
        <f t="shared" ref="D66:L66" si="27">$B$66</f>
        <v>0</v>
      </c>
      <c r="E66" s="338">
        <f t="shared" si="27"/>
        <v>0</v>
      </c>
      <c r="F66" s="338">
        <f t="shared" si="27"/>
        <v>0</v>
      </c>
      <c r="G66" s="338">
        <f t="shared" si="27"/>
        <v>0</v>
      </c>
      <c r="H66" s="338">
        <f t="shared" si="27"/>
        <v>0</v>
      </c>
      <c r="I66" s="338">
        <f t="shared" si="27"/>
        <v>0</v>
      </c>
      <c r="J66" s="338">
        <f t="shared" si="27"/>
        <v>0</v>
      </c>
      <c r="K66" s="338">
        <f t="shared" si="27"/>
        <v>0</v>
      </c>
      <c r="L66" s="338">
        <f t="shared" si="27"/>
        <v>0</v>
      </c>
      <c r="M66" s="340"/>
      <c r="N66" s="91"/>
      <c r="V66" s="262"/>
      <c r="W66" s="262"/>
      <c r="X66" s="262"/>
      <c r="Y66" s="262"/>
    </row>
    <row r="67" spans="1:25" s="261" customFormat="1" ht="15.6">
      <c r="A67" s="67" t="s">
        <v>312</v>
      </c>
      <c r="B67" s="337"/>
      <c r="C67" s="339">
        <v>0</v>
      </c>
      <c r="D67" s="339">
        <v>0</v>
      </c>
      <c r="E67" s="339">
        <v>0</v>
      </c>
      <c r="F67" s="339">
        <v>0</v>
      </c>
      <c r="G67" s="339">
        <v>0</v>
      </c>
      <c r="H67" s="339">
        <v>0</v>
      </c>
      <c r="I67" s="339">
        <v>0</v>
      </c>
      <c r="J67" s="339">
        <v>0</v>
      </c>
      <c r="K67" s="339">
        <v>0</v>
      </c>
      <c r="L67" s="339">
        <v>0</v>
      </c>
      <c r="M67" s="340"/>
      <c r="N67" s="91"/>
      <c r="V67" s="262"/>
      <c r="W67" s="262"/>
      <c r="X67" s="262"/>
      <c r="Y67" s="262"/>
    </row>
    <row r="68" spans="1:25" s="261" customFormat="1" ht="15.6">
      <c r="A68" s="67" t="s">
        <v>87</v>
      </c>
      <c r="B68" s="282">
        <v>0</v>
      </c>
      <c r="C68" s="336">
        <f>$B$68</f>
        <v>0</v>
      </c>
      <c r="D68" s="336">
        <f t="shared" ref="D68:L68" si="28">$B$68</f>
        <v>0</v>
      </c>
      <c r="E68" s="336">
        <f t="shared" si="28"/>
        <v>0</v>
      </c>
      <c r="F68" s="336">
        <f t="shared" si="28"/>
        <v>0</v>
      </c>
      <c r="G68" s="336">
        <f t="shared" si="28"/>
        <v>0</v>
      </c>
      <c r="H68" s="336">
        <f t="shared" si="28"/>
        <v>0</v>
      </c>
      <c r="I68" s="336">
        <f t="shared" si="28"/>
        <v>0</v>
      </c>
      <c r="J68" s="336">
        <f t="shared" si="28"/>
        <v>0</v>
      </c>
      <c r="K68" s="336">
        <f t="shared" si="28"/>
        <v>0</v>
      </c>
      <c r="L68" s="336">
        <f t="shared" si="28"/>
        <v>0</v>
      </c>
      <c r="M68" s="56"/>
      <c r="N68" s="91"/>
      <c r="V68" s="262"/>
      <c r="W68" s="262"/>
      <c r="X68" s="262"/>
      <c r="Y68" s="262"/>
    </row>
    <row r="69" spans="1:25" s="261" customFormat="1" ht="15.6">
      <c r="A69" s="67" t="s">
        <v>313</v>
      </c>
      <c r="B69" s="259"/>
      <c r="C69" s="339">
        <v>0</v>
      </c>
      <c r="D69" s="339">
        <v>0</v>
      </c>
      <c r="E69" s="339">
        <v>0</v>
      </c>
      <c r="F69" s="339">
        <v>0</v>
      </c>
      <c r="G69" s="339">
        <v>0</v>
      </c>
      <c r="H69" s="339">
        <v>0</v>
      </c>
      <c r="I69" s="339">
        <v>0</v>
      </c>
      <c r="J69" s="339">
        <v>0</v>
      </c>
      <c r="K69" s="339">
        <v>0</v>
      </c>
      <c r="L69" s="339">
        <v>0</v>
      </c>
      <c r="M69" s="56"/>
      <c r="N69" s="91"/>
      <c r="V69" s="262"/>
      <c r="W69" s="262"/>
      <c r="X69" s="262"/>
      <c r="Y69" s="262"/>
    </row>
    <row r="70" spans="1:25" s="261" customFormat="1" ht="15.6">
      <c r="A70" s="73" t="s">
        <v>88</v>
      </c>
      <c r="B70" s="263"/>
      <c r="C70" s="264">
        <f>SUM((C56*C68*C69)+C56*C66*C67)+(C56*C64*C65)+(C56*C62*C63)+(C56*C60*C61)+(C58*C59*C56)</f>
        <v>5648.46</v>
      </c>
      <c r="D70" s="264">
        <f>SUM((D56*D68*D69)+D56*D66*D67)+(D56*D64*D65)+(D56*D62*D63)+(D56*D60*D61)+(D58*D59*D56)</f>
        <v>5361.69</v>
      </c>
      <c r="E70" s="264">
        <f>SUM((E56*E68*E69)+E56*E66*E67)+(E56*E64*E65)+(E56*E62*E63)+(E56*E60*E61)+(E58*E59*E56)</f>
        <v>0</v>
      </c>
      <c r="F70" s="264">
        <f>SUM((F56*F68*F69)+F56*F66*F67)+(F56*F64*F65)+(F56*F62*F63)+(F56*F60*F61)+(F58*F59*F56)</f>
        <v>0</v>
      </c>
      <c r="G70" s="264">
        <f t="shared" ref="G70:L70" si="29">SUM((G56*G68*G69)+G56*G66*G67)+(G56*G64*G65)+(G56*G62*G63)+(G56*G60*G61)+(G58*G59*G56)</f>
        <v>0</v>
      </c>
      <c r="H70" s="264">
        <f t="shared" si="29"/>
        <v>0</v>
      </c>
      <c r="I70" s="264">
        <f t="shared" si="29"/>
        <v>0</v>
      </c>
      <c r="J70" s="264">
        <f t="shared" si="29"/>
        <v>0</v>
      </c>
      <c r="K70" s="264">
        <f t="shared" si="29"/>
        <v>0</v>
      </c>
      <c r="L70" s="264">
        <f t="shared" si="29"/>
        <v>0</v>
      </c>
      <c r="M70" s="264">
        <f>SUM(C70:L70)</f>
        <v>11010.15</v>
      </c>
      <c r="N70" s="91"/>
      <c r="V70" s="262"/>
      <c r="W70" s="262"/>
      <c r="X70" s="262"/>
      <c r="Y70" s="262"/>
    </row>
    <row r="71" spans="1:25" s="261" customFormat="1" ht="6" customHeight="1">
      <c r="A71" s="76"/>
      <c r="B71" s="265"/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7"/>
      <c r="N71" s="91"/>
      <c r="V71" s="262"/>
      <c r="W71" s="262"/>
      <c r="X71" s="262"/>
      <c r="Y71" s="262"/>
    </row>
    <row r="72" spans="1:25" s="261" customFormat="1" ht="15.6">
      <c r="A72" s="76" t="s">
        <v>224</v>
      </c>
      <c r="B72" s="282">
        <v>0.1</v>
      </c>
      <c r="C72" s="268">
        <f t="shared" ref="C72:L72" si="30">$B$72</f>
        <v>0.1</v>
      </c>
      <c r="D72" s="268">
        <f t="shared" si="30"/>
        <v>0.1</v>
      </c>
      <c r="E72" s="268">
        <f t="shared" si="30"/>
        <v>0.1</v>
      </c>
      <c r="F72" s="268">
        <f t="shared" si="30"/>
        <v>0.1</v>
      </c>
      <c r="G72" s="268">
        <f t="shared" si="30"/>
        <v>0.1</v>
      </c>
      <c r="H72" s="268">
        <f t="shared" si="30"/>
        <v>0.1</v>
      </c>
      <c r="I72" s="268">
        <f t="shared" si="30"/>
        <v>0.1</v>
      </c>
      <c r="J72" s="268">
        <f t="shared" si="30"/>
        <v>0.1</v>
      </c>
      <c r="K72" s="268">
        <f t="shared" si="30"/>
        <v>0.1</v>
      </c>
      <c r="L72" s="268">
        <f t="shared" si="30"/>
        <v>0.1</v>
      </c>
      <c r="M72" s="60"/>
      <c r="N72" s="91"/>
      <c r="V72" s="262"/>
      <c r="W72" s="262"/>
      <c r="X72" s="262"/>
      <c r="Y72" s="262"/>
    </row>
    <row r="73" spans="1:25" s="261" customFormat="1" ht="15.6">
      <c r="A73" s="76" t="s">
        <v>44</v>
      </c>
      <c r="B73" s="265"/>
      <c r="C73" s="287">
        <v>0</v>
      </c>
      <c r="D73" s="287">
        <v>0</v>
      </c>
      <c r="E73" s="287">
        <v>0</v>
      </c>
      <c r="F73" s="287">
        <v>0</v>
      </c>
      <c r="G73" s="287">
        <v>0</v>
      </c>
      <c r="H73" s="287">
        <v>0</v>
      </c>
      <c r="I73" s="287">
        <v>0</v>
      </c>
      <c r="J73" s="287">
        <v>0</v>
      </c>
      <c r="K73" s="287">
        <v>0</v>
      </c>
      <c r="L73" s="287">
        <v>0</v>
      </c>
      <c r="M73" s="60"/>
      <c r="N73" s="91"/>
      <c r="V73" s="262"/>
      <c r="W73" s="262"/>
      <c r="X73" s="262"/>
      <c r="Y73" s="262"/>
    </row>
    <row r="74" spans="1:25" s="261" customFormat="1" ht="15.6">
      <c r="A74" s="73" t="s">
        <v>89</v>
      </c>
      <c r="B74" s="263"/>
      <c r="C74" s="269">
        <f t="shared" ref="C74:L74" si="31">(C56*C72)*C73</f>
        <v>0</v>
      </c>
      <c r="D74" s="269">
        <f t="shared" si="31"/>
        <v>0</v>
      </c>
      <c r="E74" s="269">
        <f t="shared" si="31"/>
        <v>0</v>
      </c>
      <c r="F74" s="269">
        <f t="shared" si="31"/>
        <v>0</v>
      </c>
      <c r="G74" s="269">
        <f t="shared" si="31"/>
        <v>0</v>
      </c>
      <c r="H74" s="269">
        <f t="shared" si="31"/>
        <v>0</v>
      </c>
      <c r="I74" s="269">
        <f t="shared" si="31"/>
        <v>0</v>
      </c>
      <c r="J74" s="269">
        <f t="shared" si="31"/>
        <v>0</v>
      </c>
      <c r="K74" s="269">
        <f t="shared" si="31"/>
        <v>0</v>
      </c>
      <c r="L74" s="269">
        <f t="shared" si="31"/>
        <v>0</v>
      </c>
      <c r="M74" s="264">
        <f>SUM(C74:L74)</f>
        <v>0</v>
      </c>
      <c r="N74" s="91"/>
      <c r="V74" s="262"/>
      <c r="W74" s="262"/>
      <c r="X74" s="262"/>
      <c r="Y74" s="262"/>
    </row>
    <row r="75" spans="1:25" s="261" customFormat="1" ht="3.75" customHeight="1">
      <c r="A75" s="77"/>
      <c r="B75" s="265"/>
      <c r="C75" s="270"/>
      <c r="D75" s="270"/>
      <c r="E75" s="270"/>
      <c r="F75" s="270"/>
      <c r="G75" s="270"/>
      <c r="H75" s="270"/>
      <c r="I75" s="270"/>
      <c r="J75" s="270"/>
      <c r="K75" s="270"/>
      <c r="L75" s="270"/>
      <c r="M75" s="60"/>
      <c r="N75" s="91"/>
      <c r="V75" s="262"/>
      <c r="W75" s="262"/>
      <c r="X75" s="262"/>
      <c r="Y75" s="262"/>
    </row>
    <row r="76" spans="1:25" s="261" customFormat="1" ht="15.6">
      <c r="A76" s="76" t="s">
        <v>225</v>
      </c>
      <c r="B76" s="282">
        <v>0</v>
      </c>
      <c r="C76" s="268">
        <f t="shared" ref="C76:L76" si="32">$B$76</f>
        <v>0</v>
      </c>
      <c r="D76" s="268">
        <f t="shared" si="32"/>
        <v>0</v>
      </c>
      <c r="E76" s="268">
        <f t="shared" si="32"/>
        <v>0</v>
      </c>
      <c r="F76" s="268">
        <f t="shared" si="32"/>
        <v>0</v>
      </c>
      <c r="G76" s="268">
        <f t="shared" si="32"/>
        <v>0</v>
      </c>
      <c r="H76" s="268">
        <f t="shared" si="32"/>
        <v>0</v>
      </c>
      <c r="I76" s="268">
        <f t="shared" si="32"/>
        <v>0</v>
      </c>
      <c r="J76" s="268">
        <f t="shared" si="32"/>
        <v>0</v>
      </c>
      <c r="K76" s="268">
        <f t="shared" si="32"/>
        <v>0</v>
      </c>
      <c r="L76" s="268">
        <f t="shared" si="32"/>
        <v>0</v>
      </c>
      <c r="M76" s="60"/>
      <c r="N76" s="91"/>
      <c r="V76" s="262"/>
      <c r="W76" s="262"/>
      <c r="X76" s="262"/>
      <c r="Y76" s="262"/>
    </row>
    <row r="77" spans="1:25" s="261" customFormat="1" ht="15.6">
      <c r="A77" s="76" t="s">
        <v>45</v>
      </c>
      <c r="B77" s="265"/>
      <c r="C77" s="287">
        <v>0</v>
      </c>
      <c r="D77" s="287">
        <v>0</v>
      </c>
      <c r="E77" s="287">
        <v>0</v>
      </c>
      <c r="F77" s="287">
        <v>0</v>
      </c>
      <c r="G77" s="287">
        <v>0</v>
      </c>
      <c r="H77" s="287">
        <v>0</v>
      </c>
      <c r="I77" s="287">
        <v>0</v>
      </c>
      <c r="J77" s="287">
        <v>0</v>
      </c>
      <c r="K77" s="287">
        <v>0</v>
      </c>
      <c r="L77" s="287">
        <v>0</v>
      </c>
      <c r="M77" s="60"/>
      <c r="N77" s="91"/>
      <c r="V77" s="262"/>
      <c r="W77" s="262"/>
      <c r="X77" s="262"/>
      <c r="Y77" s="262"/>
    </row>
    <row r="78" spans="1:25" s="261" customFormat="1" ht="15.6">
      <c r="A78" s="73" t="s">
        <v>89</v>
      </c>
      <c r="B78" s="263"/>
      <c r="C78" s="269">
        <f t="shared" ref="C78:L78" si="33">(C56*C76)*C77</f>
        <v>0</v>
      </c>
      <c r="D78" s="269">
        <f t="shared" si="33"/>
        <v>0</v>
      </c>
      <c r="E78" s="269">
        <f t="shared" si="33"/>
        <v>0</v>
      </c>
      <c r="F78" s="269">
        <f t="shared" si="33"/>
        <v>0</v>
      </c>
      <c r="G78" s="269">
        <f t="shared" si="33"/>
        <v>0</v>
      </c>
      <c r="H78" s="269">
        <f t="shared" si="33"/>
        <v>0</v>
      </c>
      <c r="I78" s="269">
        <f t="shared" si="33"/>
        <v>0</v>
      </c>
      <c r="J78" s="269">
        <f t="shared" si="33"/>
        <v>0</v>
      </c>
      <c r="K78" s="269">
        <f t="shared" si="33"/>
        <v>0</v>
      </c>
      <c r="L78" s="269">
        <f t="shared" si="33"/>
        <v>0</v>
      </c>
      <c r="M78" s="264">
        <f>SUM(C78:L78)</f>
        <v>0</v>
      </c>
      <c r="N78" s="91"/>
      <c r="V78" s="262"/>
      <c r="W78" s="262"/>
      <c r="X78" s="262"/>
      <c r="Y78" s="262"/>
    </row>
    <row r="79" spans="1:25" s="261" customFormat="1" ht="3.75" customHeight="1">
      <c r="A79" s="14"/>
      <c r="B79" s="265"/>
      <c r="C79" s="271"/>
      <c r="D79" s="271"/>
      <c r="E79" s="271"/>
      <c r="F79" s="271"/>
      <c r="G79" s="271"/>
      <c r="H79" s="271"/>
      <c r="I79" s="271"/>
      <c r="J79" s="271"/>
      <c r="K79" s="271"/>
      <c r="L79" s="271"/>
      <c r="M79" s="267"/>
      <c r="N79" s="91"/>
      <c r="V79" s="262"/>
      <c r="W79" s="262"/>
      <c r="X79" s="262"/>
      <c r="Y79" s="262"/>
    </row>
    <row r="80" spans="1:25" s="261" customFormat="1" ht="15.6">
      <c r="A80" s="283" t="s">
        <v>390</v>
      </c>
      <c r="B80" s="282">
        <v>0.5</v>
      </c>
      <c r="C80" s="272">
        <f t="shared" ref="C80:L80" si="34">$B$80</f>
        <v>0.5</v>
      </c>
      <c r="D80" s="272">
        <f t="shared" si="34"/>
        <v>0.5</v>
      </c>
      <c r="E80" s="272">
        <f t="shared" si="34"/>
        <v>0.5</v>
      </c>
      <c r="F80" s="272">
        <f t="shared" si="34"/>
        <v>0.5</v>
      </c>
      <c r="G80" s="272">
        <f t="shared" si="34"/>
        <v>0.5</v>
      </c>
      <c r="H80" s="272">
        <f t="shared" si="34"/>
        <v>0.5</v>
      </c>
      <c r="I80" s="272">
        <f t="shared" si="34"/>
        <v>0.5</v>
      </c>
      <c r="J80" s="272">
        <f t="shared" si="34"/>
        <v>0.5</v>
      </c>
      <c r="K80" s="272">
        <f t="shared" si="34"/>
        <v>0.5</v>
      </c>
      <c r="L80" s="272">
        <f t="shared" si="34"/>
        <v>0.5</v>
      </c>
      <c r="M80" s="60"/>
      <c r="N80" s="91"/>
      <c r="V80" s="262"/>
      <c r="W80" s="262"/>
      <c r="X80" s="262"/>
      <c r="Y80" s="262"/>
    </row>
    <row r="81" spans="1:25" s="261" customFormat="1" ht="15.6">
      <c r="A81" s="76" t="s">
        <v>222</v>
      </c>
      <c r="B81" s="265"/>
      <c r="C81" s="287">
        <v>0</v>
      </c>
      <c r="D81" s="287">
        <v>0</v>
      </c>
      <c r="E81" s="287">
        <v>0</v>
      </c>
      <c r="F81" s="287">
        <v>0</v>
      </c>
      <c r="G81" s="287">
        <v>0</v>
      </c>
      <c r="H81" s="287">
        <v>0</v>
      </c>
      <c r="I81" s="287">
        <v>0</v>
      </c>
      <c r="J81" s="287">
        <v>0</v>
      </c>
      <c r="K81" s="287">
        <v>0</v>
      </c>
      <c r="L81" s="287">
        <v>0</v>
      </c>
      <c r="M81" s="60"/>
      <c r="N81" s="91"/>
      <c r="V81" s="262"/>
      <c r="W81" s="262"/>
      <c r="X81" s="262"/>
      <c r="Y81" s="262"/>
    </row>
    <row r="82" spans="1:25" s="261" customFormat="1" ht="15.6">
      <c r="A82" s="283" t="s">
        <v>369</v>
      </c>
      <c r="B82" s="282">
        <v>0.3</v>
      </c>
      <c r="C82" s="268">
        <f t="shared" ref="C82:L82" si="35">$B$82</f>
        <v>0.3</v>
      </c>
      <c r="D82" s="272">
        <f t="shared" si="35"/>
        <v>0.3</v>
      </c>
      <c r="E82" s="272">
        <f t="shared" si="35"/>
        <v>0.3</v>
      </c>
      <c r="F82" s="272">
        <f t="shared" si="35"/>
        <v>0.3</v>
      </c>
      <c r="G82" s="272">
        <f t="shared" si="35"/>
        <v>0.3</v>
      </c>
      <c r="H82" s="272">
        <f t="shared" si="35"/>
        <v>0.3</v>
      </c>
      <c r="I82" s="272">
        <f t="shared" si="35"/>
        <v>0.3</v>
      </c>
      <c r="J82" s="272">
        <f t="shared" si="35"/>
        <v>0.3</v>
      </c>
      <c r="K82" s="272">
        <f t="shared" si="35"/>
        <v>0.3</v>
      </c>
      <c r="L82" s="272">
        <f t="shared" si="35"/>
        <v>0.3</v>
      </c>
      <c r="M82" s="267"/>
      <c r="N82" s="91"/>
      <c r="V82" s="262"/>
      <c r="W82" s="262"/>
      <c r="X82" s="262"/>
      <c r="Y82" s="262"/>
    </row>
    <row r="83" spans="1:25" s="261" customFormat="1" ht="15.6">
      <c r="A83" s="76" t="s">
        <v>223</v>
      </c>
      <c r="B83" s="265"/>
      <c r="C83" s="287">
        <v>0</v>
      </c>
      <c r="D83" s="287">
        <v>0</v>
      </c>
      <c r="E83" s="287">
        <v>0</v>
      </c>
      <c r="F83" s="287">
        <v>0</v>
      </c>
      <c r="G83" s="287">
        <v>0</v>
      </c>
      <c r="H83" s="287">
        <v>0</v>
      </c>
      <c r="I83" s="287">
        <v>0</v>
      </c>
      <c r="J83" s="287">
        <v>0</v>
      </c>
      <c r="K83" s="287">
        <v>0</v>
      </c>
      <c r="L83" s="287">
        <v>0</v>
      </c>
      <c r="M83" s="267"/>
      <c r="N83" s="91"/>
      <c r="V83" s="262"/>
      <c r="W83" s="262"/>
      <c r="X83" s="262"/>
      <c r="Y83" s="262"/>
    </row>
    <row r="84" spans="1:25" s="261" customFormat="1" ht="15.6">
      <c r="A84" s="283" t="s">
        <v>40</v>
      </c>
      <c r="B84" s="282">
        <v>0</v>
      </c>
      <c r="C84" s="268">
        <f t="shared" ref="C84:L84" si="36">$B$84</f>
        <v>0</v>
      </c>
      <c r="D84" s="268">
        <f t="shared" si="36"/>
        <v>0</v>
      </c>
      <c r="E84" s="268">
        <f t="shared" si="36"/>
        <v>0</v>
      </c>
      <c r="F84" s="268">
        <f t="shared" si="36"/>
        <v>0</v>
      </c>
      <c r="G84" s="268">
        <f t="shared" si="36"/>
        <v>0</v>
      </c>
      <c r="H84" s="268">
        <f t="shared" si="36"/>
        <v>0</v>
      </c>
      <c r="I84" s="268">
        <f t="shared" si="36"/>
        <v>0</v>
      </c>
      <c r="J84" s="268">
        <f t="shared" si="36"/>
        <v>0</v>
      </c>
      <c r="K84" s="268">
        <f t="shared" si="36"/>
        <v>0</v>
      </c>
      <c r="L84" s="268">
        <f t="shared" si="36"/>
        <v>0</v>
      </c>
      <c r="M84" s="267"/>
      <c r="N84" s="91"/>
      <c r="V84" s="262"/>
      <c r="W84" s="262"/>
      <c r="X84" s="262"/>
      <c r="Y84" s="262"/>
    </row>
    <row r="85" spans="1:25" s="261" customFormat="1" ht="15.6">
      <c r="A85" s="76" t="s">
        <v>46</v>
      </c>
      <c r="B85" s="76"/>
      <c r="C85" s="287">
        <v>0</v>
      </c>
      <c r="D85" s="287">
        <v>0</v>
      </c>
      <c r="E85" s="287">
        <v>0</v>
      </c>
      <c r="F85" s="287">
        <v>0</v>
      </c>
      <c r="G85" s="287">
        <v>0</v>
      </c>
      <c r="H85" s="287">
        <v>0</v>
      </c>
      <c r="I85" s="287">
        <v>0</v>
      </c>
      <c r="J85" s="287">
        <v>0</v>
      </c>
      <c r="K85" s="287">
        <v>0</v>
      </c>
      <c r="L85" s="287">
        <v>0</v>
      </c>
      <c r="M85" s="267"/>
      <c r="N85" s="91"/>
      <c r="V85" s="262"/>
      <c r="W85" s="262"/>
      <c r="X85" s="262"/>
      <c r="Y85" s="262"/>
    </row>
    <row r="86" spans="1:25" s="261" customFormat="1" ht="15.6">
      <c r="A86" s="283" t="s">
        <v>40</v>
      </c>
      <c r="B86" s="282">
        <v>0</v>
      </c>
      <c r="C86" s="268">
        <f t="shared" ref="C86:L86" si="37">$B$86</f>
        <v>0</v>
      </c>
      <c r="D86" s="268">
        <f t="shared" si="37"/>
        <v>0</v>
      </c>
      <c r="E86" s="268">
        <f t="shared" si="37"/>
        <v>0</v>
      </c>
      <c r="F86" s="268">
        <f t="shared" si="37"/>
        <v>0</v>
      </c>
      <c r="G86" s="268">
        <f t="shared" si="37"/>
        <v>0</v>
      </c>
      <c r="H86" s="268">
        <f t="shared" si="37"/>
        <v>0</v>
      </c>
      <c r="I86" s="268">
        <f t="shared" si="37"/>
        <v>0</v>
      </c>
      <c r="J86" s="268">
        <f t="shared" si="37"/>
        <v>0</v>
      </c>
      <c r="K86" s="268">
        <f t="shared" si="37"/>
        <v>0</v>
      </c>
      <c r="L86" s="268">
        <f t="shared" si="37"/>
        <v>0</v>
      </c>
      <c r="M86" s="267"/>
      <c r="N86" s="91"/>
      <c r="V86" s="262"/>
      <c r="W86" s="262"/>
      <c r="X86" s="262"/>
      <c r="Y86" s="262"/>
    </row>
    <row r="87" spans="1:25" s="261" customFormat="1" ht="15.6">
      <c r="A87" s="76" t="s">
        <v>230</v>
      </c>
      <c r="B87" s="265"/>
      <c r="C87" s="287">
        <v>0</v>
      </c>
      <c r="D87" s="287">
        <v>0</v>
      </c>
      <c r="E87" s="287">
        <v>0</v>
      </c>
      <c r="F87" s="287">
        <v>0</v>
      </c>
      <c r="G87" s="287">
        <v>0</v>
      </c>
      <c r="H87" s="287">
        <v>0</v>
      </c>
      <c r="I87" s="287">
        <v>0</v>
      </c>
      <c r="J87" s="287">
        <v>0</v>
      </c>
      <c r="K87" s="287">
        <v>0</v>
      </c>
      <c r="L87" s="287">
        <v>0</v>
      </c>
      <c r="M87" s="267"/>
      <c r="N87" s="91"/>
      <c r="V87" s="262"/>
      <c r="W87" s="262"/>
      <c r="X87" s="262"/>
      <c r="Y87" s="262"/>
    </row>
    <row r="88" spans="1:25" s="261" customFormat="1" ht="15.6">
      <c r="A88" s="283" t="s">
        <v>40</v>
      </c>
      <c r="B88" s="282">
        <v>0</v>
      </c>
      <c r="C88" s="268">
        <f t="shared" ref="C88:L88" si="38">$B$88</f>
        <v>0</v>
      </c>
      <c r="D88" s="268">
        <f t="shared" si="38"/>
        <v>0</v>
      </c>
      <c r="E88" s="268">
        <f t="shared" si="38"/>
        <v>0</v>
      </c>
      <c r="F88" s="268">
        <f t="shared" si="38"/>
        <v>0</v>
      </c>
      <c r="G88" s="268">
        <f t="shared" si="38"/>
        <v>0</v>
      </c>
      <c r="H88" s="268">
        <f t="shared" si="38"/>
        <v>0</v>
      </c>
      <c r="I88" s="268">
        <f t="shared" si="38"/>
        <v>0</v>
      </c>
      <c r="J88" s="268">
        <f t="shared" si="38"/>
        <v>0</v>
      </c>
      <c r="K88" s="268">
        <f t="shared" si="38"/>
        <v>0</v>
      </c>
      <c r="L88" s="268">
        <f t="shared" si="38"/>
        <v>0</v>
      </c>
      <c r="M88" s="267"/>
      <c r="N88" s="91"/>
      <c r="V88" s="262"/>
      <c r="W88" s="262"/>
      <c r="X88" s="262"/>
      <c r="Y88" s="262"/>
    </row>
    <row r="89" spans="1:25" s="261" customFormat="1" ht="15.6">
      <c r="A89" s="76" t="s">
        <v>231</v>
      </c>
      <c r="B89" s="76"/>
      <c r="C89" s="287">
        <v>0</v>
      </c>
      <c r="D89" s="287">
        <v>0</v>
      </c>
      <c r="E89" s="287">
        <v>0</v>
      </c>
      <c r="F89" s="287">
        <v>0</v>
      </c>
      <c r="G89" s="287">
        <v>0</v>
      </c>
      <c r="H89" s="287">
        <v>0</v>
      </c>
      <c r="I89" s="287">
        <v>0</v>
      </c>
      <c r="J89" s="287">
        <v>0</v>
      </c>
      <c r="K89" s="287">
        <v>0</v>
      </c>
      <c r="L89" s="287">
        <v>0</v>
      </c>
      <c r="M89" s="267"/>
      <c r="N89" s="91"/>
      <c r="V89" s="262"/>
      <c r="W89" s="262"/>
      <c r="X89" s="262"/>
      <c r="Y89" s="262"/>
    </row>
    <row r="90" spans="1:25" s="261" customFormat="1" ht="15.6">
      <c r="A90" s="73" t="s">
        <v>96</v>
      </c>
      <c r="B90" s="73"/>
      <c r="C90" s="269">
        <f t="shared" ref="C90:L90" si="39">+((C56*C80)*C81)+((C56*C82)*C83)+((C56*C84)*C85)+((C56*C86)*C87)+((C56*C88)*C89)</f>
        <v>0</v>
      </c>
      <c r="D90" s="269">
        <f t="shared" si="39"/>
        <v>0</v>
      </c>
      <c r="E90" s="269">
        <f t="shared" si="39"/>
        <v>0</v>
      </c>
      <c r="F90" s="269">
        <f t="shared" si="39"/>
        <v>0</v>
      </c>
      <c r="G90" s="269">
        <f t="shared" si="39"/>
        <v>0</v>
      </c>
      <c r="H90" s="269">
        <f t="shared" si="39"/>
        <v>0</v>
      </c>
      <c r="I90" s="269">
        <f t="shared" si="39"/>
        <v>0</v>
      </c>
      <c r="J90" s="269">
        <f t="shared" si="39"/>
        <v>0</v>
      </c>
      <c r="K90" s="269">
        <f t="shared" si="39"/>
        <v>0</v>
      </c>
      <c r="L90" s="269">
        <f t="shared" si="39"/>
        <v>0</v>
      </c>
      <c r="M90" s="57">
        <f>SUM(C90:L90)</f>
        <v>0</v>
      </c>
      <c r="N90" s="91"/>
      <c r="V90" s="262"/>
      <c r="W90" s="262"/>
      <c r="X90" s="262"/>
      <c r="Y90" s="262"/>
    </row>
    <row r="91" spans="1:25" s="261" customFormat="1" ht="5.25" customHeight="1">
      <c r="A91" s="51"/>
      <c r="B91" s="51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6"/>
      <c r="N91" s="91"/>
      <c r="V91" s="262"/>
      <c r="W91" s="262"/>
      <c r="X91" s="262"/>
      <c r="Y91" s="262"/>
    </row>
    <row r="92" spans="1:25" s="261" customFormat="1" ht="15.6">
      <c r="A92" s="72" t="s">
        <v>90</v>
      </c>
      <c r="B92" s="53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59">
        <f>M90+M74+M78+M70</f>
        <v>11010.15</v>
      </c>
      <c r="N92" s="91"/>
      <c r="V92" s="262"/>
      <c r="W92" s="262"/>
      <c r="X92" s="262"/>
      <c r="Y92" s="262"/>
    </row>
    <row r="93" spans="1:25" s="261" customFormat="1" ht="15.6">
      <c r="A93" s="53"/>
      <c r="B93" s="53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91"/>
      <c r="V93" s="262"/>
      <c r="W93" s="262"/>
      <c r="X93" s="262"/>
      <c r="Y93" s="262"/>
    </row>
    <row r="94" spans="1:25" s="261" customFormat="1" ht="15.6">
      <c r="A94" s="347" t="s">
        <v>117</v>
      </c>
      <c r="B94" s="348"/>
      <c r="C94" s="349">
        <f t="shared" ref="C94:L94" si="40">C8</f>
        <v>156</v>
      </c>
      <c r="D94" s="349">
        <f t="shared" si="40"/>
        <v>10</v>
      </c>
      <c r="E94" s="349">
        <f t="shared" si="40"/>
        <v>0</v>
      </c>
      <c r="F94" s="349">
        <f t="shared" si="40"/>
        <v>0</v>
      </c>
      <c r="G94" s="349">
        <f t="shared" si="40"/>
        <v>0</v>
      </c>
      <c r="H94" s="349">
        <f t="shared" si="40"/>
        <v>0</v>
      </c>
      <c r="I94" s="349">
        <f t="shared" si="40"/>
        <v>0</v>
      </c>
      <c r="J94" s="349">
        <f t="shared" si="40"/>
        <v>0</v>
      </c>
      <c r="K94" s="349">
        <f t="shared" si="40"/>
        <v>0</v>
      </c>
      <c r="L94" s="349">
        <f t="shared" si="40"/>
        <v>0</v>
      </c>
      <c r="M94" s="350"/>
      <c r="N94" s="91"/>
      <c r="V94" s="262"/>
      <c r="W94" s="262"/>
      <c r="X94" s="262"/>
      <c r="Y94" s="262"/>
    </row>
    <row r="95" spans="1:25" s="261" customFormat="1" ht="15.6">
      <c r="A95" s="351" t="s">
        <v>118</v>
      </c>
      <c r="B95" s="73"/>
      <c r="C95" s="2">
        <f t="shared" ref="C95:L95" si="41">C94*C56</f>
        <v>7988.76</v>
      </c>
      <c r="D95" s="2">
        <f t="shared" si="41"/>
        <v>512.1</v>
      </c>
      <c r="E95" s="2">
        <f t="shared" si="41"/>
        <v>0</v>
      </c>
      <c r="F95" s="2">
        <f t="shared" si="41"/>
        <v>0</v>
      </c>
      <c r="G95" s="2">
        <f t="shared" si="41"/>
        <v>0</v>
      </c>
      <c r="H95" s="2">
        <f t="shared" si="41"/>
        <v>0</v>
      </c>
      <c r="I95" s="2">
        <f t="shared" si="41"/>
        <v>0</v>
      </c>
      <c r="J95" s="2">
        <f t="shared" si="41"/>
        <v>0</v>
      </c>
      <c r="K95" s="2">
        <f t="shared" si="41"/>
        <v>0</v>
      </c>
      <c r="L95" s="2">
        <f t="shared" si="41"/>
        <v>0</v>
      </c>
      <c r="M95" s="352">
        <f>SUM(C95:L95)</f>
        <v>8500.86</v>
      </c>
      <c r="N95" s="91"/>
      <c r="V95" s="262"/>
      <c r="W95" s="262"/>
      <c r="X95" s="262"/>
      <c r="Y95" s="262"/>
    </row>
    <row r="96" spans="1:25" s="261" customFormat="1" ht="16.2" thickBot="1">
      <c r="A96" s="77"/>
      <c r="B96" s="77"/>
      <c r="C96" s="270"/>
      <c r="D96" s="270"/>
      <c r="E96" s="270"/>
      <c r="F96" s="270"/>
      <c r="G96" s="270"/>
      <c r="H96" s="270"/>
      <c r="I96" s="270"/>
      <c r="J96" s="270"/>
      <c r="K96" s="270"/>
      <c r="L96" s="270"/>
      <c r="M96" s="273"/>
      <c r="N96" s="91"/>
      <c r="V96" s="262"/>
      <c r="W96" s="262"/>
      <c r="X96" s="262"/>
      <c r="Y96" s="262"/>
    </row>
    <row r="97" spans="1:25" ht="15" customHeight="1" thickBot="1">
      <c r="A97" s="353" t="s">
        <v>324</v>
      </c>
      <c r="B97" s="354"/>
      <c r="C97" s="356"/>
      <c r="D97" s="356"/>
      <c r="E97" s="356"/>
      <c r="F97" s="356"/>
      <c r="G97" s="356"/>
      <c r="H97" s="356"/>
      <c r="I97" s="356"/>
      <c r="J97" s="356"/>
      <c r="K97" s="356"/>
      <c r="L97" s="356"/>
      <c r="M97" s="355">
        <v>1600</v>
      </c>
      <c r="N97" s="112"/>
      <c r="V97" s="85"/>
      <c r="W97" s="85"/>
      <c r="X97" s="85"/>
      <c r="Y97" s="85"/>
    </row>
    <row r="98" spans="1:25" s="261" customFormat="1" ht="15.6">
      <c r="A98" s="73"/>
      <c r="B98" s="73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91"/>
      <c r="V98" s="262"/>
      <c r="W98" s="262"/>
      <c r="X98" s="262"/>
      <c r="Y98" s="262"/>
    </row>
    <row r="99" spans="1:25" s="261" customFormat="1" ht="15.6">
      <c r="A99" s="51" t="s">
        <v>54</v>
      </c>
      <c r="B99" s="51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91"/>
      <c r="V99" s="262"/>
      <c r="W99" s="262"/>
      <c r="X99" s="262"/>
      <c r="Y99" s="262"/>
    </row>
    <row r="100" spans="1:25" s="261" customFormat="1" ht="15.75" customHeight="1">
      <c r="A100" s="357" t="s">
        <v>344</v>
      </c>
      <c r="B100" s="274" t="s">
        <v>55</v>
      </c>
      <c r="C100" s="284">
        <v>60</v>
      </c>
      <c r="D100" s="284">
        <v>60</v>
      </c>
      <c r="E100" s="284">
        <v>0</v>
      </c>
      <c r="F100" s="284">
        <v>0</v>
      </c>
      <c r="G100" s="284">
        <v>0</v>
      </c>
      <c r="H100" s="284">
        <v>0</v>
      </c>
      <c r="I100" s="284">
        <v>0</v>
      </c>
      <c r="J100" s="284">
        <v>0</v>
      </c>
      <c r="K100" s="284">
        <v>0</v>
      </c>
      <c r="L100" s="284">
        <v>0</v>
      </c>
      <c r="M100" s="275"/>
      <c r="N100" s="91"/>
      <c r="V100" s="262"/>
      <c r="W100" s="262"/>
      <c r="X100" s="262"/>
      <c r="Y100" s="262"/>
    </row>
    <row r="101" spans="1:25" ht="15.75" customHeight="1">
      <c r="A101" s="357" t="s">
        <v>343</v>
      </c>
      <c r="B101" s="274" t="s">
        <v>56</v>
      </c>
      <c r="C101" s="285">
        <v>50</v>
      </c>
      <c r="D101" s="285">
        <v>50</v>
      </c>
      <c r="E101" s="285">
        <v>0</v>
      </c>
      <c r="F101" s="285">
        <v>0</v>
      </c>
      <c r="G101" s="285">
        <v>0</v>
      </c>
      <c r="H101" s="285">
        <v>0</v>
      </c>
      <c r="I101" s="285">
        <v>0</v>
      </c>
      <c r="J101" s="285">
        <v>0</v>
      </c>
      <c r="K101" s="285">
        <v>0</v>
      </c>
      <c r="L101" s="285">
        <v>0</v>
      </c>
      <c r="M101" s="275"/>
      <c r="N101" s="112"/>
      <c r="V101" s="85"/>
      <c r="W101" s="85"/>
      <c r="X101" s="85"/>
      <c r="Y101" s="85"/>
    </row>
    <row r="102" spans="1:25" ht="15.75" customHeight="1">
      <c r="A102" s="357" t="s">
        <v>342</v>
      </c>
      <c r="B102" s="274" t="s">
        <v>57</v>
      </c>
      <c r="C102" s="285">
        <v>40</v>
      </c>
      <c r="D102" s="285">
        <v>40</v>
      </c>
      <c r="E102" s="285">
        <v>0</v>
      </c>
      <c r="F102" s="285">
        <v>0</v>
      </c>
      <c r="G102" s="285">
        <v>0</v>
      </c>
      <c r="H102" s="285">
        <v>0</v>
      </c>
      <c r="I102" s="285">
        <v>0</v>
      </c>
      <c r="J102" s="285">
        <v>0</v>
      </c>
      <c r="K102" s="285">
        <v>0</v>
      </c>
      <c r="L102" s="285">
        <v>0</v>
      </c>
      <c r="M102" s="275"/>
      <c r="N102" s="112"/>
      <c r="V102" s="85"/>
      <c r="W102" s="85"/>
      <c r="X102" s="85"/>
      <c r="Y102" s="85"/>
    </row>
    <row r="103" spans="1:25" ht="15.75" customHeight="1">
      <c r="A103" s="357" t="s">
        <v>341</v>
      </c>
      <c r="B103" s="274" t="s">
        <v>58</v>
      </c>
      <c r="C103" s="285">
        <v>30</v>
      </c>
      <c r="D103" s="285">
        <v>30</v>
      </c>
      <c r="E103" s="285">
        <v>0</v>
      </c>
      <c r="F103" s="285">
        <v>0</v>
      </c>
      <c r="G103" s="285">
        <v>0</v>
      </c>
      <c r="H103" s="285">
        <v>0</v>
      </c>
      <c r="I103" s="285">
        <v>0</v>
      </c>
      <c r="J103" s="285">
        <v>0</v>
      </c>
      <c r="K103" s="285">
        <v>0</v>
      </c>
      <c r="L103" s="285">
        <v>0</v>
      </c>
      <c r="M103" s="275"/>
      <c r="N103" s="112"/>
      <c r="V103" s="85"/>
      <c r="W103" s="85"/>
      <c r="X103" s="85"/>
      <c r="Y103" s="85"/>
    </row>
    <row r="104" spans="1:25" ht="15.75" customHeight="1">
      <c r="A104" s="357" t="s">
        <v>340</v>
      </c>
      <c r="B104" s="274" t="s">
        <v>59</v>
      </c>
      <c r="C104" s="285">
        <v>0</v>
      </c>
      <c r="D104" s="285">
        <v>0</v>
      </c>
      <c r="E104" s="285">
        <v>0</v>
      </c>
      <c r="F104" s="285">
        <v>0</v>
      </c>
      <c r="G104" s="285">
        <v>0</v>
      </c>
      <c r="H104" s="285">
        <v>0</v>
      </c>
      <c r="I104" s="285">
        <v>0</v>
      </c>
      <c r="J104" s="285">
        <v>0</v>
      </c>
      <c r="K104" s="285">
        <v>0</v>
      </c>
      <c r="L104" s="285">
        <v>0</v>
      </c>
      <c r="M104" s="275"/>
      <c r="N104" s="112"/>
      <c r="V104" s="85"/>
      <c r="W104" s="85"/>
      <c r="X104" s="85"/>
      <c r="Y104" s="85"/>
    </row>
    <row r="105" spans="1:25" ht="15.75" customHeight="1">
      <c r="A105" s="357" t="s">
        <v>339</v>
      </c>
      <c r="B105" s="274" t="s">
        <v>60</v>
      </c>
      <c r="C105" s="285">
        <v>0</v>
      </c>
      <c r="D105" s="285">
        <v>0</v>
      </c>
      <c r="E105" s="285">
        <v>0</v>
      </c>
      <c r="F105" s="285">
        <v>0</v>
      </c>
      <c r="G105" s="285">
        <v>0</v>
      </c>
      <c r="H105" s="285">
        <v>0</v>
      </c>
      <c r="I105" s="285">
        <v>0</v>
      </c>
      <c r="J105" s="285">
        <v>0</v>
      </c>
      <c r="K105" s="285">
        <v>0</v>
      </c>
      <c r="L105" s="285">
        <v>0</v>
      </c>
      <c r="M105" s="275"/>
      <c r="N105" s="112"/>
      <c r="V105" s="85"/>
      <c r="W105" s="85"/>
      <c r="X105" s="85"/>
      <c r="Y105" s="85"/>
    </row>
    <row r="106" spans="1:25" ht="15.75" customHeight="1">
      <c r="A106" s="357"/>
      <c r="B106" s="274" t="s">
        <v>61</v>
      </c>
      <c r="C106" s="285">
        <v>0</v>
      </c>
      <c r="D106" s="285">
        <v>0</v>
      </c>
      <c r="E106" s="285">
        <v>0</v>
      </c>
      <c r="F106" s="285">
        <v>0</v>
      </c>
      <c r="G106" s="285">
        <v>0</v>
      </c>
      <c r="H106" s="285">
        <v>0</v>
      </c>
      <c r="I106" s="285">
        <v>0</v>
      </c>
      <c r="J106" s="285">
        <v>0</v>
      </c>
      <c r="K106" s="285">
        <v>0</v>
      </c>
      <c r="L106" s="285">
        <v>0</v>
      </c>
      <c r="M106" s="275"/>
      <c r="N106" s="112"/>
      <c r="V106" s="85"/>
      <c r="W106" s="85"/>
      <c r="X106" s="85"/>
      <c r="Y106" s="85"/>
    </row>
    <row r="107" spans="1:25" ht="15.75" customHeight="1">
      <c r="A107" s="357"/>
      <c r="B107" s="274" t="s">
        <v>62</v>
      </c>
      <c r="C107" s="285">
        <v>0</v>
      </c>
      <c r="D107" s="285">
        <v>0</v>
      </c>
      <c r="E107" s="285">
        <v>0</v>
      </c>
      <c r="F107" s="285">
        <v>0</v>
      </c>
      <c r="G107" s="285">
        <v>0</v>
      </c>
      <c r="H107" s="285">
        <v>0</v>
      </c>
      <c r="I107" s="285">
        <v>0</v>
      </c>
      <c r="J107" s="285">
        <v>0</v>
      </c>
      <c r="K107" s="285">
        <v>0</v>
      </c>
      <c r="L107" s="285">
        <v>0</v>
      </c>
      <c r="M107" s="275"/>
      <c r="N107" s="112"/>
      <c r="V107" s="85"/>
      <c r="W107" s="85"/>
      <c r="X107" s="85"/>
      <c r="Y107" s="85"/>
    </row>
    <row r="108" spans="1:25" ht="15.75" customHeight="1">
      <c r="A108" s="357"/>
      <c r="B108" s="274" t="s">
        <v>63</v>
      </c>
      <c r="C108" s="285">
        <v>0</v>
      </c>
      <c r="D108" s="285">
        <v>0</v>
      </c>
      <c r="E108" s="285">
        <v>0</v>
      </c>
      <c r="F108" s="285">
        <v>0</v>
      </c>
      <c r="G108" s="285">
        <v>0</v>
      </c>
      <c r="H108" s="285">
        <v>0</v>
      </c>
      <c r="I108" s="285">
        <v>0</v>
      </c>
      <c r="J108" s="285">
        <v>0</v>
      </c>
      <c r="K108" s="285">
        <v>0</v>
      </c>
      <c r="L108" s="285">
        <v>0</v>
      </c>
      <c r="M108" s="275"/>
      <c r="N108" s="112"/>
      <c r="V108" s="85"/>
      <c r="W108" s="85"/>
      <c r="X108" s="85"/>
      <c r="Y108" s="85"/>
    </row>
    <row r="109" spans="1:25" ht="15.75" customHeight="1">
      <c r="A109" s="357"/>
      <c r="B109" s="274" t="s">
        <v>64</v>
      </c>
      <c r="C109" s="285">
        <v>0</v>
      </c>
      <c r="D109" s="285">
        <v>0</v>
      </c>
      <c r="E109" s="285">
        <v>0</v>
      </c>
      <c r="F109" s="285">
        <v>0</v>
      </c>
      <c r="G109" s="285">
        <v>0</v>
      </c>
      <c r="H109" s="285">
        <v>0</v>
      </c>
      <c r="I109" s="285">
        <v>0</v>
      </c>
      <c r="J109" s="285">
        <v>0</v>
      </c>
      <c r="K109" s="285">
        <v>0</v>
      </c>
      <c r="L109" s="285">
        <v>0</v>
      </c>
      <c r="M109" s="275"/>
      <c r="N109" s="112"/>
      <c r="V109" s="85"/>
      <c r="W109" s="85"/>
      <c r="X109" s="85"/>
      <c r="Y109" s="85"/>
    </row>
    <row r="110" spans="1:25" ht="15.75" customHeight="1">
      <c r="A110" s="357"/>
      <c r="B110" s="274" t="s">
        <v>65</v>
      </c>
      <c r="C110" s="286">
        <v>0</v>
      </c>
      <c r="D110" s="286">
        <v>0</v>
      </c>
      <c r="E110" s="286">
        <v>0</v>
      </c>
      <c r="F110" s="286">
        <v>0</v>
      </c>
      <c r="G110" s="286">
        <v>0</v>
      </c>
      <c r="H110" s="286">
        <v>0</v>
      </c>
      <c r="I110" s="286">
        <v>0</v>
      </c>
      <c r="J110" s="286">
        <v>0</v>
      </c>
      <c r="K110" s="286">
        <v>0</v>
      </c>
      <c r="L110" s="286">
        <v>0</v>
      </c>
      <c r="M110" s="275"/>
      <c r="N110" s="112"/>
      <c r="V110" s="85"/>
      <c r="W110" s="85"/>
      <c r="X110" s="85"/>
      <c r="Y110" s="85"/>
    </row>
    <row r="111" spans="1:25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275"/>
      <c r="N111" s="112"/>
      <c r="V111" s="85"/>
      <c r="W111" s="85"/>
      <c r="X111" s="85"/>
      <c r="Y111" s="85"/>
    </row>
    <row r="112" spans="1:2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V112" s="85"/>
      <c r="W112" s="85"/>
      <c r="X112" s="85"/>
      <c r="Y112" s="85"/>
    </row>
    <row r="113" spans="1:2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V113" s="85"/>
      <c r="W113" s="85"/>
      <c r="X113" s="85"/>
      <c r="Y113" s="85"/>
    </row>
    <row r="114" spans="1:2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V114" s="85"/>
      <c r="W114" s="85"/>
      <c r="X114" s="85"/>
      <c r="Y114" s="85"/>
    </row>
    <row r="115" spans="1:25" ht="15.6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262"/>
      <c r="O115" s="262"/>
      <c r="P115" s="262"/>
      <c r="Q115" s="262"/>
      <c r="R115" s="262"/>
      <c r="S115" s="262"/>
      <c r="T115" s="262"/>
      <c r="U115" s="262"/>
      <c r="V115" s="85"/>
      <c r="W115" s="85"/>
      <c r="X115" s="85"/>
      <c r="Y115" s="85"/>
    </row>
    <row r="116" spans="1:25">
      <c r="A116" s="84"/>
      <c r="B116" s="85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84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</row>
    <row r="117" spans="1:25">
      <c r="A117" s="85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276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</row>
    <row r="118" spans="1:25" ht="15.6">
      <c r="A118" s="84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4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</row>
    <row r="119" spans="1:25" ht="15.6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</row>
    <row r="120" spans="1:25" ht="15.6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</row>
    <row r="121" spans="1:25" ht="15.6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</row>
    <row r="122" spans="1:25" ht="15.6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</row>
    <row r="123" spans="1:25" ht="15.6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</row>
    <row r="124" spans="1:25" ht="15.6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</row>
    <row r="125" spans="1:25" ht="15.6">
      <c r="A125" s="86"/>
      <c r="M125" s="86"/>
    </row>
  </sheetData>
  <phoneticPr fontId="0" type="noConversion"/>
  <dataValidations count="1">
    <dataValidation type="list" allowBlank="1" showInputMessage="1" showErrorMessage="1" error="Select day of week from drop-down list." sqref="C2:L2">
      <formula1>"Day,SUN,MON,TUE,WED,THU,FRI,SAT,Sunday,Monday,Tuesday,Wednesday,Thursday,Friday,Saturday"</formula1>
    </dataValidation>
  </dataValidations>
  <printOptions horizontalCentered="1"/>
  <pageMargins left="0" right="0" top="0.5" bottom="0" header="0" footer="0"/>
  <pageSetup scale="33" fitToWidth="0"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J124"/>
  <sheetViews>
    <sheetView tabSelected="1" topLeftCell="A19" zoomScale="70" zoomScaleNormal="70" zoomScaleSheetLayoutView="75" zoomScalePageLayoutView="80" workbookViewId="0">
      <selection activeCell="C33" sqref="C33"/>
    </sheetView>
  </sheetViews>
  <sheetFormatPr defaultColWidth="22.21875" defaultRowHeight="15.6"/>
  <cols>
    <col min="1" max="1" width="49.77734375" style="87" customWidth="1"/>
    <col min="2" max="2" width="25.21875" style="87" customWidth="1"/>
    <col min="3" max="3" width="36.5546875" style="87" customWidth="1"/>
    <col min="4" max="4" width="26.44140625" style="87" customWidth="1"/>
    <col min="5" max="5" width="26" style="87" customWidth="1"/>
    <col min="6" max="6" width="2.44140625" style="87" customWidth="1"/>
    <col min="7" max="7" width="22.21875" style="226" customWidth="1"/>
    <col min="8" max="8" width="20.21875" style="87" bestFit="1" customWidth="1"/>
    <col min="9" max="16384" width="22.21875" style="87"/>
  </cols>
  <sheetData>
    <row r="1" spans="1:10" ht="43.5" customHeight="1">
      <c r="A1" s="169" t="str">
        <f>'cover sheet'!A1</f>
        <v>Elf Buddy Tour</v>
      </c>
      <c r="B1" s="98"/>
      <c r="C1" s="170"/>
      <c r="D1" s="170"/>
      <c r="E1" s="171"/>
      <c r="F1" s="92"/>
      <c r="G1" s="172" t="s">
        <v>183</v>
      </c>
      <c r="H1" s="112"/>
      <c r="J1" s="358" t="s">
        <v>325</v>
      </c>
    </row>
    <row r="2" spans="1:10" ht="16.2" thickBot="1">
      <c r="A2" s="173" t="str">
        <f>'cover sheet'!B3</f>
        <v>Fresno, CA</v>
      </c>
      <c r="B2" s="99"/>
      <c r="C2" s="100" t="s">
        <v>216</v>
      </c>
      <c r="D2" s="101">
        <f>'cover sheet'!C8</f>
        <v>2</v>
      </c>
      <c r="E2" s="174"/>
      <c r="F2" s="175"/>
      <c r="G2" s="172" t="s">
        <v>18</v>
      </c>
      <c r="H2" s="112"/>
    </row>
    <row r="3" spans="1:10" ht="18" thickBot="1">
      <c r="A3" s="173" t="str">
        <f>'cover sheet'!B4</f>
        <v>Saroyan Theatre</v>
      </c>
      <c r="B3" s="101"/>
      <c r="C3" s="176" t="s">
        <v>213</v>
      </c>
      <c r="D3" s="101">
        <f>'box office'!M9</f>
        <v>4520</v>
      </c>
      <c r="E3" s="177"/>
      <c r="F3" s="178"/>
      <c r="G3" s="376">
        <v>0</v>
      </c>
      <c r="H3" s="112"/>
    </row>
    <row r="4" spans="1:10">
      <c r="A4" s="179">
        <f>'cover sheet'!A8</f>
        <v>42718</v>
      </c>
      <c r="B4" s="101"/>
      <c r="C4" s="176" t="s">
        <v>214</v>
      </c>
      <c r="D4" s="101">
        <f>'box office'!M10</f>
        <v>4606</v>
      </c>
      <c r="E4" s="116"/>
      <c r="F4" s="92"/>
      <c r="G4" s="89"/>
      <c r="H4" s="112"/>
    </row>
    <row r="5" spans="1:10">
      <c r="A5" s="179">
        <f>'cover sheet'!B8</f>
        <v>42719</v>
      </c>
      <c r="B5" s="101"/>
      <c r="C5" s="176" t="s">
        <v>215</v>
      </c>
      <c r="D5" s="180">
        <f>'box office'!M11</f>
        <v>0.98</v>
      </c>
      <c r="E5" s="116"/>
      <c r="F5" s="92"/>
      <c r="G5" s="172" t="s">
        <v>19</v>
      </c>
      <c r="H5" s="112"/>
    </row>
    <row r="6" spans="1:10">
      <c r="A6" s="102"/>
      <c r="B6" s="101"/>
      <c r="C6" s="176" t="s">
        <v>218</v>
      </c>
      <c r="D6" s="228">
        <v>60</v>
      </c>
      <c r="E6" s="116"/>
      <c r="F6" s="181"/>
      <c r="G6" s="172" t="s">
        <v>20</v>
      </c>
      <c r="H6" s="112"/>
    </row>
    <row r="7" spans="1:10">
      <c r="A7" s="173"/>
      <c r="B7" s="103"/>
      <c r="C7" s="92"/>
      <c r="D7" s="92"/>
      <c r="E7" s="116"/>
      <c r="F7" s="181"/>
      <c r="G7" s="89"/>
      <c r="H7" s="112"/>
    </row>
    <row r="8" spans="1:10">
      <c r="A8" s="173" t="s">
        <v>217</v>
      </c>
      <c r="B8" s="92"/>
      <c r="C8" s="92"/>
      <c r="D8" s="92"/>
      <c r="E8" s="227">
        <v>235880</v>
      </c>
      <c r="F8" s="182"/>
      <c r="G8" s="88" t="e">
        <f>E8/$G$3</f>
        <v>#DIV/0!</v>
      </c>
      <c r="H8" s="112"/>
    </row>
    <row r="9" spans="1:10">
      <c r="A9" s="183"/>
      <c r="B9" s="184"/>
      <c r="C9" s="184"/>
      <c r="D9" s="184"/>
      <c r="E9" s="185"/>
      <c r="F9" s="186"/>
      <c r="G9" s="88"/>
      <c r="H9" s="112"/>
    </row>
    <row r="10" spans="1:10">
      <c r="A10" s="187" t="s">
        <v>178</v>
      </c>
      <c r="B10" s="91"/>
      <c r="C10" s="91"/>
      <c r="D10" s="91"/>
      <c r="E10" s="115">
        <f>'box office'!M13</f>
        <v>211236</v>
      </c>
      <c r="F10" s="90"/>
      <c r="G10" s="83" t="e">
        <f>E10/$G$3</f>
        <v>#DIV/0!</v>
      </c>
      <c r="H10" s="112"/>
    </row>
    <row r="11" spans="1:10">
      <c r="A11" s="91" t="s">
        <v>187</v>
      </c>
      <c r="B11" s="91"/>
      <c r="C11" s="91"/>
      <c r="D11" s="188">
        <f>E10/E8</f>
        <v>0.89549999999999996</v>
      </c>
      <c r="E11" s="116"/>
      <c r="F11" s="91"/>
      <c r="G11" s="88"/>
      <c r="H11" s="112"/>
    </row>
    <row r="12" spans="1:10" s="191" customFormat="1">
      <c r="A12" s="70" t="s">
        <v>179</v>
      </c>
      <c r="B12" s="104"/>
      <c r="C12" s="104"/>
      <c r="D12" s="104"/>
      <c r="E12" s="189"/>
      <c r="F12" s="104"/>
      <c r="G12" s="379"/>
      <c r="H12" s="190"/>
    </row>
    <row r="13" spans="1:10">
      <c r="A13" s="151" t="str">
        <f>'box office'!A14</f>
        <v>Tax 1 deduction</v>
      </c>
      <c r="B13" s="370">
        <f>'box office'!B14</f>
        <v>0</v>
      </c>
      <c r="C13" s="106">
        <f>'box office'!M14</f>
        <v>0</v>
      </c>
      <c r="D13" s="95"/>
      <c r="E13" s="116"/>
      <c r="F13" s="91"/>
      <c r="G13" s="88" t="e">
        <f>C13/$G$3</f>
        <v>#DIV/0!</v>
      </c>
      <c r="H13" s="112"/>
    </row>
    <row r="14" spans="1:10">
      <c r="A14" s="151" t="str">
        <f>'box office'!A15</f>
        <v>Tax 2 and/or Percent deduction</v>
      </c>
      <c r="B14" s="370">
        <f>'box office'!B15</f>
        <v>0</v>
      </c>
      <c r="C14" s="106">
        <f>'box office'!M15</f>
        <v>0</v>
      </c>
      <c r="D14" s="95"/>
      <c r="E14" s="116"/>
      <c r="F14" s="91"/>
      <c r="G14" s="88" t="e">
        <f t="shared" ref="G14:G24" si="0">C14/$G$3</f>
        <v>#DIV/0!</v>
      </c>
      <c r="H14" s="112"/>
    </row>
    <row r="15" spans="1:10">
      <c r="A15" s="151" t="str">
        <f>'box office'!A16</f>
        <v>Subscription Sales Comm</v>
      </c>
      <c r="B15" s="370">
        <f>'box office'!B16</f>
        <v>0.12</v>
      </c>
      <c r="C15" s="106">
        <f>'box office'!M16</f>
        <v>13461.12</v>
      </c>
      <c r="D15" s="95"/>
      <c r="E15" s="116"/>
      <c r="F15" s="91"/>
      <c r="G15" s="88" t="e">
        <f t="shared" si="0"/>
        <v>#DIV/0!</v>
      </c>
      <c r="H15" s="112"/>
    </row>
    <row r="16" spans="1:10">
      <c r="A16" s="91" t="str">
        <f>'box office'!A17</f>
        <v>Phone Sales Commission</v>
      </c>
      <c r="B16" s="370">
        <f>'box office'!B17</f>
        <v>7.0000000000000007E-2</v>
      </c>
      <c r="C16" s="106">
        <f>'box office'!M17</f>
        <v>1494.5</v>
      </c>
      <c r="D16" s="95"/>
      <c r="E16" s="116"/>
      <c r="F16" s="91"/>
      <c r="G16" s="88" t="e">
        <f t="shared" si="0"/>
        <v>#DIV/0!</v>
      </c>
      <c r="H16" s="112"/>
    </row>
    <row r="17" spans="1:8">
      <c r="A17" s="91" t="s">
        <v>134</v>
      </c>
      <c r="B17" s="370">
        <f>'box office'!B18</f>
        <v>0.05</v>
      </c>
      <c r="C17" s="106">
        <f>'box office'!M18</f>
        <v>2802.5</v>
      </c>
      <c r="D17" s="95"/>
      <c r="E17" s="116"/>
      <c r="F17" s="91"/>
      <c r="G17" s="88" t="e">
        <f t="shared" si="0"/>
        <v>#DIV/0!</v>
      </c>
      <c r="H17" s="112"/>
    </row>
    <row r="18" spans="1:8">
      <c r="A18" s="91" t="str">
        <f>'box office'!A19</f>
        <v>Credit Card Sales Comm</v>
      </c>
      <c r="B18" s="370">
        <f>'box office'!B19</f>
        <v>0.05</v>
      </c>
      <c r="C18" s="106">
        <f>'box office'!M19</f>
        <v>1014</v>
      </c>
      <c r="D18" s="95"/>
      <c r="E18" s="116"/>
      <c r="F18" s="91"/>
      <c r="G18" s="88" t="e">
        <f t="shared" si="0"/>
        <v>#DIV/0!</v>
      </c>
      <c r="H18" s="112"/>
    </row>
    <row r="19" spans="1:8">
      <c r="A19" s="91" t="str">
        <f>'box office'!A20</f>
        <v>Remote Sales Commission</v>
      </c>
      <c r="B19" s="370">
        <f>'box office'!B20</f>
        <v>0.05</v>
      </c>
      <c r="C19" s="106">
        <f>'box office'!M20</f>
        <v>0</v>
      </c>
      <c r="D19" s="95"/>
      <c r="E19" s="116"/>
      <c r="F19" s="91"/>
      <c r="G19" s="88" t="e">
        <f t="shared" si="0"/>
        <v>#DIV/0!</v>
      </c>
      <c r="H19" s="112"/>
    </row>
    <row r="20" spans="1:8">
      <c r="A20" s="91" t="str">
        <f>'box office'!A21</f>
        <v>Single Tix (if applicable)</v>
      </c>
      <c r="B20" s="370">
        <f>'box office'!B21</f>
        <v>0</v>
      </c>
      <c r="C20" s="106">
        <f>'box office'!M21</f>
        <v>0</v>
      </c>
      <c r="D20" s="95"/>
      <c r="E20" s="116"/>
      <c r="F20" s="91"/>
      <c r="G20" s="88" t="e">
        <f t="shared" si="0"/>
        <v>#DIV/0!</v>
      </c>
      <c r="H20" s="112"/>
    </row>
    <row r="21" spans="1:8">
      <c r="A21" s="91" t="str">
        <f>'box office'!A22</f>
        <v>Group Sales Commission 1</v>
      </c>
      <c r="B21" s="370">
        <f>'box office'!B22</f>
        <v>0.1</v>
      </c>
      <c r="C21" s="106">
        <f>'box office'!M22</f>
        <v>0</v>
      </c>
      <c r="D21" s="95"/>
      <c r="E21" s="116"/>
      <c r="F21" s="91"/>
      <c r="G21" s="88" t="e">
        <f t="shared" si="0"/>
        <v>#DIV/0!</v>
      </c>
      <c r="H21" s="112"/>
    </row>
    <row r="22" spans="1:8">
      <c r="A22" s="91" t="str">
        <f>'box office'!A23</f>
        <v>Group Sales Commission 2</v>
      </c>
      <c r="B22" s="370">
        <f>'box office'!B23</f>
        <v>0</v>
      </c>
      <c r="C22" s="106">
        <f>'box office'!M23</f>
        <v>0</v>
      </c>
      <c r="D22" s="95"/>
      <c r="E22" s="116"/>
      <c r="F22" s="91"/>
      <c r="G22" s="88" t="e">
        <f t="shared" si="0"/>
        <v>#DIV/0!</v>
      </c>
      <c r="H22" s="112"/>
    </row>
    <row r="23" spans="1:8">
      <c r="A23" s="372" t="str">
        <f>+'box office'!A24</f>
        <v>Other BO %</v>
      </c>
      <c r="B23" s="373">
        <f>'box office'!B24</f>
        <v>0</v>
      </c>
      <c r="C23" s="374">
        <f>'box office'!M24</f>
        <v>0</v>
      </c>
      <c r="D23" s="95"/>
      <c r="E23" s="116"/>
      <c r="F23" s="91"/>
      <c r="G23" s="377" t="e">
        <f t="shared" si="0"/>
        <v>#DIV/0!</v>
      </c>
      <c r="H23" s="112"/>
    </row>
    <row r="24" spans="1:8">
      <c r="A24" s="372" t="str">
        <f>+'box office'!A25</f>
        <v>Other BO $</v>
      </c>
      <c r="B24" s="375">
        <f>'box office'!B25</f>
        <v>0</v>
      </c>
      <c r="C24" s="374">
        <f>'box office'!M25</f>
        <v>0</v>
      </c>
      <c r="D24" s="95"/>
      <c r="E24" s="116"/>
      <c r="F24" s="91"/>
      <c r="G24" s="377" t="e">
        <f t="shared" si="0"/>
        <v>#DIV/0!</v>
      </c>
      <c r="H24" s="112"/>
    </row>
    <row r="25" spans="1:8">
      <c r="A25" s="91"/>
      <c r="B25" s="371"/>
      <c r="C25" s="107"/>
      <c r="D25" s="108"/>
      <c r="E25" s="97" t="s">
        <v>33</v>
      </c>
      <c r="F25" s="91"/>
      <c r="G25" s="88"/>
      <c r="H25" s="97" t="s">
        <v>33</v>
      </c>
    </row>
    <row r="26" spans="1:8">
      <c r="A26" s="187" t="s">
        <v>180</v>
      </c>
      <c r="B26" s="91"/>
      <c r="C26" s="109"/>
      <c r="D26" s="93">
        <f>'box office'!M26</f>
        <v>18772.12</v>
      </c>
      <c r="E26" s="192">
        <f>D26/E10</f>
        <v>8.8867995985532799E-2</v>
      </c>
      <c r="F26" s="91"/>
      <c r="G26" s="377" t="e">
        <f>D26/$G$3</f>
        <v>#DIV/0!</v>
      </c>
      <c r="H26" s="113" t="e">
        <f>+G26/G10</f>
        <v>#DIV/0!</v>
      </c>
    </row>
    <row r="27" spans="1:8" ht="16.2" thickBot="1">
      <c r="A27" s="91"/>
      <c r="B27" s="91"/>
      <c r="C27" s="91"/>
      <c r="D27" s="110"/>
      <c r="E27" s="117"/>
      <c r="F27" s="92"/>
      <c r="G27" s="378"/>
      <c r="H27" s="112"/>
    </row>
    <row r="28" spans="1:8">
      <c r="A28" s="187" t="s">
        <v>113</v>
      </c>
      <c r="B28" s="91"/>
      <c r="C28" s="91"/>
      <c r="D28" s="110"/>
      <c r="E28" s="118">
        <f>E10-D26</f>
        <v>192463.88</v>
      </c>
      <c r="F28" s="93"/>
      <c r="G28" s="118" t="e">
        <f>E28/$G$3</f>
        <v>#DIV/0!</v>
      </c>
      <c r="H28" s="112"/>
    </row>
    <row r="29" spans="1:8" ht="9" customHeight="1">
      <c r="A29" s="187"/>
      <c r="B29" s="91"/>
      <c r="C29" s="91"/>
      <c r="D29" s="110"/>
      <c r="E29" s="118"/>
      <c r="F29" s="93"/>
      <c r="G29" s="88"/>
      <c r="H29" s="112"/>
    </row>
    <row r="30" spans="1:8">
      <c r="A30" s="187" t="s">
        <v>114</v>
      </c>
      <c r="B30" s="91"/>
      <c r="C30" s="91"/>
      <c r="D30" s="110"/>
      <c r="E30" s="119" t="s">
        <v>51</v>
      </c>
      <c r="F30" s="94"/>
      <c r="G30" s="88"/>
      <c r="H30" s="112"/>
    </row>
    <row r="31" spans="1:8">
      <c r="A31" s="91" t="s">
        <v>91</v>
      </c>
      <c r="B31" s="360">
        <v>0.1</v>
      </c>
      <c r="C31" s="111">
        <f>IF(B31&gt;0,B31*E28,0)-C32</f>
        <v>18054.599999999999</v>
      </c>
      <c r="D31" s="95"/>
      <c r="E31" s="231" t="s">
        <v>392</v>
      </c>
      <c r="F31" s="95"/>
      <c r="G31" s="88"/>
      <c r="H31" s="112"/>
    </row>
    <row r="32" spans="1:8">
      <c r="A32" s="91" t="s">
        <v>48</v>
      </c>
      <c r="B32" s="345">
        <v>0</v>
      </c>
      <c r="C32" s="95">
        <v>1191.79</v>
      </c>
      <c r="D32" s="95"/>
      <c r="E32" s="116"/>
      <c r="F32" s="91"/>
      <c r="G32" s="88"/>
      <c r="H32" s="112"/>
    </row>
    <row r="33" spans="1:9">
      <c r="A33" s="193" t="s">
        <v>49</v>
      </c>
      <c r="B33" s="105"/>
      <c r="C33" s="95"/>
      <c r="D33" s="93">
        <f>SUM(C31:C32)</f>
        <v>19246.39</v>
      </c>
      <c r="E33" s="116"/>
      <c r="F33" s="91"/>
      <c r="G33" s="93" t="e">
        <f>D33/$G$3</f>
        <v>#DIV/0!</v>
      </c>
      <c r="H33" s="112"/>
    </row>
    <row r="34" spans="1:9">
      <c r="A34" s="91" t="s">
        <v>30</v>
      </c>
      <c r="B34" s="230">
        <v>75000</v>
      </c>
      <c r="C34" s="95">
        <f>IF(G3&gt;0,(B34*G3)-C35,B34-C35)</f>
        <v>74038</v>
      </c>
      <c r="D34" s="95"/>
      <c r="E34" s="231" t="s">
        <v>392</v>
      </c>
      <c r="F34" s="95"/>
      <c r="G34" s="83"/>
      <c r="H34" s="112"/>
    </row>
    <row r="35" spans="1:9">
      <c r="A35" s="91" t="s">
        <v>48</v>
      </c>
      <c r="B35" s="345">
        <v>0</v>
      </c>
      <c r="C35" s="194">
        <v>962</v>
      </c>
      <c r="D35" s="95"/>
      <c r="E35" s="116"/>
      <c r="F35" s="91"/>
      <c r="G35" s="83"/>
      <c r="H35" s="112"/>
    </row>
    <row r="36" spans="1:9">
      <c r="A36" s="193" t="s">
        <v>50</v>
      </c>
      <c r="B36" s="105"/>
      <c r="C36" s="194"/>
      <c r="D36" s="93">
        <f>SUM(C34:C35)</f>
        <v>75000</v>
      </c>
      <c r="E36" s="116"/>
      <c r="F36" s="91"/>
      <c r="G36" s="93" t="e">
        <f>D36/$G$3</f>
        <v>#DIV/0!</v>
      </c>
      <c r="H36" s="195" t="e">
        <f>G36*G3</f>
        <v>#DIV/0!</v>
      </c>
      <c r="I36" s="196"/>
    </row>
    <row r="37" spans="1:9">
      <c r="A37" s="197" t="s">
        <v>115</v>
      </c>
      <c r="B37" s="198" t="s">
        <v>186</v>
      </c>
      <c r="C37" s="194"/>
      <c r="D37" s="232">
        <v>0</v>
      </c>
      <c r="E37" s="199"/>
      <c r="F37" s="200"/>
      <c r="G37" s="88"/>
      <c r="H37" s="112" t="s">
        <v>173</v>
      </c>
    </row>
    <row r="38" spans="1:9" s="203" customFormat="1">
      <c r="A38" s="187" t="s">
        <v>116</v>
      </c>
      <c r="B38" s="187"/>
      <c r="C38" s="187"/>
      <c r="D38" s="90">
        <f>D33+D36+D37</f>
        <v>94246.39</v>
      </c>
      <c r="E38" s="201"/>
      <c r="F38" s="187"/>
      <c r="G38" s="93" t="e">
        <f>D38/$G$3</f>
        <v>#DIV/0!</v>
      </c>
      <c r="H38" s="202"/>
    </row>
    <row r="39" spans="1:9">
      <c r="A39" s="187"/>
      <c r="B39" s="91"/>
      <c r="C39" s="91"/>
      <c r="D39" s="110"/>
      <c r="E39" s="204"/>
      <c r="F39" s="110"/>
      <c r="G39" s="88"/>
      <c r="H39" s="112"/>
    </row>
    <row r="40" spans="1:9">
      <c r="A40" s="187" t="s">
        <v>97</v>
      </c>
      <c r="B40" s="91"/>
      <c r="C40" s="91"/>
      <c r="D40" s="110"/>
      <c r="E40" s="204"/>
      <c r="F40" s="110"/>
      <c r="G40" s="88"/>
      <c r="H40" s="112"/>
    </row>
    <row r="41" spans="1:9">
      <c r="A41" s="187" t="s">
        <v>98</v>
      </c>
      <c r="B41" s="91"/>
      <c r="C41" s="205" t="s">
        <v>99</v>
      </c>
      <c r="D41" s="205" t="s">
        <v>100</v>
      </c>
      <c r="E41" s="116"/>
      <c r="F41" s="91"/>
      <c r="G41" s="88"/>
      <c r="H41" s="112"/>
    </row>
    <row r="42" spans="1:9">
      <c r="A42" s="91" t="s">
        <v>101</v>
      </c>
      <c r="B42" s="91"/>
      <c r="C42" s="233">
        <v>22275</v>
      </c>
      <c r="D42" s="233">
        <v>14848.96</v>
      </c>
      <c r="E42" s="116"/>
      <c r="F42" s="91"/>
      <c r="G42" s="88" t="e">
        <f>D42/$G$3</f>
        <v>#DIV/0!</v>
      </c>
      <c r="H42" s="112"/>
    </row>
    <row r="43" spans="1:9">
      <c r="A43" s="91" t="s">
        <v>240</v>
      </c>
      <c r="B43" s="91"/>
      <c r="C43" s="233">
        <v>27000</v>
      </c>
      <c r="D43" s="233">
        <v>10537.11</v>
      </c>
      <c r="E43" s="116"/>
      <c r="F43" s="91"/>
      <c r="G43" s="88" t="e">
        <f>D43/$G$3</f>
        <v>#DIV/0!</v>
      </c>
      <c r="H43" s="112"/>
    </row>
    <row r="44" spans="1:9">
      <c r="A44" s="91" t="s">
        <v>239</v>
      </c>
      <c r="B44" s="91"/>
      <c r="C44" s="233">
        <v>0</v>
      </c>
      <c r="D44" s="233">
        <v>9215.83</v>
      </c>
      <c r="E44" s="116"/>
      <c r="F44" s="91"/>
      <c r="G44" s="88" t="e">
        <f>D44/$G$3</f>
        <v>#DIV/0!</v>
      </c>
      <c r="H44" s="112"/>
    </row>
    <row r="45" spans="1:9">
      <c r="A45" s="91" t="s">
        <v>234</v>
      </c>
      <c r="B45" s="91"/>
      <c r="C45" s="233">
        <v>0</v>
      </c>
      <c r="D45" s="233">
        <v>8867.51</v>
      </c>
      <c r="E45" s="204"/>
      <c r="F45" s="91"/>
      <c r="G45" s="88" t="e">
        <f>D45/$G$3</f>
        <v>#DIV/0!</v>
      </c>
      <c r="H45" s="112"/>
    </row>
    <row r="46" spans="1:9">
      <c r="A46" s="91" t="s">
        <v>241</v>
      </c>
      <c r="B46" s="91"/>
      <c r="C46" s="233">
        <v>0</v>
      </c>
      <c r="D46" s="233">
        <v>0</v>
      </c>
      <c r="E46" s="116"/>
      <c r="F46" s="91"/>
      <c r="G46" s="88" t="e">
        <f t="shared" ref="G46:G51" si="1">D46/$G$3</f>
        <v>#DIV/0!</v>
      </c>
      <c r="H46" s="112"/>
    </row>
    <row r="47" spans="1:9">
      <c r="A47" s="91" t="s">
        <v>242</v>
      </c>
      <c r="B47" s="91"/>
      <c r="C47" s="233">
        <v>0</v>
      </c>
      <c r="D47" s="233">
        <v>0</v>
      </c>
      <c r="E47" s="116"/>
      <c r="F47" s="91"/>
      <c r="G47" s="88" t="e">
        <f t="shared" si="1"/>
        <v>#DIV/0!</v>
      </c>
      <c r="H47" s="112"/>
    </row>
    <row r="48" spans="1:9">
      <c r="A48" s="91" t="s">
        <v>235</v>
      </c>
      <c r="B48" s="91"/>
      <c r="C48" s="233">
        <v>0</v>
      </c>
      <c r="D48" s="233">
        <v>0</v>
      </c>
      <c r="E48" s="116"/>
      <c r="F48" s="91"/>
      <c r="G48" s="88" t="e">
        <f t="shared" si="1"/>
        <v>#DIV/0!</v>
      </c>
      <c r="H48" s="112"/>
    </row>
    <row r="49" spans="1:8">
      <c r="A49" s="91" t="s">
        <v>71</v>
      </c>
      <c r="B49" s="91"/>
      <c r="C49" s="233">
        <v>500</v>
      </c>
      <c r="D49" s="233">
        <v>389.61</v>
      </c>
      <c r="E49" s="116"/>
      <c r="F49" s="91"/>
      <c r="G49" s="88" t="e">
        <f t="shared" si="1"/>
        <v>#DIV/0!</v>
      </c>
      <c r="H49" s="112"/>
    </row>
    <row r="50" spans="1:8">
      <c r="A50" s="91" t="s">
        <v>102</v>
      </c>
      <c r="B50" s="91"/>
      <c r="C50" s="233">
        <v>0</v>
      </c>
      <c r="D50" s="233">
        <v>0</v>
      </c>
      <c r="E50" s="116"/>
      <c r="F50" s="91"/>
      <c r="G50" s="88" t="e">
        <f t="shared" si="1"/>
        <v>#DIV/0!</v>
      </c>
      <c r="H50" s="112"/>
    </row>
    <row r="51" spans="1:8">
      <c r="A51" s="91" t="s">
        <v>188</v>
      </c>
      <c r="B51" s="234">
        <v>0.35</v>
      </c>
      <c r="C51" s="95">
        <f>capacity*B51</f>
        <v>1612.1</v>
      </c>
      <c r="D51" s="95">
        <f>B51*'box office'!M6</f>
        <v>1471.4</v>
      </c>
      <c r="E51" s="116"/>
      <c r="F51" s="91"/>
      <c r="G51" s="88" t="e">
        <f t="shared" si="1"/>
        <v>#DIV/0!</v>
      </c>
      <c r="H51" s="112"/>
    </row>
    <row r="52" spans="1:8">
      <c r="A52" s="92" t="s">
        <v>103</v>
      </c>
      <c r="B52" s="234">
        <v>0</v>
      </c>
      <c r="C52" s="206">
        <f>capacity*B52</f>
        <v>0</v>
      </c>
      <c r="D52" s="206">
        <f>B52*'box office'!M9</f>
        <v>0</v>
      </c>
      <c r="E52" s="116"/>
      <c r="F52" s="91"/>
      <c r="G52" s="88" t="e">
        <f>D52/$G$3</f>
        <v>#DIV/0!</v>
      </c>
      <c r="H52" s="112"/>
    </row>
    <row r="53" spans="1:8" ht="16.2" thickBot="1">
      <c r="A53" s="92" t="s">
        <v>160</v>
      </c>
      <c r="B53" s="92"/>
      <c r="C53" s="233">
        <v>0</v>
      </c>
      <c r="D53" s="233">
        <v>0</v>
      </c>
      <c r="E53" s="117"/>
      <c r="F53" s="92"/>
      <c r="G53" s="378" t="e">
        <f>D53/$G$3</f>
        <v>#DIV/0!</v>
      </c>
      <c r="H53" s="112"/>
    </row>
    <row r="54" spans="1:8">
      <c r="A54" s="207" t="s">
        <v>104</v>
      </c>
      <c r="B54" s="208"/>
      <c r="C54" s="209">
        <f>SUM(C42:C53)</f>
        <v>51387.1</v>
      </c>
      <c r="D54" s="209">
        <f>SUM(D42:D53)</f>
        <v>45330.42</v>
      </c>
      <c r="E54" s="116"/>
      <c r="F54" s="91"/>
      <c r="G54" s="209" t="e">
        <f>D54/$G$3</f>
        <v>#DIV/0!</v>
      </c>
      <c r="H54" s="112"/>
    </row>
    <row r="55" spans="1:8">
      <c r="A55" s="91"/>
      <c r="B55" s="91"/>
      <c r="C55" s="95"/>
      <c r="D55" s="95"/>
      <c r="E55" s="116"/>
      <c r="F55" s="91"/>
      <c r="G55" s="88"/>
      <c r="H55" s="112"/>
    </row>
    <row r="56" spans="1:8">
      <c r="A56" s="91" t="s">
        <v>245</v>
      </c>
      <c r="B56" s="91"/>
      <c r="C56" s="233">
        <v>0</v>
      </c>
      <c r="D56" s="233">
        <v>0</v>
      </c>
      <c r="E56" s="116"/>
      <c r="F56" s="91"/>
      <c r="G56" s="88" t="e">
        <f t="shared" ref="G56:G78" si="2">D56/$G$3</f>
        <v>#DIV/0!</v>
      </c>
      <c r="H56" s="112"/>
    </row>
    <row r="57" spans="1:8">
      <c r="A57" s="91" t="s">
        <v>105</v>
      </c>
      <c r="B57" s="91"/>
      <c r="C57" s="233">
        <v>0</v>
      </c>
      <c r="D57" s="233">
        <v>0</v>
      </c>
      <c r="E57" s="116"/>
      <c r="F57" s="91"/>
      <c r="G57" s="88" t="e">
        <f t="shared" si="2"/>
        <v>#DIV/0!</v>
      </c>
      <c r="H57" s="112"/>
    </row>
    <row r="58" spans="1:8">
      <c r="A58" s="91" t="s">
        <v>106</v>
      </c>
      <c r="B58" s="91"/>
      <c r="C58" s="233">
        <v>0</v>
      </c>
      <c r="D58" s="233">
        <v>0</v>
      </c>
      <c r="E58" s="116"/>
      <c r="F58" s="91"/>
      <c r="G58" s="88" t="e">
        <f t="shared" si="2"/>
        <v>#DIV/0!</v>
      </c>
      <c r="H58" s="112"/>
    </row>
    <row r="59" spans="1:8">
      <c r="A59" s="91" t="s">
        <v>107</v>
      </c>
      <c r="B59" s="91"/>
      <c r="C59" s="233">
        <v>0</v>
      </c>
      <c r="D59" s="233">
        <v>0</v>
      </c>
      <c r="E59" s="116"/>
      <c r="F59" s="91"/>
      <c r="G59" s="88" t="e">
        <f t="shared" si="2"/>
        <v>#DIV/0!</v>
      </c>
      <c r="H59" s="112"/>
    </row>
    <row r="60" spans="1:8">
      <c r="A60" s="91" t="s">
        <v>108</v>
      </c>
      <c r="B60" s="91"/>
      <c r="C60" s="233">
        <v>0</v>
      </c>
      <c r="D60" s="233">
        <v>0</v>
      </c>
      <c r="E60" s="116"/>
      <c r="F60" s="91"/>
      <c r="G60" s="88" t="e">
        <f t="shared" si="2"/>
        <v>#DIV/0!</v>
      </c>
      <c r="H60" s="112"/>
    </row>
    <row r="61" spans="1:8">
      <c r="A61" s="91" t="s">
        <v>109</v>
      </c>
      <c r="B61" s="91"/>
      <c r="C61" s="233">
        <v>0</v>
      </c>
      <c r="D61" s="233">
        <v>0</v>
      </c>
      <c r="E61" s="116"/>
      <c r="F61" s="91"/>
      <c r="G61" s="88" t="e">
        <f t="shared" si="2"/>
        <v>#DIV/0!</v>
      </c>
      <c r="H61" s="112"/>
    </row>
    <row r="62" spans="1:8">
      <c r="A62" s="91" t="s">
        <v>110</v>
      </c>
      <c r="B62" s="91"/>
      <c r="C62" s="233">
        <v>0</v>
      </c>
      <c r="D62" s="233">
        <v>0</v>
      </c>
      <c r="E62" s="116"/>
      <c r="F62" s="91"/>
      <c r="G62" s="88" t="e">
        <f t="shared" si="2"/>
        <v>#DIV/0!</v>
      </c>
      <c r="H62" s="112"/>
    </row>
    <row r="63" spans="1:8">
      <c r="A63" s="91" t="s">
        <v>111</v>
      </c>
      <c r="B63" s="91"/>
      <c r="C63" s="233">
        <v>0</v>
      </c>
      <c r="D63" s="233">
        <v>0</v>
      </c>
      <c r="E63" s="116"/>
      <c r="F63" s="91"/>
      <c r="G63" s="88" t="e">
        <f t="shared" si="2"/>
        <v>#DIV/0!</v>
      </c>
      <c r="H63" s="112"/>
    </row>
    <row r="64" spans="1:8">
      <c r="A64" s="91" t="s">
        <v>112</v>
      </c>
      <c r="B64" s="91"/>
      <c r="C64" s="233">
        <v>0</v>
      </c>
      <c r="D64" s="233">
        <v>0</v>
      </c>
      <c r="E64" s="116"/>
      <c r="F64" s="91"/>
      <c r="G64" s="88" t="e">
        <f t="shared" si="2"/>
        <v>#DIV/0!</v>
      </c>
      <c r="H64" s="112"/>
    </row>
    <row r="65" spans="1:8">
      <c r="A65" s="91" t="s">
        <v>84</v>
      </c>
      <c r="B65" s="91"/>
      <c r="C65" s="233">
        <v>0</v>
      </c>
      <c r="D65" s="233">
        <v>0</v>
      </c>
      <c r="E65" s="116"/>
      <c r="F65" s="91"/>
      <c r="G65" s="88" t="e">
        <f t="shared" si="2"/>
        <v>#DIV/0!</v>
      </c>
      <c r="H65" s="112"/>
    </row>
    <row r="66" spans="1:8">
      <c r="A66" s="91" t="s">
        <v>29</v>
      </c>
      <c r="B66" s="91"/>
      <c r="C66" s="233">
        <v>0</v>
      </c>
      <c r="D66" s="233">
        <v>0</v>
      </c>
      <c r="E66" s="116"/>
      <c r="F66" s="91"/>
      <c r="G66" s="88" t="e">
        <f t="shared" si="2"/>
        <v>#DIV/0!</v>
      </c>
      <c r="H66" s="112"/>
    </row>
    <row r="67" spans="1:8">
      <c r="A67" s="91" t="s">
        <v>244</v>
      </c>
      <c r="B67" s="91"/>
      <c r="C67" s="233">
        <v>0</v>
      </c>
      <c r="D67" s="233">
        <v>0</v>
      </c>
      <c r="E67" s="116"/>
      <c r="F67" s="91"/>
      <c r="G67" s="88" t="e">
        <f t="shared" si="2"/>
        <v>#DIV/0!</v>
      </c>
      <c r="H67" s="112"/>
    </row>
    <row r="68" spans="1:8">
      <c r="A68" s="91" t="s">
        <v>148</v>
      </c>
      <c r="B68" s="91"/>
      <c r="C68" s="233">
        <v>0</v>
      </c>
      <c r="D68" s="233">
        <v>0</v>
      </c>
      <c r="E68" s="116"/>
      <c r="F68" s="91"/>
      <c r="G68" s="88" t="e">
        <f t="shared" si="2"/>
        <v>#DIV/0!</v>
      </c>
      <c r="H68" s="112"/>
    </row>
    <row r="69" spans="1:8">
      <c r="A69" s="91" t="s">
        <v>149</v>
      </c>
      <c r="B69" s="91"/>
      <c r="C69" s="233">
        <v>0</v>
      </c>
      <c r="D69" s="233">
        <v>0</v>
      </c>
      <c r="E69" s="116"/>
      <c r="F69" s="91"/>
      <c r="G69" s="88" t="e">
        <f t="shared" si="2"/>
        <v>#DIV/0!</v>
      </c>
      <c r="H69" s="112"/>
    </row>
    <row r="70" spans="1:8">
      <c r="A70" s="91" t="s">
        <v>150</v>
      </c>
      <c r="B70" s="91"/>
      <c r="C70" s="233">
        <v>0</v>
      </c>
      <c r="D70" s="233">
        <v>0</v>
      </c>
      <c r="E70" s="116"/>
      <c r="F70" s="91"/>
      <c r="G70" s="88" t="e">
        <f t="shared" si="2"/>
        <v>#DIV/0!</v>
      </c>
      <c r="H70" s="112"/>
    </row>
    <row r="71" spans="1:8">
      <c r="A71" s="91" t="s">
        <v>103</v>
      </c>
      <c r="B71" s="91"/>
      <c r="C71" s="233">
        <v>0</v>
      </c>
      <c r="D71" s="233">
        <v>0</v>
      </c>
      <c r="E71" s="116"/>
      <c r="F71" s="91"/>
      <c r="G71" s="88" t="e">
        <f t="shared" si="2"/>
        <v>#DIV/0!</v>
      </c>
      <c r="H71" s="112"/>
    </row>
    <row r="72" spans="1:8">
      <c r="A72" s="91" t="s">
        <v>246</v>
      </c>
      <c r="B72" s="210"/>
      <c r="C72" s="233">
        <v>0</v>
      </c>
      <c r="D72" s="233">
        <v>0</v>
      </c>
      <c r="E72" s="116"/>
      <c r="F72" s="91"/>
      <c r="G72" s="88" t="e">
        <f t="shared" si="2"/>
        <v>#DIV/0!</v>
      </c>
      <c r="H72" s="112"/>
    </row>
    <row r="73" spans="1:8">
      <c r="A73" s="91" t="s">
        <v>243</v>
      </c>
      <c r="B73" s="210"/>
      <c r="C73" s="233">
        <v>0</v>
      </c>
      <c r="D73" s="233">
        <v>0</v>
      </c>
      <c r="E73" s="116"/>
      <c r="F73" s="91"/>
      <c r="G73" s="88" t="e">
        <f t="shared" si="2"/>
        <v>#DIV/0!</v>
      </c>
      <c r="H73" s="112"/>
    </row>
    <row r="74" spans="1:8">
      <c r="A74" s="229" t="s">
        <v>370</v>
      </c>
      <c r="B74" s="210"/>
      <c r="C74" s="233">
        <v>1000</v>
      </c>
      <c r="D74" s="233">
        <v>150</v>
      </c>
      <c r="E74" s="116"/>
      <c r="F74" s="91"/>
      <c r="G74" s="88" t="e">
        <f t="shared" si="2"/>
        <v>#DIV/0!</v>
      </c>
      <c r="H74" s="112"/>
    </row>
    <row r="75" spans="1:8">
      <c r="A75" s="229" t="s">
        <v>376</v>
      </c>
      <c r="B75" s="210"/>
      <c r="C75" s="233">
        <v>0</v>
      </c>
      <c r="D75" s="233">
        <v>124</v>
      </c>
      <c r="E75" s="116"/>
      <c r="F75" s="91"/>
      <c r="G75" s="88" t="e">
        <f t="shared" si="2"/>
        <v>#DIV/0!</v>
      </c>
      <c r="H75" s="112"/>
    </row>
    <row r="76" spans="1:8" ht="16.2" thickBot="1">
      <c r="A76" s="211" t="s">
        <v>151</v>
      </c>
      <c r="B76" s="210"/>
      <c r="C76" s="235">
        <v>36500</v>
      </c>
      <c r="D76" s="212">
        <f>C76</f>
        <v>36500</v>
      </c>
      <c r="E76" s="213"/>
      <c r="F76" s="92"/>
      <c r="G76" s="378" t="e">
        <f t="shared" si="2"/>
        <v>#DIV/0!</v>
      </c>
      <c r="H76" s="112"/>
    </row>
    <row r="77" spans="1:8">
      <c r="A77" s="187" t="s">
        <v>152</v>
      </c>
      <c r="B77" s="208"/>
      <c r="C77" s="114">
        <f>SUM(C56:C76)</f>
        <v>37500</v>
      </c>
      <c r="D77" s="114">
        <f>SUM(D56:D76)</f>
        <v>36774</v>
      </c>
      <c r="E77" s="116"/>
      <c r="F77" s="92"/>
      <c r="G77" s="88" t="e">
        <f t="shared" si="2"/>
        <v>#DIV/0!</v>
      </c>
      <c r="H77" s="112"/>
    </row>
    <row r="78" spans="1:8">
      <c r="A78" s="193" t="s">
        <v>153</v>
      </c>
      <c r="B78" s="91"/>
      <c r="C78" s="96">
        <f>+C77+C54</f>
        <v>88887.1</v>
      </c>
      <c r="D78" s="96">
        <f>+D77+D54</f>
        <v>82104.42</v>
      </c>
      <c r="E78" s="116"/>
      <c r="F78" s="92"/>
      <c r="G78" s="88" t="e">
        <f t="shared" si="2"/>
        <v>#DIV/0!</v>
      </c>
      <c r="H78" s="214"/>
    </row>
    <row r="79" spans="1:8" ht="16.2" thickBot="1">
      <c r="A79" s="176" t="s">
        <v>154</v>
      </c>
      <c r="B79" s="92"/>
      <c r="C79" s="107"/>
      <c r="D79" s="91"/>
      <c r="E79" s="120">
        <f>D77+D54+D38</f>
        <v>176350.81</v>
      </c>
      <c r="F79" s="96"/>
      <c r="G79" s="380" t="e">
        <f>E79/$G$3</f>
        <v>#DIV/0!</v>
      </c>
      <c r="H79" s="214"/>
    </row>
    <row r="80" spans="1:8">
      <c r="A80" s="92"/>
      <c r="B80" s="92"/>
      <c r="C80" s="107"/>
      <c r="D80" s="215"/>
      <c r="E80" s="116"/>
      <c r="F80" s="92"/>
      <c r="G80" s="88"/>
      <c r="H80" s="214"/>
    </row>
    <row r="81" spans="1:8">
      <c r="A81" s="176" t="s">
        <v>305</v>
      </c>
      <c r="B81" s="92"/>
      <c r="C81" s="91"/>
      <c r="D81" s="107"/>
      <c r="E81" s="118">
        <f>E28-E79</f>
        <v>16113.07</v>
      </c>
      <c r="F81" s="90"/>
      <c r="G81" s="83" t="e">
        <f>E81/$G$3</f>
        <v>#DIV/0!</v>
      </c>
      <c r="H81" s="214"/>
    </row>
    <row r="82" spans="1:8">
      <c r="A82" s="176"/>
      <c r="B82" s="210" t="s">
        <v>156</v>
      </c>
      <c r="C82" s="216" t="s">
        <v>248</v>
      </c>
      <c r="D82" s="216" t="s">
        <v>157</v>
      </c>
      <c r="E82" s="116"/>
      <c r="F82" s="91"/>
      <c r="G82" s="88"/>
      <c r="H82" s="112"/>
    </row>
    <row r="83" spans="1:8">
      <c r="A83" s="92" t="s">
        <v>92</v>
      </c>
      <c r="B83" s="328">
        <v>0</v>
      </c>
      <c r="C83" s="325">
        <f>B83-C84</f>
        <v>0</v>
      </c>
      <c r="D83" s="236">
        <v>0</v>
      </c>
      <c r="E83" s="204"/>
      <c r="F83" s="110"/>
      <c r="G83" s="88"/>
      <c r="H83" s="112"/>
    </row>
    <row r="84" spans="1:8">
      <c r="A84" s="92" t="s">
        <v>304</v>
      </c>
      <c r="B84" s="346">
        <v>0</v>
      </c>
      <c r="C84" s="107">
        <f>IF(B84&gt;0,(B83)*B84,0)</f>
        <v>0</v>
      </c>
      <c r="D84" s="325"/>
      <c r="E84" s="204"/>
      <c r="F84" s="95"/>
      <c r="G84" s="88"/>
      <c r="H84" s="112"/>
    </row>
    <row r="85" spans="1:8">
      <c r="A85" s="176" t="s">
        <v>93</v>
      </c>
      <c r="B85" s="92"/>
      <c r="C85" s="93">
        <f>SUM(C83:C84)</f>
        <v>0</v>
      </c>
      <c r="D85" s="93">
        <f>SUM(D83:D83)</f>
        <v>0</v>
      </c>
      <c r="E85" s="118">
        <f>SUM(C85:D85)</f>
        <v>0</v>
      </c>
      <c r="F85" s="110"/>
      <c r="G85" s="88" t="e">
        <f>E85/$G$3</f>
        <v>#DIV/0!</v>
      </c>
      <c r="H85" s="112"/>
    </row>
    <row r="86" spans="1:8">
      <c r="A86" s="92"/>
      <c r="B86" s="92"/>
      <c r="C86" s="92"/>
      <c r="D86" s="92"/>
      <c r="E86" s="116"/>
      <c r="F86" s="91"/>
      <c r="G86" s="88"/>
      <c r="H86" s="112"/>
    </row>
    <row r="87" spans="1:8">
      <c r="A87" s="176" t="s">
        <v>155</v>
      </c>
      <c r="B87" s="92"/>
      <c r="C87" s="92"/>
      <c r="D87" s="92"/>
      <c r="E87" s="204">
        <f>+E81-E85</f>
        <v>16113.07</v>
      </c>
      <c r="F87" s="110"/>
      <c r="G87" s="88" t="e">
        <f>E87/$G$3</f>
        <v>#DIV/0!</v>
      </c>
      <c r="H87" s="112"/>
    </row>
    <row r="88" spans="1:8">
      <c r="A88" s="92"/>
      <c r="B88" s="92"/>
      <c r="C88" s="92"/>
      <c r="D88" s="92"/>
      <c r="E88" s="116"/>
      <c r="F88" s="91"/>
      <c r="G88" s="88"/>
      <c r="H88" s="112"/>
    </row>
    <row r="89" spans="1:8">
      <c r="A89" s="176" t="s">
        <v>94</v>
      </c>
      <c r="B89" s="92"/>
      <c r="C89" s="92"/>
      <c r="D89" s="92"/>
      <c r="E89" s="204">
        <f>+IF(E87&gt;0,E87,0)</f>
        <v>16113.07</v>
      </c>
      <c r="F89" s="110"/>
      <c r="G89" s="88"/>
      <c r="H89" s="112"/>
    </row>
    <row r="90" spans="1:8">
      <c r="A90" s="92" t="s">
        <v>66</v>
      </c>
      <c r="B90" s="326">
        <v>0.7</v>
      </c>
      <c r="C90" s="107">
        <f>E89*B90-C91</f>
        <v>11279.15</v>
      </c>
      <c r="D90" s="91"/>
      <c r="E90" s="116"/>
      <c r="F90" s="91"/>
      <c r="G90" s="88"/>
      <c r="H90" s="110"/>
    </row>
    <row r="91" spans="1:8">
      <c r="A91" s="92" t="s">
        <v>301</v>
      </c>
      <c r="B91" s="346">
        <v>0</v>
      </c>
      <c r="C91" s="107">
        <f>IF(B91&gt;0,(E89*B90)*B91,0)</f>
        <v>0</v>
      </c>
      <c r="D91" s="91"/>
      <c r="E91" s="116"/>
      <c r="F91" s="91"/>
      <c r="G91" s="88"/>
      <c r="H91" s="110"/>
    </row>
    <row r="92" spans="1:8">
      <c r="A92" s="217" t="s">
        <v>52</v>
      </c>
      <c r="B92" s="327"/>
      <c r="C92" s="107"/>
      <c r="D92" s="90">
        <f>SUM(C90:C91)</f>
        <v>11279.15</v>
      </c>
      <c r="E92" s="231" t="s">
        <v>392</v>
      </c>
      <c r="F92" s="95"/>
      <c r="G92" s="88" t="e">
        <f>D92/$G$3</f>
        <v>#DIV/0!</v>
      </c>
      <c r="H92" s="110"/>
    </row>
    <row r="93" spans="1:8">
      <c r="A93" s="92" t="s">
        <v>300</v>
      </c>
      <c r="B93" s="326">
        <v>0</v>
      </c>
      <c r="C93" s="107">
        <f>E89*B93-C94</f>
        <v>0</v>
      </c>
      <c r="D93" s="91"/>
      <c r="E93" s="116"/>
      <c r="F93" s="91"/>
      <c r="G93" s="88"/>
      <c r="H93" s="110"/>
    </row>
    <row r="94" spans="1:8">
      <c r="A94" s="92" t="s">
        <v>302</v>
      </c>
      <c r="B94" s="346">
        <v>0</v>
      </c>
      <c r="C94" s="107">
        <f>IF(B94&gt;0,(E89*B93)*B94,0)</f>
        <v>0</v>
      </c>
      <c r="D94" s="91"/>
      <c r="E94" s="116"/>
      <c r="F94" s="91"/>
      <c r="G94" s="88"/>
      <c r="H94" s="110"/>
    </row>
    <row r="95" spans="1:8">
      <c r="A95" s="217" t="s">
        <v>303</v>
      </c>
      <c r="B95" s="344"/>
      <c r="C95" s="107"/>
      <c r="D95" s="90">
        <f>SUM(C93:C94)</f>
        <v>0</v>
      </c>
      <c r="E95" s="231" t="s">
        <v>128</v>
      </c>
      <c r="F95" s="95"/>
      <c r="G95" s="88" t="e">
        <f>D95/$G$3</f>
        <v>#DIV/0!</v>
      </c>
      <c r="H95" s="110"/>
    </row>
    <row r="96" spans="1:8">
      <c r="A96" s="217" t="s">
        <v>130</v>
      </c>
      <c r="B96" s="326">
        <v>0.3</v>
      </c>
      <c r="C96" s="218"/>
      <c r="D96" s="96">
        <f>E89*B96</f>
        <v>4833.92</v>
      </c>
      <c r="E96" s="116"/>
      <c r="F96" s="91"/>
      <c r="G96" s="88"/>
      <c r="H96" s="112"/>
    </row>
    <row r="97" spans="1:8">
      <c r="A97" s="92"/>
      <c r="B97" s="92"/>
      <c r="C97" s="92"/>
      <c r="D97" s="92"/>
      <c r="E97" s="116"/>
      <c r="F97" s="91"/>
      <c r="G97" s="88"/>
      <c r="H97" s="112"/>
    </row>
    <row r="98" spans="1:8" s="203" customFormat="1">
      <c r="A98" s="176" t="s">
        <v>131</v>
      </c>
      <c r="B98" s="176"/>
      <c r="C98" s="176"/>
      <c r="D98" s="176"/>
      <c r="E98" s="118">
        <f>D92+C85+D38</f>
        <v>105525.54</v>
      </c>
      <c r="F98" s="90"/>
      <c r="G98" s="83" t="e">
        <f>E98/$G$3</f>
        <v>#DIV/0!</v>
      </c>
      <c r="H98" s="202"/>
    </row>
    <row r="99" spans="1:8" s="203" customFormat="1">
      <c r="A99" s="176" t="s">
        <v>247</v>
      </c>
      <c r="B99" s="176"/>
      <c r="C99" s="176"/>
      <c r="D99" s="176"/>
      <c r="E99" s="219">
        <f>'cover sheet'!D53</f>
        <v>0</v>
      </c>
      <c r="F99" s="90"/>
      <c r="G99" s="83"/>
      <c r="H99" s="202"/>
    </row>
    <row r="100" spans="1:8" s="203" customFormat="1">
      <c r="A100" s="176" t="s">
        <v>248</v>
      </c>
      <c r="B100" s="176"/>
      <c r="C100" s="176"/>
      <c r="D100" s="176"/>
      <c r="E100" s="118">
        <f>E98-E99</f>
        <v>105525.54</v>
      </c>
      <c r="F100" s="90"/>
      <c r="G100" s="83"/>
      <c r="H100" s="202"/>
    </row>
    <row r="101" spans="1:8" s="203" customFormat="1">
      <c r="A101" s="176"/>
      <c r="B101" s="176"/>
      <c r="C101" s="176"/>
      <c r="D101" s="176"/>
      <c r="E101" s="118"/>
      <c r="F101" s="90"/>
      <c r="G101" s="83"/>
      <c r="H101" s="202"/>
    </row>
    <row r="102" spans="1:8" s="203" customFormat="1">
      <c r="A102" s="176" t="s">
        <v>53</v>
      </c>
      <c r="B102" s="176"/>
      <c r="C102" s="176"/>
      <c r="D102" s="176"/>
      <c r="E102" s="118">
        <f>+(D96+D85+D77+D54)+IF(E81&lt;0,E81,0)</f>
        <v>86938.34</v>
      </c>
      <c r="F102" s="90"/>
      <c r="G102" s="83" t="e">
        <f>E102/$G$3</f>
        <v>#DIV/0!</v>
      </c>
      <c r="H102" s="202"/>
    </row>
    <row r="103" spans="1:8" s="203" customFormat="1">
      <c r="A103" s="176" t="s">
        <v>306</v>
      </c>
      <c r="B103" s="176"/>
      <c r="C103" s="176"/>
      <c r="D103" s="176"/>
      <c r="E103" s="220">
        <f>'box office'!M25</f>
        <v>0</v>
      </c>
      <c r="F103" s="187"/>
      <c r="G103" s="83" t="e">
        <f>E103/$G$3</f>
        <v>#DIV/0!</v>
      </c>
      <c r="H103" s="202"/>
    </row>
    <row r="104" spans="1:8" s="203" customFormat="1">
      <c r="A104" s="176" t="s">
        <v>249</v>
      </c>
      <c r="B104" s="176"/>
      <c r="C104" s="176"/>
      <c r="D104" s="176"/>
      <c r="E104" s="118">
        <f>E102+E103</f>
        <v>86938.34</v>
      </c>
      <c r="F104" s="187"/>
      <c r="G104" s="83" t="e">
        <f>E104/$G$3</f>
        <v>#DIV/0!</v>
      </c>
      <c r="H104" s="202"/>
    </row>
    <row r="105" spans="1:8">
      <c r="A105" s="92"/>
      <c r="B105" s="92"/>
      <c r="C105" s="92"/>
      <c r="D105" s="92"/>
      <c r="E105" s="116"/>
      <c r="F105" s="91"/>
      <c r="G105" s="88"/>
      <c r="H105" s="112"/>
    </row>
    <row r="106" spans="1:8">
      <c r="A106" s="176" t="s">
        <v>132</v>
      </c>
      <c r="B106" s="92"/>
      <c r="C106" s="92"/>
      <c r="D106" s="92"/>
      <c r="E106" s="204">
        <f>SUM(E100:E103)</f>
        <v>192463.88</v>
      </c>
      <c r="F106" s="110"/>
      <c r="G106" s="88" t="e">
        <f>E106/$G$3</f>
        <v>#DIV/0!</v>
      </c>
      <c r="H106" s="112"/>
    </row>
    <row r="107" spans="1:8">
      <c r="A107" s="221" t="s">
        <v>197</v>
      </c>
      <c r="B107" s="92"/>
      <c r="C107" s="92"/>
      <c r="D107" s="92"/>
      <c r="E107" s="222">
        <f>'box office'!M28</f>
        <v>192463.88</v>
      </c>
      <c r="F107" s="223"/>
      <c r="G107" s="88" t="e">
        <f>E107/$G$3</f>
        <v>#DIV/0!</v>
      </c>
      <c r="H107" s="112"/>
    </row>
    <row r="108" spans="1:8">
      <c r="A108" s="224" t="s">
        <v>198</v>
      </c>
      <c r="B108" s="92"/>
      <c r="C108" s="92"/>
      <c r="D108" s="92"/>
      <c r="E108" s="222">
        <f>E107-E106</f>
        <v>0</v>
      </c>
      <c r="F108" s="223"/>
      <c r="G108" s="88" t="e">
        <f>E108/$G$3</f>
        <v>#DIV/0!</v>
      </c>
      <c r="H108" s="112"/>
    </row>
    <row r="109" spans="1:8">
      <c r="A109" s="176" t="s">
        <v>199</v>
      </c>
      <c r="B109" s="92"/>
      <c r="C109" s="92"/>
      <c r="D109" s="92"/>
      <c r="E109" s="116"/>
      <c r="F109" s="91"/>
      <c r="G109" s="88"/>
      <c r="H109" s="112"/>
    </row>
    <row r="110" spans="1:8">
      <c r="A110" s="427"/>
      <c r="B110" s="428"/>
      <c r="C110" s="427"/>
      <c r="D110" s="433"/>
      <c r="E110" s="428"/>
      <c r="F110" s="91"/>
      <c r="G110" s="88"/>
      <c r="H110" s="112"/>
    </row>
    <row r="111" spans="1:8">
      <c r="A111" s="429"/>
      <c r="B111" s="430"/>
      <c r="C111" s="429"/>
      <c r="D111" s="434"/>
      <c r="E111" s="430"/>
      <c r="F111" s="91"/>
      <c r="G111" s="88"/>
      <c r="H111" s="112"/>
    </row>
    <row r="112" spans="1:8">
      <c r="A112" s="431"/>
      <c r="B112" s="432"/>
      <c r="C112" s="431"/>
      <c r="D112" s="435"/>
      <c r="E112" s="432"/>
      <c r="F112" s="92"/>
      <c r="G112" s="88"/>
      <c r="H112" s="112"/>
    </row>
    <row r="113" spans="1:8">
      <c r="A113" s="425" t="s">
        <v>360</v>
      </c>
      <c r="B113" s="426"/>
      <c r="C113" s="436" t="s">
        <v>367</v>
      </c>
      <c r="D113" s="437"/>
      <c r="E113" s="438"/>
      <c r="F113" s="91"/>
      <c r="G113" s="88"/>
      <c r="H113" s="112"/>
    </row>
    <row r="114" spans="1:8" ht="16.2">
      <c r="A114" s="425" t="s">
        <v>361</v>
      </c>
      <c r="B114" s="426"/>
      <c r="C114" s="436" t="s">
        <v>368</v>
      </c>
      <c r="D114" s="437"/>
      <c r="E114" s="438"/>
      <c r="F114" s="104"/>
      <c r="G114" s="88"/>
      <c r="H114" s="112"/>
    </row>
    <row r="115" spans="1:8">
      <c r="A115" s="423"/>
      <c r="B115" s="423"/>
    </row>
    <row r="116" spans="1:8">
      <c r="A116" s="424"/>
      <c r="B116" s="424"/>
    </row>
    <row r="117" spans="1:8">
      <c r="A117" s="424"/>
      <c r="B117" s="424"/>
      <c r="D117" s="225"/>
      <c r="E117" s="225"/>
      <c r="F117" s="225"/>
    </row>
    <row r="118" spans="1:8">
      <c r="A118" s="424"/>
      <c r="B118" s="424"/>
    </row>
    <row r="119" spans="1:8">
      <c r="A119" s="424"/>
      <c r="B119" s="424"/>
    </row>
    <row r="120" spans="1:8">
      <c r="A120" s="424"/>
      <c r="B120" s="424"/>
    </row>
    <row r="121" spans="1:8">
      <c r="A121" s="424"/>
      <c r="B121" s="424"/>
    </row>
    <row r="122" spans="1:8">
      <c r="A122" s="424"/>
      <c r="B122" s="424"/>
    </row>
    <row r="123" spans="1:8">
      <c r="A123" s="424"/>
      <c r="B123" s="424"/>
    </row>
    <row r="124" spans="1:8">
      <c r="A124" s="424"/>
      <c r="B124" s="424"/>
    </row>
  </sheetData>
  <mergeCells count="7">
    <mergeCell ref="A115:B124"/>
    <mergeCell ref="A113:B113"/>
    <mergeCell ref="A114:B114"/>
    <mergeCell ref="A110:B112"/>
    <mergeCell ref="C110:E112"/>
    <mergeCell ref="C113:E113"/>
    <mergeCell ref="C114:E114"/>
  </mergeCells>
  <phoneticPr fontId="0" type="noConversion"/>
  <printOptions horizontalCentered="1"/>
  <pageMargins left="0" right="0" top="0.5" bottom="0" header="0" footer="0"/>
  <pageSetup scale="40" orientation="portrait" horizontalDpi="300" verticalDpi="300" copies="3" r:id="rId1"/>
  <headerFooter alignWithMargins="0"/>
  <rowBreaks count="1" manualBreakCount="1">
    <brk id="79" max="16383" man="1"/>
  </rowBreaks>
  <ignoredErrors>
    <ignoredError sqref="C83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2" sqref="B12"/>
    </sheetView>
  </sheetViews>
  <sheetFormatPr defaultColWidth="9" defaultRowHeight="15"/>
  <cols>
    <col min="1" max="1" width="37.5546875" style="401" bestFit="1" customWidth="1"/>
    <col min="2" max="10" width="12.44140625" bestFit="1" customWidth="1"/>
  </cols>
  <sheetData>
    <row r="1" spans="1:10" ht="15.6">
      <c r="A1" s="385" t="s">
        <v>345</v>
      </c>
      <c r="B1" s="386">
        <f>'cover sheet'!A8</f>
        <v>42718</v>
      </c>
      <c r="C1" s="386">
        <f>B1+1</f>
        <v>42719</v>
      </c>
      <c r="D1" s="386">
        <f t="shared" ref="D1:J1" si="0">C1+1</f>
        <v>42720</v>
      </c>
      <c r="E1" s="386">
        <f t="shared" si="0"/>
        <v>42721</v>
      </c>
      <c r="F1" s="386">
        <f t="shared" si="0"/>
        <v>42722</v>
      </c>
      <c r="G1" s="386">
        <f>E1+1</f>
        <v>42722</v>
      </c>
      <c r="H1" s="386">
        <f t="shared" si="0"/>
        <v>42723</v>
      </c>
      <c r="I1" s="386">
        <f>G1+1</f>
        <v>42723</v>
      </c>
      <c r="J1" s="386">
        <f t="shared" si="0"/>
        <v>42724</v>
      </c>
    </row>
    <row r="2" spans="1:10" ht="15.6">
      <c r="A2" s="387" t="s">
        <v>238</v>
      </c>
      <c r="B2" s="388" t="str">
        <f>'box office'!C2</f>
        <v>WED</v>
      </c>
      <c r="C2" s="388" t="str">
        <f>'box office'!D2</f>
        <v>THU</v>
      </c>
      <c r="D2" s="388" t="str">
        <f>'box office'!E2</f>
        <v>Day</v>
      </c>
      <c r="E2" s="388" t="str">
        <f>'box office'!F2</f>
        <v>Day</v>
      </c>
      <c r="F2" s="388" t="str">
        <f>'box office'!G2</f>
        <v>Day</v>
      </c>
      <c r="G2" s="388" t="str">
        <f>'box office'!H2</f>
        <v>Day</v>
      </c>
      <c r="H2" s="388" t="str">
        <f>'box office'!I2</f>
        <v>Day</v>
      </c>
      <c r="I2" s="388" t="str">
        <f>'box office'!J2</f>
        <v>Day</v>
      </c>
      <c r="J2" s="388" t="str">
        <f>'box office'!K2</f>
        <v>Day</v>
      </c>
    </row>
    <row r="3" spans="1:10" ht="15.6">
      <c r="A3" s="387" t="s">
        <v>346</v>
      </c>
      <c r="B3" s="389">
        <f>'box office'!C3</f>
        <v>0.8125</v>
      </c>
      <c r="C3" s="389">
        <f>'box office'!D3</f>
        <v>0.8125</v>
      </c>
      <c r="D3" s="389" t="str">
        <f>'box office'!E3</f>
        <v>(time)</v>
      </c>
      <c r="E3" s="389" t="str">
        <f>'box office'!F3</f>
        <v>(time)</v>
      </c>
      <c r="F3" s="389" t="str">
        <f>'box office'!G3</f>
        <v>(time)</v>
      </c>
      <c r="G3" s="389" t="str">
        <f>'box office'!H3</f>
        <v>(time)</v>
      </c>
      <c r="H3" s="389" t="str">
        <f>'box office'!I3</f>
        <v>(time)</v>
      </c>
      <c r="I3" s="389" t="str">
        <f>'box office'!J3</f>
        <v>(time)</v>
      </c>
      <c r="J3" s="389" t="str">
        <f>'box office'!K3</f>
        <v>(time)</v>
      </c>
    </row>
    <row r="4" spans="1:10" ht="16.2" thickBot="1">
      <c r="A4" s="390" t="s">
        <v>347</v>
      </c>
      <c r="B4" s="391">
        <f>'box office'!C8</f>
        <v>156</v>
      </c>
      <c r="C4" s="391">
        <f>'box office'!D8</f>
        <v>10</v>
      </c>
      <c r="D4" s="391">
        <f>'box office'!E8</f>
        <v>0</v>
      </c>
      <c r="E4" s="391">
        <f>'box office'!F8</f>
        <v>0</v>
      </c>
      <c r="F4" s="391">
        <f>'box office'!G8</f>
        <v>0</v>
      </c>
      <c r="G4" s="391">
        <f>'box office'!H8</f>
        <v>0</v>
      </c>
      <c r="H4" s="391">
        <f>'box office'!I8</f>
        <v>0</v>
      </c>
      <c r="I4" s="391">
        <f>'box office'!J8</f>
        <v>0</v>
      </c>
      <c r="J4" s="391">
        <f>'box office'!K8</f>
        <v>0</v>
      </c>
    </row>
    <row r="5" spans="1:10" ht="15.6">
      <c r="A5" s="392" t="s">
        <v>348</v>
      </c>
      <c r="B5" s="393"/>
      <c r="C5" s="393"/>
      <c r="D5" s="393"/>
      <c r="E5" s="393"/>
      <c r="F5" s="393"/>
      <c r="G5" s="393"/>
      <c r="H5" s="393"/>
      <c r="I5" s="393"/>
      <c r="J5" s="393"/>
    </row>
    <row r="6" spans="1:10" ht="15.6">
      <c r="A6" s="392" t="s">
        <v>362</v>
      </c>
      <c r="B6" s="393"/>
      <c r="C6" s="393"/>
      <c r="D6" s="393"/>
      <c r="E6" s="393"/>
      <c r="F6" s="393"/>
      <c r="G6" s="393"/>
      <c r="H6" s="393"/>
      <c r="I6" s="393"/>
      <c r="J6" s="393"/>
    </row>
    <row r="7" spans="1:10" ht="15.6">
      <c r="A7" s="394" t="s">
        <v>349</v>
      </c>
      <c r="B7" s="395">
        <v>8</v>
      </c>
      <c r="C7" s="395"/>
      <c r="D7" s="395"/>
      <c r="E7" s="395"/>
      <c r="F7" s="395"/>
      <c r="G7" s="395"/>
      <c r="H7" s="395"/>
      <c r="I7" s="395"/>
      <c r="J7" s="395"/>
    </row>
    <row r="8" spans="1:10" ht="15.6">
      <c r="A8" s="394" t="s">
        <v>350</v>
      </c>
      <c r="B8" s="395"/>
      <c r="C8" s="395"/>
      <c r="D8" s="395"/>
      <c r="E8" s="395"/>
      <c r="F8" s="395"/>
      <c r="G8" s="395"/>
      <c r="H8" s="395"/>
      <c r="I8" s="395"/>
      <c r="J8" s="395"/>
    </row>
    <row r="9" spans="1:10" ht="15.6">
      <c r="A9" s="394" t="s">
        <v>351</v>
      </c>
      <c r="B9" s="395">
        <v>48</v>
      </c>
      <c r="C9" s="395"/>
      <c r="D9" s="395"/>
      <c r="E9" s="395"/>
      <c r="F9" s="395"/>
      <c r="G9" s="395"/>
      <c r="H9" s="395"/>
      <c r="I9" s="395"/>
      <c r="J9" s="395"/>
    </row>
    <row r="10" spans="1:10" ht="15.6">
      <c r="A10" s="394" t="s">
        <v>352</v>
      </c>
      <c r="B10" s="395"/>
      <c r="C10" s="395"/>
      <c r="D10" s="395"/>
      <c r="E10" s="395"/>
      <c r="F10" s="395"/>
      <c r="G10" s="395"/>
      <c r="H10" s="395"/>
      <c r="I10" s="395"/>
      <c r="J10" s="395"/>
    </row>
    <row r="11" spans="1:10" ht="15.6">
      <c r="A11" s="394" t="s">
        <v>353</v>
      </c>
      <c r="B11" s="395">
        <v>62</v>
      </c>
      <c r="C11" s="395"/>
      <c r="D11" s="395"/>
      <c r="E11" s="395"/>
      <c r="F11" s="395"/>
      <c r="G11" s="395"/>
      <c r="H11" s="395"/>
      <c r="I11" s="395"/>
      <c r="J11" s="395"/>
    </row>
    <row r="12" spans="1:10" ht="15.6">
      <c r="A12" s="394" t="s">
        <v>363</v>
      </c>
      <c r="B12" s="395"/>
      <c r="C12" s="395"/>
      <c r="D12" s="395"/>
      <c r="E12" s="395"/>
      <c r="F12" s="395"/>
      <c r="G12" s="395"/>
      <c r="H12" s="395"/>
      <c r="I12" s="395"/>
      <c r="J12" s="395"/>
    </row>
    <row r="13" spans="1:10" ht="15.6">
      <c r="A13" s="394" t="s">
        <v>354</v>
      </c>
      <c r="B13" s="395"/>
      <c r="C13" s="395"/>
      <c r="D13" s="395"/>
      <c r="E13" s="395"/>
      <c r="F13" s="395"/>
      <c r="G13" s="395"/>
      <c r="H13" s="395"/>
      <c r="I13" s="395"/>
      <c r="J13" s="395"/>
    </row>
    <row r="14" spans="1:10" ht="15.6">
      <c r="A14" s="394" t="s">
        <v>391</v>
      </c>
      <c r="B14" s="395">
        <v>28</v>
      </c>
      <c r="C14" s="395">
        <v>8</v>
      </c>
      <c r="D14" s="395"/>
      <c r="E14" s="395"/>
      <c r="F14" s="395"/>
      <c r="G14" s="395"/>
      <c r="H14" s="395"/>
      <c r="I14" s="395"/>
      <c r="J14" s="395"/>
    </row>
    <row r="15" spans="1:10" ht="15.6">
      <c r="A15" s="394" t="s">
        <v>355</v>
      </c>
      <c r="B15" s="395">
        <v>10</v>
      </c>
      <c r="C15" s="395">
        <v>2</v>
      </c>
      <c r="D15" s="395"/>
      <c r="E15" s="395"/>
      <c r="F15" s="395"/>
      <c r="G15" s="395"/>
      <c r="H15" s="395"/>
      <c r="I15" s="395"/>
      <c r="J15" s="395"/>
    </row>
    <row r="16" spans="1:10" ht="15.6">
      <c r="A16" s="394" t="s">
        <v>356</v>
      </c>
      <c r="B16" s="395"/>
      <c r="C16" s="395"/>
      <c r="D16" s="395"/>
      <c r="E16" s="395"/>
      <c r="F16" s="395"/>
      <c r="G16" s="395"/>
      <c r="H16" s="395"/>
      <c r="I16" s="395"/>
      <c r="J16" s="395"/>
    </row>
    <row r="17" spans="1:10" ht="15.6">
      <c r="A17" s="396" t="s">
        <v>357</v>
      </c>
      <c r="B17" s="395"/>
      <c r="C17" s="395"/>
      <c r="D17" s="395"/>
      <c r="E17" s="395"/>
      <c r="F17" s="395"/>
      <c r="G17" s="395"/>
      <c r="H17" s="395"/>
      <c r="I17" s="395"/>
      <c r="J17" s="395"/>
    </row>
    <row r="18" spans="1:10" ht="15.6" thickBot="1">
      <c r="A18" s="397"/>
      <c r="B18" s="398">
        <f t="shared" ref="B18:J18" si="1">SUM(B5:B17)</f>
        <v>156</v>
      </c>
      <c r="C18" s="398">
        <f t="shared" si="1"/>
        <v>10</v>
      </c>
      <c r="D18" s="398">
        <f t="shared" si="1"/>
        <v>0</v>
      </c>
      <c r="E18" s="398">
        <f t="shared" si="1"/>
        <v>0</v>
      </c>
      <c r="F18" s="398">
        <f t="shared" si="1"/>
        <v>0</v>
      </c>
      <c r="G18" s="398">
        <f t="shared" si="1"/>
        <v>0</v>
      </c>
      <c r="H18" s="398">
        <f t="shared" si="1"/>
        <v>0</v>
      </c>
      <c r="I18" s="398">
        <f t="shared" si="1"/>
        <v>0</v>
      </c>
      <c r="J18" s="398">
        <f t="shared" si="1"/>
        <v>0</v>
      </c>
    </row>
    <row r="19" spans="1:10" ht="13.8" thickBot="1">
      <c r="A19" s="399" t="s">
        <v>358</v>
      </c>
      <c r="B19" s="400" t="str">
        <f t="shared" ref="B19:J19" si="2">IF(((B18-B4)=0),"OK","PROBLEM")</f>
        <v>OK</v>
      </c>
      <c r="C19" s="400" t="str">
        <f t="shared" si="2"/>
        <v>OK</v>
      </c>
      <c r="D19" s="400" t="str">
        <f t="shared" si="2"/>
        <v>OK</v>
      </c>
      <c r="E19" s="400" t="str">
        <f t="shared" si="2"/>
        <v>OK</v>
      </c>
      <c r="F19" s="400" t="str">
        <f t="shared" si="2"/>
        <v>OK</v>
      </c>
      <c r="G19" s="400" t="str">
        <f t="shared" si="2"/>
        <v>OK</v>
      </c>
      <c r="H19" s="400" t="str">
        <f t="shared" si="2"/>
        <v>OK</v>
      </c>
      <c r="I19" s="400" t="str">
        <f t="shared" si="2"/>
        <v>OK</v>
      </c>
      <c r="J19" s="400" t="str">
        <f t="shared" si="2"/>
        <v>OK</v>
      </c>
    </row>
    <row r="21" spans="1:10" ht="15.6">
      <c r="A21" s="402" t="s">
        <v>124</v>
      </c>
      <c r="B21" s="439"/>
      <c r="C21" s="439"/>
      <c r="D21" s="439"/>
      <c r="E21" s="439"/>
      <c r="F21" s="439"/>
    </row>
    <row r="22" spans="1:10">
      <c r="B22" s="439"/>
      <c r="C22" s="439"/>
      <c r="D22" s="439"/>
      <c r="E22" s="439"/>
      <c r="F22" s="439"/>
    </row>
    <row r="23" spans="1:10">
      <c r="B23" s="439"/>
      <c r="C23" s="439"/>
      <c r="D23" s="439"/>
      <c r="E23" s="439"/>
      <c r="F23" s="439"/>
    </row>
    <row r="24" spans="1:10">
      <c r="B24" s="439"/>
      <c r="C24" s="439"/>
      <c r="D24" s="439"/>
      <c r="E24" s="439"/>
      <c r="F24" s="439"/>
    </row>
  </sheetData>
  <mergeCells count="1">
    <mergeCell ref="B21:F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B22"/>
  <sheetViews>
    <sheetView workbookViewId="0">
      <selection sqref="A1:B22"/>
    </sheetView>
  </sheetViews>
  <sheetFormatPr defaultColWidth="9.21875" defaultRowHeight="13.2"/>
  <cols>
    <col min="1" max="1" width="24.44140625" style="48" customWidth="1"/>
    <col min="2" max="2" width="25.21875" style="48" customWidth="1"/>
    <col min="3" max="16384" width="9.21875" style="48"/>
  </cols>
  <sheetData>
    <row r="1" spans="1:2">
      <c r="A1" s="5" t="s">
        <v>32</v>
      </c>
      <c r="B1" s="8" t="str">
        <f>'cover sheet'!F1</f>
        <v>Settlement</v>
      </c>
    </row>
    <row r="2" spans="1:2">
      <c r="A2" s="5" t="s">
        <v>135</v>
      </c>
      <c r="B2" s="6" t="str">
        <f>summary!A1</f>
        <v>Elf Buddy Tour</v>
      </c>
    </row>
    <row r="3" spans="1:2">
      <c r="A3" s="5" t="s">
        <v>73</v>
      </c>
      <c r="B3" s="6" t="str">
        <f>summary!A2</f>
        <v>Fresno, CA</v>
      </c>
    </row>
    <row r="4" spans="1:2">
      <c r="A4" s="5" t="s">
        <v>74</v>
      </c>
      <c r="B4" s="6" t="str">
        <f>summary!A3</f>
        <v>Saroyan Theatre</v>
      </c>
    </row>
    <row r="5" spans="1:2">
      <c r="A5" s="5" t="s">
        <v>75</v>
      </c>
      <c r="B5" s="7">
        <f>summary!E10</f>
        <v>211236</v>
      </c>
    </row>
    <row r="6" spans="1:2">
      <c r="A6" s="5" t="s">
        <v>77</v>
      </c>
      <c r="B6" s="7">
        <f>-summary!D26</f>
        <v>-18772.12</v>
      </c>
    </row>
    <row r="7" spans="1:2">
      <c r="A7" s="5" t="s">
        <v>78</v>
      </c>
      <c r="B7" s="7">
        <f>summary!E28</f>
        <v>192463.88</v>
      </c>
    </row>
    <row r="8" spans="1:2">
      <c r="A8" s="5" t="s">
        <v>79</v>
      </c>
      <c r="B8" s="7">
        <f>summary!D33</f>
        <v>19246.39</v>
      </c>
    </row>
    <row r="9" spans="1:2">
      <c r="A9" s="5" t="s">
        <v>80</v>
      </c>
      <c r="B9" s="7">
        <f>summary!D36+summary!C85</f>
        <v>75000</v>
      </c>
    </row>
    <row r="10" spans="1:2">
      <c r="A10" s="5" t="s">
        <v>81</v>
      </c>
      <c r="B10" s="7">
        <f>-summary!D78</f>
        <v>-82104.42</v>
      </c>
    </row>
    <row r="11" spans="1:2">
      <c r="A11" s="5" t="s">
        <v>82</v>
      </c>
      <c r="B11" s="7">
        <f>summary!E81</f>
        <v>16113.07</v>
      </c>
    </row>
    <row r="12" spans="1:2">
      <c r="A12" s="5" t="s">
        <v>83</v>
      </c>
      <c r="B12" s="7">
        <f>summary!D95+summary!D92</f>
        <v>11279.15</v>
      </c>
    </row>
    <row r="13" spans="1:2">
      <c r="A13" s="5" t="s">
        <v>34</v>
      </c>
      <c r="B13" s="7">
        <f>summary!D96</f>
        <v>4833.92</v>
      </c>
    </row>
    <row r="14" spans="1:2" ht="6.75" customHeight="1">
      <c r="A14" s="5"/>
      <c r="B14" s="7"/>
    </row>
    <row r="15" spans="1:2" ht="26.4">
      <c r="A15" s="384" t="s">
        <v>330</v>
      </c>
      <c r="B15" s="7">
        <f>SUM('box office'!M97)</f>
        <v>1600</v>
      </c>
    </row>
    <row r="16" spans="1:2" ht="7.5" customHeight="1">
      <c r="A16" s="9"/>
      <c r="B16" s="10"/>
    </row>
    <row r="17" spans="1:2">
      <c r="A17" s="9" t="s">
        <v>95</v>
      </c>
      <c r="B17" s="12">
        <f>'box office'!M92</f>
        <v>11010.15</v>
      </c>
    </row>
    <row r="18" spans="1:2">
      <c r="A18" s="9" t="s">
        <v>119</v>
      </c>
      <c r="B18" s="12">
        <f>'box office'!M95</f>
        <v>8500.86</v>
      </c>
    </row>
    <row r="19" spans="1:2">
      <c r="A19" s="9" t="s">
        <v>120</v>
      </c>
      <c r="B19" s="11">
        <f>B5+B17+B18</f>
        <v>230747.01</v>
      </c>
    </row>
    <row r="20" spans="1:2">
      <c r="A20" s="9" t="s">
        <v>184</v>
      </c>
      <c r="B20" s="13">
        <f>B19/summary!E8</f>
        <v>0.98</v>
      </c>
    </row>
    <row r="21" spans="1:2">
      <c r="A21" s="5" t="s">
        <v>76</v>
      </c>
      <c r="B21" s="13">
        <f>summary!D5</f>
        <v>0.98</v>
      </c>
    </row>
    <row r="22" spans="1:2">
      <c r="A22" s="9" t="s">
        <v>185</v>
      </c>
      <c r="B22" s="13">
        <f>B20-B21</f>
        <v>0</v>
      </c>
    </row>
  </sheetData>
  <phoneticPr fontId="15" type="noConversion"/>
  <printOptions horizontalCentered="1"/>
  <pageMargins left="0" right="0" top="0.5" bottom="0" header="0" footer="0"/>
  <pageSetup orientation="portrait" horizontalDpi="96" verticalDpi="96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19"/>
  <sheetViews>
    <sheetView workbookViewId="0">
      <selection activeCell="A16" sqref="A16"/>
    </sheetView>
  </sheetViews>
  <sheetFormatPr defaultColWidth="8.77734375" defaultRowHeight="13.2"/>
  <cols>
    <col min="1" max="1" width="12.21875" customWidth="1"/>
    <col min="2" max="2" width="11.21875" customWidth="1"/>
    <col min="3" max="3" width="2.77734375" customWidth="1"/>
    <col min="4" max="4" width="11.77734375" customWidth="1"/>
  </cols>
  <sheetData>
    <row r="1" spans="1:4">
      <c r="A1" t="str">
        <f>+'cover sheet'!A1</f>
        <v>Elf Buddy Tour</v>
      </c>
    </row>
    <row r="3" spans="1:4">
      <c r="A3" s="125" t="s">
        <v>0</v>
      </c>
      <c r="B3" t="str">
        <f>+'cover sheet'!B3</f>
        <v>Fresno, CA</v>
      </c>
    </row>
    <row r="4" spans="1:4">
      <c r="A4" s="125" t="s">
        <v>1</v>
      </c>
      <c r="B4" t="str">
        <f>+'cover sheet'!B4</f>
        <v>Saroyan Theatre</v>
      </c>
    </row>
    <row r="5" spans="1:4">
      <c r="A5" s="125" t="s">
        <v>2</v>
      </c>
      <c r="B5" s="128">
        <f>+'cover sheet'!A8</f>
        <v>42718</v>
      </c>
      <c r="C5" s="324" t="s">
        <v>7</v>
      </c>
      <c r="D5" s="126">
        <f>+'cover sheet'!B8</f>
        <v>42719</v>
      </c>
    </row>
    <row r="6" spans="1:4">
      <c r="A6" s="125" t="s">
        <v>3</v>
      </c>
      <c r="B6" s="359" t="str">
        <f>+'cover sheet'!B9</f>
        <v>1 of 1</v>
      </c>
    </row>
    <row r="7" spans="1:4">
      <c r="A7" s="125" t="s">
        <v>4</v>
      </c>
      <c r="B7" s="129">
        <f>'box office'!D10</f>
        <v>2303</v>
      </c>
    </row>
    <row r="8" spans="1:4">
      <c r="A8" s="125" t="s">
        <v>11</v>
      </c>
      <c r="B8" s="130">
        <f>topticketprice</f>
        <v>60</v>
      </c>
    </row>
    <row r="9" spans="1:4">
      <c r="A9" s="125" t="s">
        <v>5</v>
      </c>
      <c r="B9" s="440">
        <f>grosspotential</f>
        <v>235880</v>
      </c>
      <c r="C9" s="440"/>
      <c r="D9" s="440"/>
    </row>
    <row r="10" spans="1:4">
      <c r="A10" s="125" t="s">
        <v>75</v>
      </c>
      <c r="B10" s="441">
        <f>summary!E10</f>
        <v>211236</v>
      </c>
      <c r="C10" s="441"/>
      <c r="D10" s="441"/>
    </row>
    <row r="11" spans="1:4">
      <c r="A11" s="125" t="s">
        <v>6</v>
      </c>
      <c r="B11" s="129">
        <f>'cover sheet'!C8</f>
        <v>2</v>
      </c>
    </row>
    <row r="14" spans="1:4">
      <c r="A14" s="129" t="s">
        <v>9</v>
      </c>
    </row>
    <row r="15" spans="1:4">
      <c r="A15" s="124" t="s">
        <v>329</v>
      </c>
    </row>
    <row r="17" spans="1:1">
      <c r="A17" t="s">
        <v>10</v>
      </c>
    </row>
    <row r="18" spans="1:1">
      <c r="A18" s="124" t="s">
        <v>232</v>
      </c>
    </row>
    <row r="19" spans="1:1">
      <c r="A19" s="124" t="s">
        <v>233</v>
      </c>
    </row>
  </sheetData>
  <mergeCells count="2">
    <mergeCell ref="B9:D9"/>
    <mergeCell ref="B10:D10"/>
  </mergeCells>
  <phoneticPr fontId="15" type="noConversion"/>
  <hyperlinks>
    <hyperlink ref="A15" r:id="rId1"/>
    <hyperlink ref="A18" r:id="rId2"/>
    <hyperlink ref="A19" r:id="rId3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32"/>
  <sheetViews>
    <sheetView zoomScale="90" zoomScaleNormal="90" zoomScalePageLayoutView="90" workbookViewId="0">
      <selection activeCell="A29" sqref="A29:G29"/>
    </sheetView>
  </sheetViews>
  <sheetFormatPr defaultColWidth="9.21875" defaultRowHeight="13.8"/>
  <cols>
    <col min="1" max="1" width="3.77734375" style="132" customWidth="1"/>
    <col min="2" max="2" width="14.5546875" style="142" customWidth="1"/>
    <col min="3" max="6" width="14.5546875" style="132" customWidth="1"/>
    <col min="7" max="7" width="18.77734375" style="132" customWidth="1"/>
    <col min="8" max="8" width="3.44140625" style="132" customWidth="1"/>
    <col min="9" max="12" width="14.5546875" style="132" customWidth="1"/>
    <col min="13" max="13" width="11.44140625" style="132" customWidth="1"/>
    <col min="14" max="16384" width="9.21875" style="132"/>
  </cols>
  <sheetData>
    <row r="1" spans="1:8" ht="23.25" customHeight="1">
      <c r="A1" s="442" t="s">
        <v>250</v>
      </c>
      <c r="B1" s="442"/>
      <c r="C1" s="442"/>
      <c r="D1" s="442"/>
      <c r="E1" s="442"/>
      <c r="F1" s="442"/>
      <c r="G1" s="442"/>
      <c r="H1" s="131"/>
    </row>
    <row r="2" spans="1:8" ht="21" customHeight="1">
      <c r="A2" s="443" t="s">
        <v>251</v>
      </c>
      <c r="B2" s="443"/>
      <c r="C2" s="443"/>
      <c r="D2" s="443"/>
      <c r="E2" s="443"/>
      <c r="F2" s="443"/>
      <c r="G2" s="443"/>
      <c r="H2" s="131"/>
    </row>
    <row r="3" spans="1:8" ht="18" customHeight="1">
      <c r="A3" s="444"/>
      <c r="B3" s="444"/>
      <c r="C3" s="444"/>
      <c r="D3" s="444"/>
      <c r="E3" s="444"/>
      <c r="F3" s="444"/>
      <c r="G3" s="444"/>
      <c r="H3" s="131"/>
    </row>
    <row r="4" spans="1:8" ht="18" customHeight="1">
      <c r="A4" s="445" t="s">
        <v>252</v>
      </c>
      <c r="B4" s="445"/>
      <c r="C4" s="445"/>
      <c r="D4" s="445"/>
      <c r="E4" s="445"/>
      <c r="F4" s="445"/>
      <c r="G4" s="445"/>
      <c r="H4" s="131"/>
    </row>
    <row r="5" spans="1:8" ht="10.5" customHeight="1">
      <c r="A5" s="131"/>
      <c r="B5" s="133"/>
      <c r="C5" s="131"/>
      <c r="D5" s="131"/>
      <c r="E5" s="131"/>
      <c r="F5" s="131"/>
      <c r="G5" s="131"/>
      <c r="H5" s="131"/>
    </row>
    <row r="6" spans="1:8" ht="23.25" customHeight="1">
      <c r="A6" s="131"/>
      <c r="B6" s="134" t="s">
        <v>253</v>
      </c>
      <c r="C6" s="446">
        <f>'cover sheet'!B8</f>
        <v>42719</v>
      </c>
      <c r="D6" s="447"/>
      <c r="E6" s="447"/>
      <c r="F6" s="448"/>
      <c r="G6" s="131"/>
      <c r="H6" s="131"/>
    </row>
    <row r="7" spans="1:8" ht="23.25" customHeight="1">
      <c r="A7" s="131"/>
      <c r="B7" s="134" t="s">
        <v>254</v>
      </c>
      <c r="C7" s="449" t="str">
        <f>'cover sheet'!A1</f>
        <v>Elf Buddy Tour</v>
      </c>
      <c r="D7" s="450"/>
      <c r="E7" s="450"/>
      <c r="F7" s="451"/>
      <c r="G7" s="131"/>
      <c r="H7" s="131"/>
    </row>
    <row r="8" spans="1:8" ht="23.25" customHeight="1">
      <c r="A8" s="131"/>
      <c r="B8" s="134" t="s">
        <v>255</v>
      </c>
      <c r="C8" s="452" t="str">
        <f>'cover sheet'!B3</f>
        <v>Fresno, CA</v>
      </c>
      <c r="D8" s="447"/>
      <c r="E8" s="447"/>
      <c r="F8" s="448"/>
      <c r="G8" s="131"/>
      <c r="H8" s="131"/>
    </row>
    <row r="9" spans="1:8" ht="23.25" customHeight="1">
      <c r="A9" s="131"/>
      <c r="B9" s="134" t="s">
        <v>256</v>
      </c>
      <c r="C9" s="452" t="str">
        <f>summary!A114</f>
        <v>Elf Touring, LLC</v>
      </c>
      <c r="D9" s="447"/>
      <c r="E9" s="447"/>
      <c r="F9" s="448"/>
      <c r="G9" s="131"/>
      <c r="H9" s="131"/>
    </row>
    <row r="10" spans="1:8" ht="23.25" customHeight="1">
      <c r="A10" s="131"/>
      <c r="B10" s="134" t="s">
        <v>257</v>
      </c>
      <c r="C10" s="452" t="str">
        <f>summary!C114</f>
        <v>MagicSpace Entertainment</v>
      </c>
      <c r="D10" s="447"/>
      <c r="E10" s="447"/>
      <c r="F10" s="448"/>
      <c r="G10" s="131"/>
      <c r="H10" s="131"/>
    </row>
    <row r="11" spans="1:8" ht="23.25" customHeight="1">
      <c r="A11" s="131"/>
      <c r="B11" s="134" t="s">
        <v>258</v>
      </c>
      <c r="C11" s="452" t="str">
        <f>summary!A113</f>
        <v>Christopher Ketner</v>
      </c>
      <c r="D11" s="447"/>
      <c r="E11" s="447"/>
      <c r="F11" s="448"/>
      <c r="G11" s="131"/>
      <c r="H11" s="131"/>
    </row>
    <row r="12" spans="1:8" ht="6" customHeight="1">
      <c r="A12" s="131"/>
      <c r="B12" s="133"/>
      <c r="C12" s="131"/>
      <c r="D12" s="131"/>
      <c r="E12" s="131"/>
      <c r="F12" s="131"/>
      <c r="G12" s="131"/>
      <c r="H12" s="131"/>
    </row>
    <row r="13" spans="1:8" ht="18" customHeight="1">
      <c r="A13" s="135" t="s">
        <v>259</v>
      </c>
      <c r="B13" s="136"/>
      <c r="C13" s="135"/>
      <c r="D13" s="135"/>
      <c r="E13" s="135"/>
      <c r="F13" s="135"/>
      <c r="G13" s="135"/>
      <c r="H13" s="131"/>
    </row>
    <row r="14" spans="1:8" ht="56.25" customHeight="1">
      <c r="A14" s="131"/>
      <c r="B14" s="453" t="s">
        <v>332</v>
      </c>
      <c r="C14" s="454"/>
      <c r="D14" s="454"/>
      <c r="E14" s="454"/>
      <c r="F14" s="454"/>
      <c r="G14" s="454"/>
      <c r="H14" s="131"/>
    </row>
    <row r="15" spans="1:8" ht="36.75" customHeight="1">
      <c r="A15" s="131"/>
      <c r="B15" s="453" t="s">
        <v>333</v>
      </c>
      <c r="C15" s="454"/>
      <c r="D15" s="454"/>
      <c r="E15" s="454"/>
      <c r="F15" s="454"/>
      <c r="G15" s="454"/>
      <c r="H15" s="131"/>
    </row>
    <row r="16" spans="1:8" ht="36.75" customHeight="1">
      <c r="A16" s="131"/>
      <c r="B16" s="453" t="s">
        <v>260</v>
      </c>
      <c r="C16" s="454"/>
      <c r="D16" s="454"/>
      <c r="E16" s="454"/>
      <c r="F16" s="454"/>
      <c r="G16" s="454"/>
      <c r="H16" s="131"/>
    </row>
    <row r="17" spans="1:8" ht="6" customHeight="1">
      <c r="A17" s="131"/>
      <c r="B17" s="133"/>
      <c r="C17" s="131"/>
      <c r="D17" s="131"/>
      <c r="E17" s="131"/>
      <c r="F17" s="131"/>
      <c r="G17" s="131"/>
      <c r="H17" s="131"/>
    </row>
    <row r="18" spans="1:8" ht="23.25" customHeight="1">
      <c r="A18" s="131"/>
      <c r="B18" s="137" t="s">
        <v>261</v>
      </c>
      <c r="C18" s="137" t="s">
        <v>262</v>
      </c>
      <c r="D18" s="137" t="s">
        <v>263</v>
      </c>
      <c r="E18" s="138" t="s">
        <v>264</v>
      </c>
      <c r="F18" s="139"/>
      <c r="G18" s="137" t="s">
        <v>265</v>
      </c>
      <c r="H18" s="131"/>
    </row>
    <row r="19" spans="1:8" ht="23.25" customHeight="1">
      <c r="A19" s="140" t="s">
        <v>266</v>
      </c>
      <c r="B19" s="153"/>
      <c r="C19" s="153"/>
      <c r="D19" s="154"/>
      <c r="E19" s="155"/>
      <c r="F19" s="156">
        <v>0.08</v>
      </c>
      <c r="G19" s="152">
        <f>E19*F19</f>
        <v>0</v>
      </c>
      <c r="H19" s="131"/>
    </row>
    <row r="20" spans="1:8" ht="23.25" customHeight="1">
      <c r="A20" s="140" t="s">
        <v>267</v>
      </c>
      <c r="B20" s="153"/>
      <c r="C20" s="153"/>
      <c r="D20" s="154"/>
      <c r="E20" s="155"/>
      <c r="F20" s="157">
        <v>2.7E-2</v>
      </c>
      <c r="G20" s="152">
        <f>E20*F20</f>
        <v>0</v>
      </c>
      <c r="H20" s="131"/>
    </row>
    <row r="21" spans="1:8" ht="23.25" customHeight="1">
      <c r="A21" s="140" t="s">
        <v>268</v>
      </c>
      <c r="B21" s="153" t="s">
        <v>314</v>
      </c>
      <c r="C21" s="153" t="s">
        <v>314</v>
      </c>
      <c r="D21" s="154">
        <v>0</v>
      </c>
      <c r="E21" s="155">
        <v>0</v>
      </c>
      <c r="F21" s="157">
        <v>5.2999999999999999E-2</v>
      </c>
      <c r="G21" s="152">
        <f>E21*F21</f>
        <v>0</v>
      </c>
      <c r="H21" s="131"/>
    </row>
    <row r="22" spans="1:8" ht="9.75" customHeight="1">
      <c r="A22" s="131"/>
      <c r="B22" s="133"/>
      <c r="C22" s="131"/>
      <c r="D22" s="131"/>
      <c r="E22" s="131"/>
      <c r="F22" s="131"/>
      <c r="G22" s="131"/>
      <c r="H22" s="131"/>
    </row>
    <row r="23" spans="1:8" ht="23.25" customHeight="1">
      <c r="A23" s="444" t="s">
        <v>269</v>
      </c>
      <c r="B23" s="444"/>
      <c r="C23" s="444"/>
      <c r="D23" s="444"/>
      <c r="E23" s="444"/>
      <c r="F23" s="444"/>
      <c r="G23" s="444"/>
      <c r="H23" s="131"/>
    </row>
    <row r="24" spans="1:8" ht="30.75" customHeight="1">
      <c r="A24" s="131"/>
      <c r="B24" s="141" t="s">
        <v>270</v>
      </c>
      <c r="C24" s="457"/>
      <c r="D24" s="458"/>
      <c r="E24" s="459"/>
      <c r="F24" s="133" t="s">
        <v>271</v>
      </c>
      <c r="G24" s="153" t="s">
        <v>314</v>
      </c>
      <c r="H24" s="131"/>
    </row>
    <row r="25" spans="1:8" ht="30.75" customHeight="1">
      <c r="A25" s="131"/>
      <c r="B25" s="141" t="s">
        <v>272</v>
      </c>
      <c r="C25" s="457"/>
      <c r="D25" s="458"/>
      <c r="E25" s="459"/>
      <c r="F25" s="133" t="s">
        <v>271</v>
      </c>
      <c r="G25" s="154"/>
      <c r="H25" s="131"/>
    </row>
    <row r="26" spans="1:8" ht="9.75" customHeight="1">
      <c r="A26" s="131"/>
      <c r="B26" s="133"/>
      <c r="C26" s="131"/>
      <c r="D26" s="131"/>
      <c r="E26" s="131"/>
      <c r="F26" s="131"/>
      <c r="G26" s="131"/>
      <c r="H26" s="131"/>
    </row>
    <row r="27" spans="1:8" ht="12" customHeight="1">
      <c r="A27" s="456" t="s">
        <v>273</v>
      </c>
      <c r="B27" s="456"/>
      <c r="C27" s="456"/>
      <c r="D27" s="456"/>
      <c r="E27" s="456"/>
      <c r="F27" s="456"/>
      <c r="G27" s="456"/>
      <c r="H27" s="131"/>
    </row>
    <row r="28" spans="1:8" ht="14.25" customHeight="1">
      <c r="A28" s="456" t="s">
        <v>274</v>
      </c>
      <c r="B28" s="456"/>
      <c r="C28" s="456"/>
      <c r="D28" s="456"/>
      <c r="E28" s="456"/>
      <c r="F28" s="456"/>
      <c r="G28" s="456"/>
      <c r="H28" s="131"/>
    </row>
    <row r="29" spans="1:8" ht="12" customHeight="1">
      <c r="A29" s="455" t="s">
        <v>275</v>
      </c>
      <c r="B29" s="455"/>
      <c r="C29" s="455"/>
      <c r="D29" s="455"/>
      <c r="E29" s="455"/>
      <c r="F29" s="455"/>
      <c r="G29" s="455"/>
      <c r="H29" s="131"/>
    </row>
    <row r="30" spans="1:8" ht="12" customHeight="1">
      <c r="A30" s="455" t="s">
        <v>276</v>
      </c>
      <c r="B30" s="455"/>
      <c r="C30" s="455"/>
      <c r="D30" s="455"/>
      <c r="E30" s="455"/>
      <c r="F30" s="455"/>
      <c r="G30" s="455"/>
      <c r="H30" s="131"/>
    </row>
    <row r="31" spans="1:8" ht="12" customHeight="1">
      <c r="A31" s="455" t="s">
        <v>277</v>
      </c>
      <c r="B31" s="455"/>
      <c r="C31" s="455"/>
      <c r="D31" s="455"/>
      <c r="E31" s="455"/>
      <c r="F31" s="455"/>
      <c r="G31" s="455"/>
      <c r="H31" s="131"/>
    </row>
    <row r="32" spans="1:8" ht="14.25" customHeight="1">
      <c r="A32" s="455" t="s">
        <v>278</v>
      </c>
      <c r="B32" s="455"/>
      <c r="C32" s="455"/>
      <c r="D32" s="455"/>
      <c r="E32" s="455"/>
      <c r="F32" s="455"/>
      <c r="G32" s="455"/>
      <c r="H32" s="131"/>
    </row>
  </sheetData>
  <mergeCells count="22">
    <mergeCell ref="B14:G14"/>
    <mergeCell ref="B15:G15"/>
    <mergeCell ref="A31:G31"/>
    <mergeCell ref="A32:G32"/>
    <mergeCell ref="B16:G16"/>
    <mergeCell ref="A23:G23"/>
    <mergeCell ref="A27:G27"/>
    <mergeCell ref="A28:G28"/>
    <mergeCell ref="A29:G29"/>
    <mergeCell ref="A30:G30"/>
    <mergeCell ref="C24:E24"/>
    <mergeCell ref="C25:E25"/>
    <mergeCell ref="C7:F7"/>
    <mergeCell ref="C8:F8"/>
    <mergeCell ref="C9:F9"/>
    <mergeCell ref="C10:F10"/>
    <mergeCell ref="C11:F11"/>
    <mergeCell ref="A1:G1"/>
    <mergeCell ref="A2:G2"/>
    <mergeCell ref="A3:G3"/>
    <mergeCell ref="A4:G4"/>
    <mergeCell ref="C6:F6"/>
  </mergeCells>
  <conditionalFormatting sqref="B20:E21 G20:G21">
    <cfRule type="expression" dxfId="13" priority="4" stopIfTrue="1">
      <formula>$B$19&lt;&gt;""</formula>
    </cfRule>
  </conditionalFormatting>
  <conditionalFormatting sqref="F20:F21">
    <cfRule type="expression" dxfId="12" priority="3" stopIfTrue="1">
      <formula>$B$19&lt;&gt;""</formula>
    </cfRule>
  </conditionalFormatting>
  <conditionalFormatting sqref="B19:G19 B21:G21">
    <cfRule type="expression" dxfId="11" priority="2" stopIfTrue="1">
      <formula>$B$20&lt;&gt;""</formula>
    </cfRule>
  </conditionalFormatting>
  <conditionalFormatting sqref="B19:G20">
    <cfRule type="expression" dxfId="10" priority="1" stopIfTrue="1">
      <formula>$B$21&lt;&gt;""</formula>
    </cfRule>
  </conditionalFormatting>
  <pageMargins left="0.7" right="0.7" top="0.75" bottom="0.75" header="0.3" footer="0.3"/>
  <pageSetup orientation="portrait" horizontalDpi="300" verticalDpi="300" r:id="rId1"/>
  <ignoredErrors>
    <ignoredError sqref="G21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3:N29"/>
  <sheetViews>
    <sheetView zoomScale="80" zoomScaleNormal="80" zoomScalePageLayoutView="80" workbookViewId="0">
      <selection activeCell="G14" sqref="G14"/>
    </sheetView>
  </sheetViews>
  <sheetFormatPr defaultColWidth="9.77734375" defaultRowHeight="14.4"/>
  <cols>
    <col min="1" max="1" width="16.44140625" style="143" customWidth="1"/>
    <col min="2" max="2" width="25.44140625" style="143" customWidth="1"/>
    <col min="3" max="3" width="32.21875" style="143" customWidth="1"/>
    <col min="4" max="4" width="9.21875" style="144" customWidth="1"/>
    <col min="5" max="5" width="10.21875" style="143" customWidth="1"/>
    <col min="6" max="6" width="13.21875" style="143" customWidth="1"/>
    <col min="7" max="7" width="12.5546875" style="143" customWidth="1"/>
    <col min="8" max="8" width="12.77734375" style="143" customWidth="1"/>
    <col min="9" max="9" width="16.44140625" style="143" bestFit="1" customWidth="1"/>
    <col min="10" max="10" width="16.77734375" style="143" customWidth="1"/>
    <col min="11" max="11" width="19.77734375" style="143" customWidth="1"/>
    <col min="12" max="12" width="16.77734375" style="143" customWidth="1"/>
    <col min="13" max="13" width="17.77734375" style="143" customWidth="1"/>
    <col min="14" max="16384" width="9.77734375" style="143"/>
  </cols>
  <sheetData>
    <row r="3" spans="1:14">
      <c r="K3" s="145" t="s">
        <v>176</v>
      </c>
    </row>
    <row r="4" spans="1:14">
      <c r="A4" s="143" t="s">
        <v>285</v>
      </c>
      <c r="B4" s="332" t="str">
        <f>'cover sheet'!A1</f>
        <v>Elf Buddy Tour</v>
      </c>
      <c r="C4" s="333"/>
      <c r="K4" s="145" t="s">
        <v>287</v>
      </c>
      <c r="L4" s="461" t="str">
        <f>summary!A113</f>
        <v>Christopher Ketner</v>
      </c>
      <c r="M4" s="462"/>
    </row>
    <row r="5" spans="1:14">
      <c r="A5" s="143" t="s">
        <v>286</v>
      </c>
      <c r="B5" s="332" t="str">
        <f>summary!A114</f>
        <v>Elf Touring, LLC</v>
      </c>
      <c r="C5" s="333"/>
      <c r="K5" s="145" t="s">
        <v>334</v>
      </c>
      <c r="L5" s="461" t="s">
        <v>335</v>
      </c>
      <c r="M5" s="462"/>
    </row>
    <row r="6" spans="1:14">
      <c r="K6" s="145" t="s">
        <v>284</v>
      </c>
      <c r="L6" s="461" t="s">
        <v>328</v>
      </c>
      <c r="M6" s="463"/>
    </row>
    <row r="9" spans="1:14">
      <c r="A9" s="146" t="s">
        <v>279</v>
      </c>
      <c r="F9" s="146"/>
      <c r="G9" s="146"/>
    </row>
    <row r="10" spans="1:14" ht="30.75" customHeight="1">
      <c r="A10" s="460" t="s">
        <v>280</v>
      </c>
      <c r="B10" s="460"/>
      <c r="C10" s="460"/>
      <c r="D10" s="460"/>
      <c r="E10" s="460"/>
      <c r="F10" s="460"/>
      <c r="G10" s="460"/>
      <c r="H10" s="460"/>
      <c r="I10" s="460"/>
      <c r="J10" s="460"/>
      <c r="K10" s="460"/>
      <c r="L10" s="460"/>
    </row>
    <row r="12" spans="1:14" s="165" customFormat="1" ht="48" customHeight="1">
      <c r="A12" s="166" t="s">
        <v>289</v>
      </c>
      <c r="B12" s="163" t="s">
        <v>281</v>
      </c>
      <c r="C12" s="163" t="s">
        <v>282</v>
      </c>
      <c r="D12" s="166" t="s">
        <v>290</v>
      </c>
      <c r="E12" s="164" t="s">
        <v>291</v>
      </c>
      <c r="F12" s="164" t="s">
        <v>292</v>
      </c>
      <c r="G12" s="164" t="s">
        <v>293</v>
      </c>
      <c r="H12" s="166" t="s">
        <v>294</v>
      </c>
      <c r="I12" s="166" t="s">
        <v>295</v>
      </c>
      <c r="J12" s="166" t="s">
        <v>296</v>
      </c>
      <c r="K12" s="166" t="s">
        <v>297</v>
      </c>
      <c r="L12" s="166" t="s">
        <v>298</v>
      </c>
      <c r="M12" s="164" t="s">
        <v>299</v>
      </c>
      <c r="N12" s="164" t="s">
        <v>331</v>
      </c>
    </row>
    <row r="13" spans="1:14" ht="19.95" customHeight="1">
      <c r="A13" s="167">
        <f>'cover sheet'!B8</f>
        <v>42719</v>
      </c>
      <c r="B13" s="158" t="str">
        <f>'cover sheet'!A1</f>
        <v>Elf Buddy Tour</v>
      </c>
      <c r="C13" s="158" t="str">
        <f>'cover sheet'!B4</f>
        <v>Saroyan Theatre</v>
      </c>
      <c r="D13" s="159">
        <f>'cover sheet'!C8</f>
        <v>2</v>
      </c>
      <c r="E13" s="161">
        <f>'box office'!C10</f>
        <v>2303</v>
      </c>
      <c r="F13" s="162">
        <v>0</v>
      </c>
      <c r="G13" s="162">
        <v>0</v>
      </c>
      <c r="H13" s="162">
        <v>0</v>
      </c>
      <c r="I13" s="162">
        <f>grosspotential-(capacity*summary!B24)</f>
        <v>235880</v>
      </c>
      <c r="J13" s="329">
        <f>summary!E10-(summary!D3*summary!B24)</f>
        <v>211236</v>
      </c>
      <c r="K13" s="329">
        <f>summary!E28</f>
        <v>192463.88</v>
      </c>
      <c r="L13" s="160">
        <f>'box office'!M7</f>
        <v>4354</v>
      </c>
      <c r="M13" s="160">
        <f>'box office'!M9</f>
        <v>4520</v>
      </c>
      <c r="N13" s="160" t="s">
        <v>338</v>
      </c>
    </row>
    <row r="14" spans="1:14" ht="19.95" customHeight="1">
      <c r="A14" s="159"/>
      <c r="B14" s="158"/>
      <c r="C14" s="158"/>
      <c r="D14" s="159"/>
      <c r="E14" s="161"/>
      <c r="F14" s="162"/>
      <c r="G14" s="162"/>
      <c r="H14" s="162"/>
      <c r="I14" s="162"/>
      <c r="J14" s="162"/>
      <c r="K14" s="162"/>
      <c r="L14" s="160"/>
      <c r="M14" s="160"/>
      <c r="N14" s="160"/>
    </row>
    <row r="15" spans="1:14" ht="19.95" customHeight="1">
      <c r="A15" s="159"/>
      <c r="B15" s="158"/>
      <c r="C15" s="158"/>
      <c r="D15" s="159"/>
      <c r="E15" s="161"/>
      <c r="F15" s="162"/>
      <c r="G15" s="162"/>
      <c r="H15" s="162"/>
      <c r="I15" s="162"/>
      <c r="J15" s="162"/>
      <c r="K15" s="162"/>
      <c r="L15" s="160"/>
      <c r="M15" s="160"/>
      <c r="N15" s="160"/>
    </row>
    <row r="16" spans="1:14" ht="19.95" customHeight="1">
      <c r="A16" s="159"/>
      <c r="B16" s="158"/>
      <c r="C16" s="158"/>
      <c r="D16" s="159"/>
      <c r="E16" s="161"/>
      <c r="F16" s="162"/>
      <c r="G16" s="162"/>
      <c r="H16" s="162"/>
      <c r="I16" s="162"/>
      <c r="J16" s="162"/>
      <c r="K16" s="162"/>
      <c r="L16" s="160"/>
      <c r="M16" s="160"/>
      <c r="N16" s="160"/>
    </row>
    <row r="17" spans="1:13" ht="19.95" hidden="1" customHeight="1">
      <c r="A17" s="149"/>
      <c r="B17" s="147"/>
      <c r="C17" s="147"/>
      <c r="D17" s="148"/>
      <c r="E17" s="147"/>
      <c r="F17" s="147"/>
      <c r="G17" s="147"/>
      <c r="H17" s="147"/>
      <c r="I17" s="147"/>
      <c r="J17" s="147"/>
      <c r="K17" s="147"/>
      <c r="L17" s="150"/>
      <c r="M17" s="147"/>
    </row>
    <row r="18" spans="1:13" ht="19.95" hidden="1" customHeight="1">
      <c r="A18" s="149"/>
      <c r="B18" s="147"/>
      <c r="C18" s="147"/>
      <c r="D18" s="148"/>
      <c r="E18" s="147"/>
      <c r="F18" s="147"/>
      <c r="G18" s="147"/>
      <c r="H18" s="147"/>
      <c r="I18" s="147"/>
      <c r="J18" s="147"/>
      <c r="K18" s="147"/>
      <c r="L18" s="150"/>
      <c r="M18" s="147"/>
    </row>
    <row r="19" spans="1:13" ht="19.95" hidden="1" customHeight="1">
      <c r="A19" s="149"/>
      <c r="B19" s="147"/>
      <c r="C19" s="147"/>
      <c r="D19" s="148"/>
      <c r="E19" s="147"/>
      <c r="F19" s="147"/>
      <c r="G19" s="147"/>
      <c r="H19" s="147"/>
      <c r="I19" s="147"/>
      <c r="J19" s="147"/>
      <c r="K19" s="147"/>
      <c r="L19" s="150"/>
      <c r="M19" s="147"/>
    </row>
    <row r="20" spans="1:13" ht="19.95" hidden="1" customHeight="1">
      <c r="A20" s="149"/>
      <c r="B20" s="147"/>
      <c r="C20" s="147"/>
      <c r="D20" s="148"/>
      <c r="E20" s="147"/>
      <c r="F20" s="147"/>
      <c r="G20" s="147"/>
      <c r="H20" s="147"/>
      <c r="I20" s="147"/>
      <c r="J20" s="147"/>
      <c r="K20" s="147"/>
      <c r="L20" s="150"/>
      <c r="M20" s="147"/>
    </row>
    <row r="21" spans="1:13" ht="19.95" hidden="1" customHeight="1">
      <c r="A21" s="149"/>
      <c r="B21" s="147"/>
      <c r="C21" s="147"/>
      <c r="D21" s="148"/>
      <c r="E21" s="147"/>
      <c r="F21" s="147"/>
      <c r="G21" s="147"/>
      <c r="H21" s="147"/>
      <c r="I21" s="147"/>
      <c r="J21" s="147"/>
      <c r="K21" s="147"/>
      <c r="L21" s="150"/>
      <c r="M21" s="147"/>
    </row>
    <row r="22" spans="1:13" ht="19.95" hidden="1" customHeight="1">
      <c r="A22" s="149"/>
      <c r="B22" s="147"/>
      <c r="C22" s="147"/>
      <c r="D22" s="148"/>
      <c r="E22" s="147"/>
      <c r="F22" s="147"/>
      <c r="G22" s="147"/>
      <c r="H22" s="147"/>
      <c r="I22" s="147"/>
      <c r="J22" s="147"/>
      <c r="K22" s="147"/>
      <c r="L22" s="150"/>
      <c r="M22" s="147"/>
    </row>
    <row r="23" spans="1:13" ht="19.95" hidden="1" customHeight="1">
      <c r="A23" s="149"/>
      <c r="B23" s="147"/>
      <c r="C23" s="147"/>
      <c r="D23" s="148"/>
      <c r="E23" s="147"/>
      <c r="F23" s="147"/>
      <c r="G23" s="147"/>
      <c r="H23" s="147"/>
      <c r="I23" s="147"/>
      <c r="J23" s="147"/>
      <c r="K23" s="147"/>
      <c r="L23" s="150"/>
      <c r="M23" s="147"/>
    </row>
    <row r="24" spans="1:13" ht="19.95" hidden="1" customHeight="1">
      <c r="A24" s="149"/>
      <c r="B24" s="147"/>
      <c r="C24" s="147"/>
      <c r="D24" s="148"/>
      <c r="E24" s="147"/>
      <c r="F24" s="147"/>
      <c r="G24" s="147"/>
      <c r="H24" s="147"/>
      <c r="I24" s="147"/>
      <c r="J24" s="147"/>
      <c r="K24" s="147"/>
      <c r="L24" s="150"/>
      <c r="M24" s="147"/>
    </row>
    <row r="25" spans="1:13" ht="19.95" hidden="1" customHeight="1">
      <c r="A25" s="149"/>
      <c r="B25" s="147"/>
      <c r="C25" s="147"/>
      <c r="D25" s="148"/>
      <c r="E25" s="147"/>
      <c r="F25" s="147"/>
      <c r="G25" s="147"/>
      <c r="H25" s="147"/>
      <c r="I25" s="147"/>
      <c r="J25" s="147"/>
      <c r="K25" s="147"/>
      <c r="L25" s="150"/>
      <c r="M25" s="147"/>
    </row>
    <row r="27" spans="1:13">
      <c r="A27" s="143" t="s">
        <v>283</v>
      </c>
    </row>
    <row r="29" spans="1:13">
      <c r="A29" s="168" t="s">
        <v>288</v>
      </c>
    </row>
  </sheetData>
  <mergeCells count="4">
    <mergeCell ref="A10:L10"/>
    <mergeCell ref="L4:M4"/>
    <mergeCell ref="L5:M5"/>
    <mergeCell ref="L6:M6"/>
  </mergeCells>
  <conditionalFormatting sqref="A16 C16:M16">
    <cfRule type="expression" dxfId="9" priority="9" stopIfTrue="1">
      <formula>A16&lt;&gt;""</formula>
    </cfRule>
    <cfRule type="expression" dxfId="8" priority="10" stopIfTrue="1">
      <formula>$B16&lt;&gt;""</formula>
    </cfRule>
  </conditionalFormatting>
  <conditionalFormatting sqref="A13:A15 C13:M15">
    <cfRule type="expression" dxfId="7" priority="7" stopIfTrue="1">
      <formula>A13&lt;&gt;""</formula>
    </cfRule>
    <cfRule type="expression" dxfId="6" priority="8" stopIfTrue="1">
      <formula>$B13&lt;&gt;""</formula>
    </cfRule>
  </conditionalFormatting>
  <conditionalFormatting sqref="B13">
    <cfRule type="expression" dxfId="5" priority="5" stopIfTrue="1">
      <formula>B13&lt;&gt;""</formula>
    </cfRule>
    <cfRule type="expression" dxfId="4" priority="6" stopIfTrue="1">
      <formula>$B13&lt;&gt;""</formula>
    </cfRule>
  </conditionalFormatting>
  <conditionalFormatting sqref="N16">
    <cfRule type="expression" dxfId="3" priority="3" stopIfTrue="1">
      <formula>N16&lt;&gt;""</formula>
    </cfRule>
    <cfRule type="expression" dxfId="2" priority="4" stopIfTrue="1">
      <formula>$B16&lt;&gt;""</formula>
    </cfRule>
  </conditionalFormatting>
  <conditionalFormatting sqref="N13:N15">
    <cfRule type="expression" dxfId="1" priority="1" stopIfTrue="1">
      <formula>N13&lt;&gt;""</formula>
    </cfRule>
    <cfRule type="expression" dxfId="0" priority="2" stopIfTrue="1">
      <formula>$B13&lt;&gt;""</formula>
    </cfRule>
  </conditionalFormatting>
  <dataValidations count="3">
    <dataValidation type="date" allowBlank="1" showInputMessage="1" showErrorMessage="1" error="Enter a date in this format xx/xx/xxxx" sqref="A13:A16">
      <formula1>40179</formula1>
      <formula2>44196</formula2>
    </dataValidation>
    <dataValidation type="whole" operator="greaterThanOrEqual" allowBlank="1" showInputMessage="1" showErrorMessage="1" error="Enter a number" sqref="D13:E16">
      <formula1>0</formula1>
    </dataValidation>
    <dataValidation type="decimal" operator="greaterThanOrEqual" allowBlank="1" showInputMessage="1" showErrorMessage="1" error="Enter a number" sqref="F13:M16">
      <formula1>0</formula1>
    </dataValidation>
  </dataValidations>
  <pageMargins left="0.25" right="0.25" top="0.75" bottom="0.75" header="0.3" footer="0.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23</vt:i4>
      </vt:variant>
    </vt:vector>
  </HeadingPairs>
  <TitlesOfParts>
    <vt:vector size="31" baseType="lpstr">
      <vt:lpstr>cover sheet</vt:lpstr>
      <vt:lpstr>box office</vt:lpstr>
      <vt:lpstr>summary</vt:lpstr>
      <vt:lpstr>comp track</vt:lpstr>
      <vt:lpstr>emailinfo</vt:lpstr>
      <vt:lpstr>Variety</vt:lpstr>
      <vt:lpstr>League Dues</vt:lpstr>
      <vt:lpstr>League Report</vt:lpstr>
      <vt:lpstr>capacity</vt:lpstr>
      <vt:lpstr>creditcardcommission</vt:lpstr>
      <vt:lpstr>grosspotential</vt:lpstr>
      <vt:lpstr>groupcommission1</vt:lpstr>
      <vt:lpstr>groupcommission2</vt:lpstr>
      <vt:lpstr>internetcommission</vt:lpstr>
      <vt:lpstr>numberofperf</vt:lpstr>
      <vt:lpstr>otherdollar</vt:lpstr>
      <vt:lpstr>otherpercentage</vt:lpstr>
      <vt:lpstr>percentofattendance</vt:lpstr>
      <vt:lpstr>phonecommission</vt:lpstr>
      <vt:lpstr>'box office'!Print_Area</vt:lpstr>
      <vt:lpstr>'cover sheet'!Print_Area</vt:lpstr>
      <vt:lpstr>emailinfo!Print_Area</vt:lpstr>
      <vt:lpstr>summary!Print_Area</vt:lpstr>
      <vt:lpstr>'box office'!Print_Titles</vt:lpstr>
      <vt:lpstr>remotecommission</vt:lpstr>
      <vt:lpstr>singleticketcommission</vt:lpstr>
      <vt:lpstr>subcommission</vt:lpstr>
      <vt:lpstr>taxdeduction1</vt:lpstr>
      <vt:lpstr>taxdeduction2</vt:lpstr>
      <vt:lpstr>topticketprice</vt:lpstr>
      <vt:lpstr>totalattendance</vt:lpstr>
    </vt:vector>
  </TitlesOfParts>
  <Company>RAGS TO RICHE$ ENTERTAINMENT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Davenport</dc:creator>
  <cp:lastModifiedBy>Frank Lott</cp:lastModifiedBy>
  <cp:lastPrinted>2016-12-16T04:49:59Z</cp:lastPrinted>
  <dcterms:created xsi:type="dcterms:W3CDTF">1999-04-06T16:45:39Z</dcterms:created>
  <dcterms:modified xsi:type="dcterms:W3CDTF">2016-12-17T21:06:22Z</dcterms:modified>
</cp:coreProperties>
</file>