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ustin_macintosh/Downloads/Excel Repo/"/>
    </mc:Choice>
  </mc:AlternateContent>
  <xr:revisionPtr revIDLastSave="0" documentId="13_ncr:1_{CCA0901B-C0A3-494C-BB61-96427B7286B3}" xr6:coauthVersionLast="36" xr6:coauthVersionMax="36" xr10:uidLastSave="{00000000-0000-0000-0000-000000000000}"/>
  <bookViews>
    <workbookView xWindow="20" yWindow="500" windowWidth="25600" windowHeight="15040" tabRatio="500" xr2:uid="{00000000-000D-0000-FFFF-FFFF00000000}"/>
  </bookViews>
  <sheets>
    <sheet name="426-7" sheetId="1" r:id="rId1"/>
    <sheet name="440" sheetId="2" r:id="rId2"/>
    <sheet name="441" sheetId="3" r:id="rId3"/>
  </sheets>
  <externalReferences>
    <externalReference r:id="rId4"/>
  </externalReferences>
  <definedNames>
    <definedName name="Call">'[1]UN16A, UN16B'!$B$15</definedName>
    <definedName name="implied_call_volatility">[1]UN16F!$B$13</definedName>
    <definedName name="interest">[1]UN16C!$B$6</definedName>
    <definedName name="r_">[1]UN16C!$B$6</definedName>
    <definedName name="S">[1]UN16C!$B$3</definedName>
    <definedName name="sigma">[1]UN16C!$B$7</definedName>
    <definedName name="T">[1]UN16C!$B$5</definedName>
    <definedName name="target_call_price">[1]UN16F!$B$11</definedName>
    <definedName name="X">[1]UN16C!$B$4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B8" i="3" s="1"/>
  <c r="B2" i="3"/>
  <c r="B4" i="2"/>
  <c r="F5" i="1"/>
  <c r="B8" i="1"/>
  <c r="B11" i="1" s="1"/>
  <c r="B9" i="3" l="1"/>
  <c r="B14" i="3" s="1"/>
  <c r="B13" i="3"/>
  <c r="B16" i="3" s="1"/>
  <c r="B9" i="2"/>
  <c r="B17" i="3"/>
  <c r="B9" i="1"/>
  <c r="B10" i="2" l="1"/>
  <c r="B12" i="2"/>
  <c r="B12" i="1"/>
  <c r="B14" i="1" s="1"/>
  <c r="B16" i="1"/>
  <c r="E5" i="1" l="1"/>
  <c r="B15" i="1"/>
  <c r="B13" i="2"/>
  <c r="B15" i="2" s="1"/>
  <c r="B16" i="2" s="1"/>
  <c r="B17" i="2"/>
</calcChain>
</file>

<file path=xl/sharedStrings.xml><?xml version="1.0" encoding="utf-8"?>
<sst xmlns="http://schemas.openxmlformats.org/spreadsheetml/2006/main" count="66" uniqueCount="41">
  <si>
    <t>BLACK-SCHOLES OPTION PRICING FORMULA</t>
  </si>
  <si>
    <t>S</t>
  </si>
  <si>
    <t>Current stock price</t>
  </si>
  <si>
    <t>X</t>
  </si>
  <si>
    <t>Exercise price</t>
  </si>
  <si>
    <t>r</t>
  </si>
  <si>
    <t>Risk-free rate of interest</t>
  </si>
  <si>
    <t>T</t>
  </si>
  <si>
    <t>Time to maturity of option (in years)</t>
  </si>
  <si>
    <t>Sigma</t>
  </si>
  <si>
    <r>
      <t xml:space="preserve">Stock volatility, </t>
    </r>
    <r>
      <rPr>
        <sz val="10"/>
        <rFont val="Symbol"/>
        <family val="1"/>
        <charset val="2"/>
      </rPr>
      <t>s</t>
    </r>
  </si>
  <si>
    <r>
      <t>d</t>
    </r>
    <r>
      <rPr>
        <vertAlign val="subscript"/>
        <sz val="10"/>
        <rFont val="Arial"/>
        <family val="2"/>
      </rPr>
      <t>1</t>
    </r>
  </si>
  <si>
    <r>
      <t>d</t>
    </r>
    <r>
      <rPr>
        <vertAlign val="subscript"/>
        <sz val="10"/>
        <rFont val="Arial"/>
        <family val="2"/>
      </rPr>
      <t>2</t>
    </r>
  </si>
  <si>
    <r>
      <t>N(d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</si>
  <si>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r>
      <t>N(d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</si>
  <si>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Call price</t>
  </si>
  <si>
    <t>Put price</t>
  </si>
  <si>
    <t>Data table:  Comparing the Black-Scholes
to the intrinsic value</t>
  </si>
  <si>
    <t>Stock
price</t>
  </si>
  <si>
    <t>Call
price</t>
  </si>
  <si>
    <t>Intrinsic
value</t>
  </si>
  <si>
    <t>MERTON'S DIVIDEND-ADJUSTED OPTION PRICING MODEL
used here to price S&amp;P 500 Spiders (symbol:  SPY)</t>
  </si>
  <si>
    <t>current stock price</t>
  </si>
  <si>
    <t>exercise price</t>
  </si>
  <si>
    <t>risk-free rate of interest</t>
  </si>
  <si>
    <t>k</t>
  </si>
  <si>
    <t>dividend yield</t>
  </si>
  <si>
    <t>stock volatility</t>
  </si>
  <si>
    <t>Actual dates for Mar07 SPY options</t>
  </si>
  <si>
    <t>Current date</t>
  </si>
  <si>
    <t>Option expiration date</t>
  </si>
  <si>
    <t>PRICING AN OPTION TO BUY EUROS IN DOLLARS</t>
  </si>
  <si>
    <t>Current exchange rate:  U.S. dollar price of one euro</t>
  </si>
  <si>
    <r>
      <t>r</t>
    </r>
    <r>
      <rPr>
        <vertAlign val="subscript"/>
        <sz val="10"/>
        <rFont val="Arial"/>
        <family val="2"/>
      </rPr>
      <t>US</t>
    </r>
  </si>
  <si>
    <t>U.S. interest rate</t>
  </si>
  <si>
    <r>
      <t>r</t>
    </r>
    <r>
      <rPr>
        <vertAlign val="subscript"/>
        <sz val="10"/>
        <rFont val="Arial"/>
        <family val="2"/>
      </rPr>
      <t>€</t>
    </r>
  </si>
  <si>
    <t>Euro interest rate</t>
  </si>
  <si>
    <t>Euro volatility in dollars</t>
  </si>
  <si>
    <t>Number of euros per call contract</t>
  </si>
  <si>
    <t>Dates</t>
  </si>
  <si>
    <t>← option expires 16-Mar-07, today's date 28-Jul-06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</si>
</sst>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_(* #,##0_);_(* \(#,##0\);_(* &quot;-&quot;??_);_(@_)"/>
    <numFmt numFmtId="167" formatCode=";;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9" fontId="3" fillId="0" borderId="0" xfId="2" applyFont="1" applyAlignment="1">
      <alignment horizontal="centerContinuous"/>
    </xf>
    <xf numFmtId="9" fontId="0" fillId="0" borderId="0" xfId="2" applyFont="1"/>
    <xf numFmtId="0" fontId="0" fillId="0" borderId="0" xfId="2" applyNumberFormat="1" applyFont="1"/>
    <xf numFmtId="9" fontId="0" fillId="0" borderId="0" xfId="2" quotePrefix="1" applyFont="1"/>
    <xf numFmtId="10" fontId="0" fillId="0" borderId="0" xfId="2" applyNumberFormat="1" applyFont="1"/>
    <xf numFmtId="164" fontId="0" fillId="0" borderId="0" xfId="2" quotePrefix="1" applyNumberFormat="1" applyFont="1"/>
    <xf numFmtId="164" fontId="0" fillId="0" borderId="0" xfId="2" applyNumberFormat="1" applyFont="1"/>
    <xf numFmtId="9" fontId="0" fillId="0" borderId="0" xfId="2" applyFont="1" applyFill="1"/>
    <xf numFmtId="2" fontId="0" fillId="0" borderId="0" xfId="2" applyNumberFormat="1" applyFont="1" applyFill="1"/>
    <xf numFmtId="2" fontId="0" fillId="0" borderId="0" xfId="2" quotePrefix="1" applyNumberFormat="1" applyFont="1" applyFill="1"/>
    <xf numFmtId="2" fontId="0" fillId="0" borderId="0" xfId="2" applyNumberFormat="1" applyFont="1"/>
    <xf numFmtId="0" fontId="0" fillId="0" borderId="0" xfId="0" applyNumberFormat="1"/>
    <xf numFmtId="0" fontId="7" fillId="0" borderId="0" xfId="0" applyFont="1" applyAlignment="1">
      <alignment horizontal="center" wrapText="1"/>
    </xf>
    <xf numFmtId="164" fontId="0" fillId="0" borderId="0" xfId="0" applyNumberFormat="1"/>
    <xf numFmtId="15" fontId="0" fillId="0" borderId="0" xfId="0" applyNumberFormat="1"/>
    <xf numFmtId="9" fontId="1" fillId="0" borderId="0" xfId="2"/>
    <xf numFmtId="165" fontId="1" fillId="0" borderId="0" xfId="2" applyNumberFormat="1"/>
    <xf numFmtId="9" fontId="1" fillId="0" borderId="0" xfId="2" applyFont="1"/>
    <xf numFmtId="9" fontId="1" fillId="0" borderId="0" xfId="2" quotePrefix="1"/>
    <xf numFmtId="10" fontId="1" fillId="0" borderId="0" xfId="2" applyNumberFormat="1"/>
    <xf numFmtId="164" fontId="1" fillId="0" borderId="0" xfId="2" applyNumberFormat="1" applyFont="1"/>
    <xf numFmtId="10" fontId="1" fillId="0" borderId="0" xfId="2" applyNumberFormat="1" applyFont="1"/>
    <xf numFmtId="164" fontId="1" fillId="0" borderId="0" xfId="2" quotePrefix="1" applyNumberFormat="1"/>
    <xf numFmtId="166" fontId="1" fillId="0" borderId="0" xfId="1" quotePrefix="1" applyNumberFormat="1"/>
    <xf numFmtId="164" fontId="1" fillId="0" borderId="0" xfId="2" applyNumberFormat="1"/>
    <xf numFmtId="9" fontId="1" fillId="0" borderId="0" xfId="2" applyFont="1" applyFill="1"/>
    <xf numFmtId="2" fontId="1" fillId="0" borderId="0" xfId="2" applyNumberFormat="1" applyFill="1"/>
    <xf numFmtId="167" fontId="0" fillId="0" borderId="0" xfId="0" applyNumberFormat="1"/>
    <xf numFmtId="2" fontId="0" fillId="0" borderId="0" xfId="0" applyNumberFormat="1"/>
    <xf numFmtId="9" fontId="2" fillId="0" borderId="0" xfId="2" applyFont="1" applyAlignment="1">
      <alignment horizontal="center"/>
    </xf>
    <xf numFmtId="9" fontId="6" fillId="0" borderId="0" xfId="2" applyFont="1" applyAlignment="1">
      <alignment horizontal="center" wrapText="1"/>
    </xf>
    <xf numFmtId="9" fontId="2" fillId="0" borderId="0" xfId="2" applyFont="1" applyAlignment="1">
      <alignment horizontal="center" vertical="center" wrapText="1"/>
    </xf>
    <xf numFmtId="9" fontId="2" fillId="0" borderId="0" xfId="2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Black-Scholes Price Versus Intrinsic Value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Call price</c:v>
          </c:tx>
          <c:spPr>
            <a:ln w="15875" cap="rnd">
              <a:solidFill>
                <a:schemeClr val="tx1"/>
              </a:solidFill>
              <a:prstDash val="dash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'426-7'!$D$6:$D$21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</c:numCache>
            </c:numRef>
          </c:xVal>
          <c:yVal>
            <c:numRef>
              <c:f>'426-7'!$E$6:$E$21</c:f>
              <c:numCache>
                <c:formatCode>0.0000</c:formatCode>
                <c:ptCount val="16"/>
                <c:pt idx="0">
                  <c:v>1.6271103795261353E-17</c:v>
                </c:pt>
                <c:pt idx="1">
                  <c:v>6.2724512246643584E-9</c:v>
                </c:pt>
                <c:pt idx="2">
                  <c:v>2.8392918447725339E-5</c:v>
                </c:pt>
                <c:pt idx="3">
                  <c:v>2.8537602395158762E-3</c:v>
                </c:pt>
                <c:pt idx="4">
                  <c:v>4.8405224028071792E-2</c:v>
                </c:pt>
                <c:pt idx="5">
                  <c:v>0.31005154938344548</c:v>
                </c:pt>
                <c:pt idx="6">
                  <c:v>1.1076855598914648</c:v>
                </c:pt>
                <c:pt idx="7">
                  <c:v>2.7318630834502908</c:v>
                </c:pt>
                <c:pt idx="8">
                  <c:v>5.2776725210471618</c:v>
                </c:pt>
                <c:pt idx="9">
                  <c:v>8.6434337071156619</c:v>
                </c:pt>
                <c:pt idx="10">
                  <c:v>12.6307309804506</c:v>
                </c:pt>
                <c:pt idx="11">
                  <c:v>17.037833435617188</c:v>
                </c:pt>
                <c:pt idx="12">
                  <c:v>21.705621303373071</c:v>
                </c:pt>
                <c:pt idx="13">
                  <c:v>26.525589687810623</c:v>
                </c:pt>
                <c:pt idx="14">
                  <c:v>31.430439448391141</c:v>
                </c:pt>
                <c:pt idx="15">
                  <c:v>36.381069196126973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C-485B-A01A-7BFABFB4F4B6}"/>
            </c:ext>
          </c:extLst>
        </c:ser>
        <c:ser>
          <c:idx val="1"/>
          <c:order val="1"/>
          <c:tx>
            <c:v>Intrinsic value</c:v>
          </c:tx>
          <c:spPr>
            <a:ln w="19050" cap="rnd">
              <a:solidFill>
                <a:schemeClr val="tx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'426-7'!$D$6:$D$21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</c:numCache>
            </c:numRef>
          </c:xVal>
          <c:yVal>
            <c:numRef>
              <c:f>'426-7'!$F$6:$F$21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CC-485B-A01A-7BFABFB4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655168"/>
        <c:axId val="1187659584"/>
      </c:scatterChart>
      <c:valAx>
        <c:axId val="1187655168"/>
        <c:scaling>
          <c:orientation val="minMax"/>
          <c:max val="8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87659584"/>
        <c:crosses val="autoZero"/>
        <c:crossBetween val="midCat"/>
      </c:valAx>
      <c:valAx>
        <c:axId val="118765958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6551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verticalDpi="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4</xdr:row>
      <xdr:rowOff>19050</xdr:rowOff>
    </xdr:from>
    <xdr:to>
      <xdr:col>13</xdr:col>
      <xdr:colOff>504825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EFD7-DD23-41AF-9106-7B47A790F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simon/WORK/FM2/Disk%20with%20book/Problem%20files/Cchapter%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16A, UN16B"/>
      <sheetName val="VBA functions, pp. 199-200, 203"/>
      <sheetName val="UN16C"/>
      <sheetName val="UN16D"/>
      <sheetName val="UN16E"/>
      <sheetName val="UN16F"/>
      <sheetName val="UN16G, UN16I"/>
      <sheetName val="UN16H"/>
      <sheetName val="UN16J"/>
    </sheetNames>
    <sheetDataSet>
      <sheetData sheetId="0">
        <row r="15">
          <cell r="B15">
            <v>2.4706641071103697</v>
          </cell>
        </row>
      </sheetData>
      <sheetData sheetId="1" refreshError="1"/>
      <sheetData sheetId="2">
        <row r="3">
          <cell r="B3">
            <v>100</v>
          </cell>
        </row>
        <row r="4">
          <cell r="B4">
            <v>100</v>
          </cell>
        </row>
        <row r="5">
          <cell r="B5">
            <v>1</v>
          </cell>
        </row>
        <row r="6">
          <cell r="B6">
            <v>0.1</v>
          </cell>
        </row>
        <row r="7">
          <cell r="B7">
            <v>0.4</v>
          </cell>
        </row>
      </sheetData>
      <sheetData sheetId="3"/>
      <sheetData sheetId="4"/>
      <sheetData sheetId="5">
        <row r="11">
          <cell r="B11">
            <v>6</v>
          </cell>
        </row>
        <row r="13">
          <cell r="B13">
            <v>0.153533935546875</v>
          </cell>
        </row>
      </sheetData>
      <sheetData sheetId="6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90" zoomScaleNormal="90" zoomScalePageLayoutView="130" workbookViewId="0">
      <selection activeCell="I33" sqref="I33"/>
    </sheetView>
  </sheetViews>
  <sheetFormatPr baseColWidth="10" defaultColWidth="8.83203125" defaultRowHeight="13" x14ac:dyDescent="0.15"/>
  <cols>
    <col min="3" max="3" width="43.5" customWidth="1"/>
  </cols>
  <sheetData>
    <row r="1" spans="1:8" ht="18" x14ac:dyDescent="0.2">
      <c r="A1" s="30" t="s">
        <v>0</v>
      </c>
      <c r="B1" s="30"/>
      <c r="C1" s="30"/>
      <c r="D1" s="1"/>
      <c r="E1" s="1"/>
      <c r="F1" s="1"/>
      <c r="G1" s="1"/>
    </row>
    <row r="2" spans="1:8" x14ac:dyDescent="0.15">
      <c r="A2" s="2" t="s">
        <v>1</v>
      </c>
      <c r="B2" s="3">
        <v>50</v>
      </c>
      <c r="C2" s="2" t="s">
        <v>2</v>
      </c>
      <c r="D2" s="2"/>
      <c r="E2" s="2"/>
      <c r="F2" s="2"/>
      <c r="G2" s="2"/>
    </row>
    <row r="3" spans="1:8" ht="16" x14ac:dyDescent="0.2">
      <c r="A3" s="2" t="s">
        <v>3</v>
      </c>
      <c r="B3" s="3">
        <v>45</v>
      </c>
      <c r="C3" s="2" t="s">
        <v>4</v>
      </c>
      <c r="D3" s="31" t="s">
        <v>17</v>
      </c>
      <c r="E3" s="31"/>
      <c r="F3" s="31"/>
      <c r="G3" s="2"/>
      <c r="H3" s="12"/>
    </row>
    <row r="4" spans="1:8" ht="28" x14ac:dyDescent="0.15">
      <c r="A4" s="2" t="s">
        <v>5</v>
      </c>
      <c r="B4" s="5">
        <v>0.04</v>
      </c>
      <c r="C4" s="2" t="s">
        <v>6</v>
      </c>
      <c r="D4" s="13" t="s">
        <v>18</v>
      </c>
      <c r="E4" s="13" t="s">
        <v>19</v>
      </c>
      <c r="F4" s="13" t="s">
        <v>20</v>
      </c>
    </row>
    <row r="5" spans="1:8" x14ac:dyDescent="0.15">
      <c r="A5" s="2" t="s">
        <v>7</v>
      </c>
      <c r="B5" s="3">
        <v>0.75</v>
      </c>
      <c r="C5" s="2" t="s">
        <v>8</v>
      </c>
      <c r="E5" s="14">
        <f>B14</f>
        <v>8.6434337071156619</v>
      </c>
      <c r="F5" s="12">
        <f>MAX(B2-B3,0)</f>
        <v>5</v>
      </c>
    </row>
    <row r="6" spans="1:8" x14ac:dyDescent="0.15">
      <c r="A6" s="2" t="s">
        <v>9</v>
      </c>
      <c r="B6" s="2">
        <v>0.3</v>
      </c>
      <c r="C6" s="2" t="s">
        <v>10</v>
      </c>
      <c r="D6">
        <v>5</v>
      </c>
      <c r="E6" s="14">
        <f t="dataTable" ref="E6:F21" dt2D="0" dtr="0" r1="B2"/>
        <v>1.6271103795261353E-17</v>
      </c>
      <c r="F6">
        <v>0</v>
      </c>
    </row>
    <row r="7" spans="1:8" x14ac:dyDescent="0.15">
      <c r="A7" s="2"/>
      <c r="B7" s="2"/>
      <c r="C7" s="2"/>
      <c r="D7">
        <v>10</v>
      </c>
      <c r="E7" s="14">
        <v>6.2724512246643584E-9</v>
      </c>
      <c r="F7">
        <v>0</v>
      </c>
    </row>
    <row r="8" spans="1:8" ht="15" x14ac:dyDescent="0.2">
      <c r="A8" s="2" t="s">
        <v>11</v>
      </c>
      <c r="B8" s="6">
        <f>(LN(B2/B3)+(B4+0.5*B6^2)*B5)/(B6*SQRT(B5))</f>
        <v>0.65090667825228321</v>
      </c>
      <c r="C8" s="2"/>
      <c r="D8">
        <v>15</v>
      </c>
      <c r="E8" s="14">
        <v>2.8392918447725339E-5</v>
      </c>
      <c r="F8">
        <v>0</v>
      </c>
    </row>
    <row r="9" spans="1:8" ht="15" x14ac:dyDescent="0.2">
      <c r="A9" s="2" t="s">
        <v>12</v>
      </c>
      <c r="B9" s="6">
        <f>B8-SQRT(B5)*B6</f>
        <v>0.39109905711695164</v>
      </c>
      <c r="C9" s="2"/>
      <c r="D9">
        <v>20</v>
      </c>
      <c r="E9" s="14">
        <v>2.8537602395158762E-3</v>
      </c>
      <c r="F9">
        <v>0</v>
      </c>
    </row>
    <row r="10" spans="1:8" x14ac:dyDescent="0.15">
      <c r="A10" s="2"/>
      <c r="B10" s="7"/>
      <c r="C10" s="2"/>
      <c r="D10">
        <v>25</v>
      </c>
      <c r="E10" s="14">
        <v>4.8405224028071792E-2</v>
      </c>
      <c r="F10">
        <v>0</v>
      </c>
    </row>
    <row r="11" spans="1:8" ht="15" x14ac:dyDescent="0.2">
      <c r="A11" s="2" t="s">
        <v>13</v>
      </c>
      <c r="B11" s="7">
        <f>NORMSDIST(B8)</f>
        <v>0.74244663489664375</v>
      </c>
      <c r="C11" s="2"/>
      <c r="D11">
        <v>30</v>
      </c>
      <c r="E11" s="14">
        <v>0.31005154938344548</v>
      </c>
      <c r="F11">
        <v>0</v>
      </c>
    </row>
    <row r="12" spans="1:8" ht="15" x14ac:dyDescent="0.2">
      <c r="A12" s="2" t="s">
        <v>14</v>
      </c>
      <c r="B12" s="7">
        <f>NORMSDIST(B9)</f>
        <v>0.65213799122144234</v>
      </c>
      <c r="C12" s="2"/>
      <c r="D12">
        <v>35</v>
      </c>
      <c r="E12" s="14">
        <v>1.1076855598914648</v>
      </c>
      <c r="F12">
        <v>0</v>
      </c>
    </row>
    <row r="13" spans="1:8" x14ac:dyDescent="0.15">
      <c r="A13" s="2"/>
      <c r="B13" s="7"/>
      <c r="C13" s="2"/>
      <c r="D13">
        <v>40</v>
      </c>
      <c r="E13" s="14">
        <v>2.7318630834502908</v>
      </c>
      <c r="F13">
        <v>0</v>
      </c>
    </row>
    <row r="14" spans="1:8" x14ac:dyDescent="0.15">
      <c r="A14" s="8" t="s">
        <v>15</v>
      </c>
      <c r="B14" s="9">
        <f>B2*B11-B3*EXP(-B4*B5)*B12</f>
        <v>8.6434337071156619</v>
      </c>
      <c r="C14" s="2"/>
      <c r="D14">
        <v>45</v>
      </c>
      <c r="E14" s="14">
        <v>5.2776725210471618</v>
      </c>
      <c r="F14">
        <v>0</v>
      </c>
    </row>
    <row r="15" spans="1:8" x14ac:dyDescent="0.15">
      <c r="A15" s="8" t="s">
        <v>16</v>
      </c>
      <c r="B15" s="10">
        <f>B14-B2+B3*EXP(-B4*B5)</f>
        <v>2.3134827167985321</v>
      </c>
      <c r="C15" s="2"/>
      <c r="D15">
        <v>50</v>
      </c>
      <c r="E15" s="14">
        <v>8.6434337071156619</v>
      </c>
      <c r="F15">
        <v>5</v>
      </c>
    </row>
    <row r="16" spans="1:8" x14ac:dyDescent="0.15">
      <c r="A16" s="8"/>
      <c r="B16" s="9">
        <f>B3*EXP(-B4*B5)*NORMSDIST(-B9)-B2*NORMSDIST(-B8)</f>
        <v>2.3134827167985339</v>
      </c>
      <c r="C16" s="2"/>
      <c r="D16">
        <v>55</v>
      </c>
      <c r="E16" s="14">
        <v>12.6307309804506</v>
      </c>
      <c r="F16">
        <v>10</v>
      </c>
    </row>
    <row r="17" spans="1:6" x14ac:dyDescent="0.15">
      <c r="A17" s="2"/>
      <c r="B17" s="11"/>
      <c r="C17" s="2"/>
      <c r="D17">
        <v>60</v>
      </c>
      <c r="E17" s="14">
        <v>17.037833435617188</v>
      </c>
      <c r="F17">
        <v>15</v>
      </c>
    </row>
    <row r="18" spans="1:6" x14ac:dyDescent="0.15">
      <c r="A18" s="2"/>
      <c r="B18" s="11"/>
      <c r="C18" s="2"/>
      <c r="D18">
        <v>65</v>
      </c>
      <c r="E18" s="14">
        <v>21.705621303373071</v>
      </c>
      <c r="F18">
        <v>20</v>
      </c>
    </row>
    <row r="19" spans="1:6" x14ac:dyDescent="0.15">
      <c r="D19">
        <v>70</v>
      </c>
      <c r="E19" s="14">
        <v>26.525589687810623</v>
      </c>
      <c r="F19">
        <v>25</v>
      </c>
    </row>
    <row r="20" spans="1:6" x14ac:dyDescent="0.15">
      <c r="D20">
        <v>75</v>
      </c>
      <c r="E20" s="14">
        <v>31.430439448391141</v>
      </c>
      <c r="F20">
        <v>30</v>
      </c>
    </row>
    <row r="21" spans="1:6" x14ac:dyDescent="0.15">
      <c r="D21">
        <v>80</v>
      </c>
      <c r="E21" s="14">
        <v>36.381069196126973</v>
      </c>
      <c r="F21">
        <v>35</v>
      </c>
    </row>
  </sheetData>
  <mergeCells count="2">
    <mergeCell ref="A1:C1"/>
    <mergeCell ref="D3:F3"/>
  </mergeCells>
  <printOptions headings="1" gridLines="1"/>
  <pageMargins left="0.75" right="0.75" top="1" bottom="1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zoomScale="130" zoomScaleNormal="130" zoomScalePageLayoutView="130" workbookViewId="0">
      <selection activeCell="C27" sqref="C27"/>
    </sheetView>
  </sheetViews>
  <sheetFormatPr baseColWidth="10" defaultColWidth="8.83203125" defaultRowHeight="13" x14ac:dyDescent="0.15"/>
  <cols>
    <col min="1" max="1" width="22.83203125" customWidth="1"/>
    <col min="2" max="2" width="9.5" bestFit="1" customWidth="1"/>
    <col min="3" max="3" width="49.83203125" customWidth="1"/>
  </cols>
  <sheetData>
    <row r="1" spans="1:7" ht="36.75" customHeight="1" x14ac:dyDescent="0.2">
      <c r="A1" s="32" t="s">
        <v>21</v>
      </c>
      <c r="B1" s="33"/>
      <c r="C1" s="33"/>
      <c r="D1" s="1"/>
      <c r="E1" s="1"/>
      <c r="F1" s="1"/>
      <c r="G1" s="1"/>
    </row>
    <row r="2" spans="1:7" x14ac:dyDescent="0.15">
      <c r="A2" s="2" t="s">
        <v>1</v>
      </c>
      <c r="B2" s="3">
        <v>127.98</v>
      </c>
      <c r="C2" s="2" t="s">
        <v>22</v>
      </c>
      <c r="D2" s="2"/>
      <c r="E2" s="2"/>
      <c r="F2" s="2"/>
      <c r="G2" s="2"/>
    </row>
    <row r="3" spans="1:7" x14ac:dyDescent="0.15">
      <c r="A3" s="2" t="s">
        <v>3</v>
      </c>
      <c r="B3" s="11">
        <v>127</v>
      </c>
      <c r="C3" s="2" t="s">
        <v>23</v>
      </c>
      <c r="D3" s="4"/>
      <c r="E3" s="2"/>
      <c r="F3" s="2"/>
      <c r="G3" s="2"/>
    </row>
    <row r="4" spans="1:7" x14ac:dyDescent="0.15">
      <c r="A4" s="2" t="s">
        <v>7</v>
      </c>
      <c r="B4" s="7">
        <f>(B26-B25)/365</f>
        <v>0.63287671232876708</v>
      </c>
      <c r="C4" s="2" t="s">
        <v>40</v>
      </c>
      <c r="D4" s="2"/>
      <c r="E4" s="2"/>
      <c r="F4" s="2"/>
      <c r="G4" s="2"/>
    </row>
    <row r="5" spans="1:7" x14ac:dyDescent="0.15">
      <c r="A5" s="2" t="s">
        <v>5</v>
      </c>
      <c r="B5" s="5">
        <v>0.05</v>
      </c>
      <c r="C5" s="2" t="s">
        <v>24</v>
      </c>
      <c r="D5" s="2"/>
      <c r="E5" s="2"/>
      <c r="F5" s="2"/>
      <c r="G5" s="2"/>
    </row>
    <row r="6" spans="1:7" x14ac:dyDescent="0.15">
      <c r="A6" s="2" t="s">
        <v>25</v>
      </c>
      <c r="B6" s="5">
        <v>1.7000000000000001E-2</v>
      </c>
      <c r="C6" s="2" t="s">
        <v>26</v>
      </c>
      <c r="D6" s="2"/>
      <c r="E6" s="2"/>
      <c r="F6" s="2"/>
      <c r="G6" s="2"/>
    </row>
    <row r="7" spans="1:7" x14ac:dyDescent="0.15">
      <c r="A7" s="2" t="s">
        <v>9</v>
      </c>
      <c r="B7" s="2">
        <v>0.14000000000000001</v>
      </c>
      <c r="C7" s="2" t="s">
        <v>27</v>
      </c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ht="15" x14ac:dyDescent="0.2">
      <c r="A9" s="2" t="s">
        <v>11</v>
      </c>
      <c r="B9" s="6">
        <f>(LN(B2/B3)+(B5-B6+0.5*B7^2)*B4)/(B7*SQRT(B4))</f>
        <v>0.31222490182700086</v>
      </c>
      <c r="C9" s="2"/>
      <c r="D9" s="2"/>
      <c r="E9" s="2"/>
      <c r="F9" s="2"/>
      <c r="G9" s="2"/>
    </row>
    <row r="10" spans="1:7" ht="15" x14ac:dyDescent="0.2">
      <c r="A10" s="2" t="s">
        <v>12</v>
      </c>
      <c r="B10" s="6">
        <f>B9-B7*SQRT(B4)</f>
        <v>0.20084993353679734</v>
      </c>
      <c r="C10" s="2"/>
      <c r="D10" s="2"/>
      <c r="E10" s="2"/>
      <c r="F10" s="2"/>
      <c r="G10" s="2"/>
    </row>
    <row r="11" spans="1:7" x14ac:dyDescent="0.15">
      <c r="A11" s="2"/>
      <c r="B11" s="7"/>
      <c r="C11" s="2"/>
      <c r="D11" s="2"/>
    </row>
    <row r="12" spans="1:7" ht="15" x14ac:dyDescent="0.2">
      <c r="A12" s="2" t="s">
        <v>13</v>
      </c>
      <c r="B12" s="7">
        <f>NORMSDIST(B9)</f>
        <v>0.62256519576309466</v>
      </c>
      <c r="C12" s="2"/>
      <c r="D12" s="2"/>
    </row>
    <row r="13" spans="1:7" ht="15" x14ac:dyDescent="0.2">
      <c r="A13" s="2" t="s">
        <v>14</v>
      </c>
      <c r="B13" s="7">
        <f>NORMSDIST(B10)</f>
        <v>0.579592041452206</v>
      </c>
      <c r="C13" s="2"/>
      <c r="D13" s="2"/>
    </row>
    <row r="14" spans="1:7" x14ac:dyDescent="0.15">
      <c r="A14" s="2"/>
      <c r="B14" s="7"/>
      <c r="C14" s="2"/>
      <c r="D14" s="2"/>
    </row>
    <row r="15" spans="1:7" x14ac:dyDescent="0.15">
      <c r="A15" s="8" t="s">
        <v>15</v>
      </c>
      <c r="B15" s="9">
        <f>B2*EXP(-B6*B4)*B12-B3*EXP(-B5*B4)*B13</f>
        <v>7.5078520776538369</v>
      </c>
      <c r="C15" s="2"/>
      <c r="D15" s="2"/>
    </row>
    <row r="16" spans="1:7" x14ac:dyDescent="0.15">
      <c r="A16" s="8" t="s">
        <v>16</v>
      </c>
      <c r="B16" s="10">
        <f>B15-B2*EXP(-B6*B4)+B3*EXP(-B5*B4)</f>
        <v>3.9415480840966808</v>
      </c>
      <c r="C16" s="2"/>
      <c r="D16" s="2"/>
    </row>
    <row r="17" spans="1:6" x14ac:dyDescent="0.15">
      <c r="A17" s="2"/>
      <c r="B17" s="11">
        <f>B3*EXP(-B5*B4)*NORMSDIST(-B10)-B2*EXP(-B6*B4)*NORMSDIST(-B9)</f>
        <v>3.941548084096695</v>
      </c>
      <c r="C17" s="2"/>
      <c r="D17" s="2"/>
    </row>
    <row r="18" spans="1:6" x14ac:dyDescent="0.15">
      <c r="F18" s="2"/>
    </row>
    <row r="19" spans="1:6" x14ac:dyDescent="0.15">
      <c r="F19" s="2"/>
    </row>
    <row r="20" spans="1:6" x14ac:dyDescent="0.15">
      <c r="F20" s="2"/>
    </row>
    <row r="21" spans="1:6" x14ac:dyDescent="0.15">
      <c r="F21" s="2"/>
    </row>
    <row r="22" spans="1:6" x14ac:dyDescent="0.15">
      <c r="F22" s="2"/>
    </row>
    <row r="23" spans="1:6" x14ac:dyDescent="0.15">
      <c r="F23" s="2"/>
    </row>
    <row r="24" spans="1:6" x14ac:dyDescent="0.15">
      <c r="A24" t="s">
        <v>28</v>
      </c>
      <c r="F24" s="2"/>
    </row>
    <row r="25" spans="1:6" x14ac:dyDescent="0.15">
      <c r="A25" t="s">
        <v>29</v>
      </c>
      <c r="B25" s="15">
        <v>38926</v>
      </c>
      <c r="F25" s="2"/>
    </row>
    <row r="26" spans="1:6" x14ac:dyDescent="0.15">
      <c r="A26" t="s">
        <v>30</v>
      </c>
      <c r="B26" s="15">
        <v>39157</v>
      </c>
      <c r="F26" s="2"/>
    </row>
  </sheetData>
  <mergeCells count="1">
    <mergeCell ref="A1:C1"/>
  </mergeCells>
  <printOptions headings="1" gridLines="1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zoomScale="130" zoomScaleNormal="130" zoomScalePageLayoutView="130" workbookViewId="0">
      <selection activeCell="C27" sqref="C27"/>
    </sheetView>
  </sheetViews>
  <sheetFormatPr baseColWidth="10" defaultColWidth="8.83203125" defaultRowHeight="13" x14ac:dyDescent="0.15"/>
  <cols>
    <col min="1" max="1" width="28.1640625" customWidth="1"/>
    <col min="2" max="2" width="10.5" bestFit="1" customWidth="1"/>
    <col min="3" max="3" width="55" customWidth="1"/>
    <col min="4" max="4" width="28.33203125" customWidth="1"/>
  </cols>
  <sheetData>
    <row r="1" spans="1:7" ht="18" x14ac:dyDescent="0.2">
      <c r="A1" s="30" t="s">
        <v>31</v>
      </c>
      <c r="B1" s="30"/>
      <c r="C1" s="30"/>
      <c r="D1" s="1"/>
      <c r="E1" s="1"/>
      <c r="F1" s="1"/>
      <c r="G1" s="1"/>
    </row>
    <row r="2" spans="1:7" x14ac:dyDescent="0.15">
      <c r="A2" s="16" t="s">
        <v>1</v>
      </c>
      <c r="B2" s="17">
        <f>1/0.7834</f>
        <v>1.2764871074802144</v>
      </c>
      <c r="C2" s="18" t="s">
        <v>32</v>
      </c>
      <c r="D2" s="16"/>
      <c r="E2" s="16"/>
      <c r="F2" s="16"/>
      <c r="G2" s="16"/>
    </row>
    <row r="3" spans="1:7" x14ac:dyDescent="0.15">
      <c r="A3" s="16" t="s">
        <v>3</v>
      </c>
      <c r="B3" s="17">
        <v>1.2849999999999999</v>
      </c>
      <c r="C3" s="18" t="s">
        <v>4</v>
      </c>
      <c r="D3" s="19"/>
      <c r="E3" s="16"/>
      <c r="F3" s="16"/>
      <c r="G3" s="16"/>
    </row>
    <row r="4" spans="1:7" ht="15" x14ac:dyDescent="0.2">
      <c r="A4" s="18" t="s">
        <v>33</v>
      </c>
      <c r="B4" s="20">
        <v>0.05</v>
      </c>
      <c r="C4" s="18" t="s">
        <v>34</v>
      </c>
      <c r="D4" s="16"/>
      <c r="E4" s="16"/>
      <c r="F4" s="16"/>
      <c r="G4" s="16"/>
    </row>
    <row r="5" spans="1:7" ht="15" x14ac:dyDescent="0.2">
      <c r="A5" s="18" t="s">
        <v>35</v>
      </c>
      <c r="B5" s="20">
        <v>5.5E-2</v>
      </c>
      <c r="C5" s="18" t="s">
        <v>36</v>
      </c>
      <c r="D5" s="16"/>
      <c r="E5" s="16"/>
      <c r="F5" s="16"/>
      <c r="G5" s="16"/>
    </row>
    <row r="6" spans="1:7" x14ac:dyDescent="0.15">
      <c r="A6" s="16" t="s">
        <v>7</v>
      </c>
      <c r="B6" s="21">
        <f>(B26-B25)/365</f>
        <v>5.7534246575342465E-2</v>
      </c>
      <c r="C6" s="18" t="s">
        <v>8</v>
      </c>
      <c r="D6" s="16"/>
      <c r="E6" s="16"/>
      <c r="F6" s="16"/>
      <c r="G6" s="16"/>
    </row>
    <row r="7" spans="1:7" x14ac:dyDescent="0.15">
      <c r="A7" s="18" t="s">
        <v>9</v>
      </c>
      <c r="B7" s="22">
        <v>4.7E-2</v>
      </c>
      <c r="C7" s="18" t="s">
        <v>37</v>
      </c>
      <c r="D7" s="16"/>
      <c r="E7" s="16"/>
      <c r="F7" s="16"/>
      <c r="G7" s="16"/>
    </row>
    <row r="8" spans="1:7" ht="15" x14ac:dyDescent="0.2">
      <c r="A8" s="18" t="s">
        <v>11</v>
      </c>
      <c r="B8" s="23">
        <f>(LN(B2/B3)+(B4+0.5*B7^2-B5)*B6)/(B7*SQRT(B6))</f>
        <v>-0.60947787326652592</v>
      </c>
      <c r="C8" s="18"/>
      <c r="D8" s="16"/>
      <c r="E8" s="16"/>
      <c r="F8" s="16"/>
      <c r="G8" s="16"/>
    </row>
    <row r="9" spans="1:7" ht="15" x14ac:dyDescent="0.2">
      <c r="A9" s="18" t="s">
        <v>12</v>
      </c>
      <c r="B9" s="23">
        <f>B8-SQRT(B6)*B7</f>
        <v>-0.62075143307188163</v>
      </c>
      <c r="C9" s="18"/>
      <c r="D9" s="16"/>
      <c r="E9" s="16"/>
      <c r="F9" s="16"/>
      <c r="G9" s="16"/>
    </row>
    <row r="10" spans="1:7" ht="12.75" customHeight="1" x14ac:dyDescent="0.15">
      <c r="A10" s="18"/>
      <c r="B10" s="23"/>
      <c r="C10" s="18"/>
      <c r="D10" s="16"/>
      <c r="E10" s="16"/>
      <c r="F10" s="16"/>
      <c r="G10" s="16"/>
    </row>
    <row r="11" spans="1:7" ht="12.75" customHeight="1" x14ac:dyDescent="0.15">
      <c r="A11" s="18" t="s">
        <v>38</v>
      </c>
      <c r="B11" s="24">
        <v>10000</v>
      </c>
      <c r="C11" s="18"/>
      <c r="D11" s="16"/>
      <c r="E11" s="16"/>
      <c r="F11" s="16"/>
      <c r="G11" s="16"/>
    </row>
    <row r="12" spans="1:7" ht="12.75" customHeight="1" x14ac:dyDescent="0.15">
      <c r="A12" s="16"/>
      <c r="B12" s="25"/>
      <c r="C12" s="16"/>
      <c r="D12" s="16"/>
      <c r="E12" s="16"/>
      <c r="F12" s="16"/>
      <c r="G12" s="16"/>
    </row>
    <row r="13" spans="1:7" ht="15" x14ac:dyDescent="0.2">
      <c r="A13" s="18" t="s">
        <v>13</v>
      </c>
      <c r="B13" s="25">
        <f>NORMSDIST(B8)</f>
        <v>0.27110386735694847</v>
      </c>
      <c r="C13" s="18"/>
      <c r="D13" s="16"/>
      <c r="E13" s="16"/>
      <c r="F13" s="16"/>
      <c r="G13" s="16"/>
    </row>
    <row r="14" spans="1:7" ht="15" x14ac:dyDescent="0.2">
      <c r="A14" s="18" t="s">
        <v>14</v>
      </c>
      <c r="B14" s="25">
        <f>NORMSDIST(B9)</f>
        <v>0.26738159138947404</v>
      </c>
      <c r="C14" s="18"/>
      <c r="D14" s="16"/>
      <c r="E14" s="16"/>
      <c r="F14" s="16"/>
      <c r="G14" s="16"/>
    </row>
    <row r="15" spans="1:7" x14ac:dyDescent="0.15">
      <c r="A15" s="16"/>
      <c r="B15" s="25"/>
      <c r="C15" s="16"/>
      <c r="D15" s="16"/>
      <c r="E15" s="16"/>
      <c r="F15" s="16"/>
      <c r="G15" s="16"/>
    </row>
    <row r="16" spans="1:7" x14ac:dyDescent="0.15">
      <c r="A16" s="26" t="s">
        <v>15</v>
      </c>
      <c r="B16" s="27">
        <f>(B2*EXP(-B5*B6)*B13-B3*EXP(-B4*B6)*B14)*B11</f>
        <v>23.688847631713195</v>
      </c>
      <c r="C16" s="18"/>
      <c r="D16" s="16"/>
      <c r="E16" s="16"/>
      <c r="F16" s="16"/>
      <c r="G16" s="16"/>
    </row>
    <row r="17" spans="1:7" x14ac:dyDescent="0.15">
      <c r="A17" s="26" t="s">
        <v>16</v>
      </c>
      <c r="B17" s="27">
        <f>(B3*EXP(-B4*B6)*NORMSDIST(-B9)-B2*EXP(-B5*B6)*NORMSDIST(-B8))*B11</f>
        <v>112.23424453896014</v>
      </c>
      <c r="C17" s="18"/>
      <c r="D17" s="16"/>
      <c r="E17" s="16"/>
      <c r="F17" s="16"/>
      <c r="G17" s="16"/>
    </row>
    <row r="18" spans="1:7" x14ac:dyDescent="0.15">
      <c r="A18" s="16"/>
      <c r="C18" s="18"/>
      <c r="D18" s="16"/>
      <c r="E18" s="16"/>
      <c r="F18" s="16"/>
      <c r="G18" s="16"/>
    </row>
    <row r="20" spans="1:7" x14ac:dyDescent="0.15">
      <c r="D20" s="28"/>
      <c r="E20" s="28"/>
    </row>
    <row r="21" spans="1:7" x14ac:dyDescent="0.15">
      <c r="C21" s="29"/>
      <c r="D21" s="29"/>
      <c r="F21" s="18"/>
    </row>
    <row r="24" spans="1:7" x14ac:dyDescent="0.15">
      <c r="A24" t="s">
        <v>39</v>
      </c>
    </row>
    <row r="25" spans="1:7" x14ac:dyDescent="0.15">
      <c r="A25" t="s">
        <v>29</v>
      </c>
      <c r="B25" s="15">
        <v>38926</v>
      </c>
    </row>
    <row r="26" spans="1:7" x14ac:dyDescent="0.15">
      <c r="A26" t="s">
        <v>30</v>
      </c>
      <c r="B26" s="15">
        <v>38947</v>
      </c>
    </row>
  </sheetData>
  <mergeCells count="1">
    <mergeCell ref="A1:C1"/>
  </mergeCells>
  <printOptions headings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426-7</vt:lpstr>
      <vt:lpstr>440</vt:lpstr>
      <vt:lpstr>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Nance</dc:creator>
  <cp:lastModifiedBy>Justin Nance</cp:lastModifiedBy>
  <dcterms:created xsi:type="dcterms:W3CDTF">2020-10-01T22:48:58Z</dcterms:created>
  <dcterms:modified xsi:type="dcterms:W3CDTF">2022-10-06T17:27:30Z</dcterms:modified>
</cp:coreProperties>
</file>