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ustin_macintosh/Downloads/Excel Repo/"/>
    </mc:Choice>
  </mc:AlternateContent>
  <xr:revisionPtr revIDLastSave="0" documentId="13_ncr:1_{5194CABE-00F8-C64F-84B4-802B46D90726}" xr6:coauthVersionLast="36" xr6:coauthVersionMax="36" xr10:uidLastSave="{00000000-0000-0000-0000-000000000000}"/>
  <bookViews>
    <workbookView xWindow="0" yWindow="500" windowWidth="25600" windowHeight="15040" tabRatio="500" activeTab="8" xr2:uid="{00000000-000D-0000-FFFF-FFFF00000000}"/>
  </bookViews>
  <sheets>
    <sheet name="55" sheetId="1" r:id="rId1"/>
    <sheet name="56 top" sheetId="2" r:id="rId2"/>
    <sheet name="56 bottom" sheetId="3" r:id="rId3"/>
    <sheet name="57" sheetId="4" r:id="rId4"/>
    <sheet name="58 top" sheetId="5" r:id="rId5"/>
    <sheet name="58 bottom" sheetId="6" r:id="rId6"/>
    <sheet name="59" sheetId="7" r:id="rId7"/>
    <sheet name="65" sheetId="8" r:id="rId8"/>
    <sheet name="66" sheetId="9" r:id="rId9"/>
  </sheets>
  <calcPr calcId="181029" calcMode="autoNoTable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9" l="1"/>
  <c r="E37" i="9"/>
  <c r="D37" i="9"/>
  <c r="C37" i="9"/>
  <c r="B37" i="9"/>
  <c r="B29" i="9" s="1"/>
  <c r="F12" i="9"/>
  <c r="F18" i="9"/>
  <c r="F28" i="9" s="1"/>
  <c r="F30" i="9" s="1"/>
  <c r="F29" i="9"/>
  <c r="E12" i="9"/>
  <c r="E18" i="9"/>
  <c r="E28" i="9"/>
  <c r="E30" i="9" s="1"/>
  <c r="E29" i="9"/>
  <c r="D12" i="9"/>
  <c r="D28" i="9" s="1"/>
  <c r="D30" i="9" s="1"/>
  <c r="D18" i="9"/>
  <c r="D29" i="9"/>
  <c r="C12" i="9"/>
  <c r="C28" i="9" s="1"/>
  <c r="C30" i="9" s="1"/>
  <c r="C29" i="9"/>
  <c r="B12" i="9"/>
  <c r="B28" i="9" s="1"/>
  <c r="F35" i="8"/>
  <c r="E35" i="8"/>
  <c r="D35" i="8"/>
  <c r="C35" i="8"/>
  <c r="B35" i="8"/>
  <c r="F12" i="8"/>
  <c r="F18" i="8"/>
  <c r="F26" i="8"/>
  <c r="F28" i="8"/>
  <c r="E12" i="8"/>
  <c r="E28" i="8" s="1"/>
  <c r="E18" i="8"/>
  <c r="E26" i="8"/>
  <c r="D12" i="8"/>
  <c r="D18" i="8"/>
  <c r="D26" i="8"/>
  <c r="D28" i="8"/>
  <c r="C12" i="8"/>
  <c r="C26" i="8"/>
  <c r="C28" i="8"/>
  <c r="B12" i="8"/>
  <c r="B28" i="8" s="1"/>
  <c r="B26" i="8"/>
  <c r="E2" i="7"/>
  <c r="B13" i="6"/>
  <c r="E5" i="7" s="1"/>
  <c r="B21" i="6"/>
  <c r="B2" i="6"/>
  <c r="B4" i="6" s="1"/>
  <c r="B2" i="7"/>
  <c r="B7" i="6"/>
  <c r="B8" i="6"/>
  <c r="B6" i="6"/>
  <c r="B9" i="6" s="1"/>
  <c r="B11" i="6"/>
  <c r="E2" i="5"/>
  <c r="E9" i="5"/>
  <c r="B2" i="5"/>
  <c r="B9" i="5"/>
  <c r="E6" i="4"/>
  <c r="E12" i="4" s="1"/>
  <c r="E20" i="4" s="1"/>
  <c r="E19" i="4"/>
  <c r="B8" i="4"/>
  <c r="B20" i="4"/>
  <c r="E5" i="3"/>
  <c r="E14" i="3"/>
  <c r="B14" i="3"/>
  <c r="E7" i="2"/>
  <c r="E17" i="2"/>
  <c r="B11" i="2"/>
  <c r="B17" i="2"/>
  <c r="E18" i="1"/>
  <c r="E19" i="1"/>
  <c r="B19" i="1"/>
  <c r="E7" i="7" l="1"/>
  <c r="B16" i="6"/>
  <c r="B30" i="9"/>
  <c r="E10" i="7"/>
  <c r="B3" i="7" s="1"/>
  <c r="B10" i="7" s="1"/>
</calcChain>
</file>

<file path=xl/sharedStrings.xml><?xml version="1.0" encoding="utf-8"?>
<sst xmlns="http://schemas.openxmlformats.org/spreadsheetml/2006/main" count="203" uniqueCount="117">
  <si>
    <t>XYZ CORP BALANCE SHEET</t>
  </si>
  <si>
    <t>Assets</t>
  </si>
  <si>
    <t>Liabilities and equity</t>
  </si>
  <si>
    <t>Short-term assets</t>
  </si>
  <si>
    <t>Short-term liabilities</t>
  </si>
  <si>
    <t>Cash</t>
  </si>
  <si>
    <t>Accounts payable</t>
  </si>
  <si>
    <t>Marketable securities</t>
  </si>
  <si>
    <t>Taxes payable</t>
  </si>
  <si>
    <t>Inventories</t>
  </si>
  <si>
    <t>Current portion of long-term debt</t>
  </si>
  <si>
    <t>Accounts receivable</t>
  </si>
  <si>
    <t>Short-term debt</t>
  </si>
  <si>
    <t>Fixed assets</t>
  </si>
  <si>
    <t>Long-term debt</t>
  </si>
  <si>
    <t>Land</t>
  </si>
  <si>
    <t>Pension liabilities</t>
  </si>
  <si>
    <t>Plant, property and equipment at cost</t>
  </si>
  <si>
    <t>Minus accumulated depreciation</t>
  </si>
  <si>
    <t>Preferred stock</t>
  </si>
  <si>
    <t>Net fixed assets</t>
  </si>
  <si>
    <t>Minority interest</t>
  </si>
  <si>
    <t>Equity</t>
  </si>
  <si>
    <t>Goodwill</t>
  </si>
  <si>
    <t>Stock at par</t>
  </si>
  <si>
    <t>Accumulated retained earnings</t>
  </si>
  <si>
    <t>Stock repurchases</t>
  </si>
  <si>
    <t>Total assets</t>
  </si>
  <si>
    <t>Total liabilities and equity</t>
  </si>
  <si>
    <r>
      <t xml:space="preserve">XYZ BALANCE SHEET
</t>
    </r>
    <r>
      <rPr>
        <b/>
        <sz val="12"/>
        <color indexed="8"/>
        <rFont val="Arial"/>
        <family val="2"/>
      </rPr>
      <t>Operational current liabilities moved to left side
All financial liabilities in one account on right side</t>
    </r>
  </si>
  <si>
    <t>Liquid assets (cash + marketable securities)</t>
  </si>
  <si>
    <t>Financial debt</t>
  </si>
  <si>
    <t>Current assets, operational</t>
  </si>
  <si>
    <t>Total financial debt</t>
  </si>
  <si>
    <t>Minus, current liabilities, operational</t>
  </si>
  <si>
    <t>Net working capital</t>
  </si>
  <si>
    <t>Left-hand side of rewritten 
balance sheet</t>
  </si>
  <si>
    <t>Right-hand side of rewritten balance sheet</t>
  </si>
  <si>
    <t>XYZ ENTERPRISE VALUE BALANCE SHEET</t>
  </si>
  <si>
    <t>Minus liquid assets</t>
  </si>
  <si>
    <t>Net debt</t>
  </si>
  <si>
    <t>Enterprise value</t>
  </si>
  <si>
    <t>CATERPILLAR CORP., BALANCE SHEET
31 December 2011</t>
  </si>
  <si>
    <t>Current assets</t>
  </si>
  <si>
    <t>Current liabilities</t>
  </si>
  <si>
    <t>Cash and cash equivalents</t>
  </si>
  <si>
    <t>Short-term investments</t>
  </si>
  <si>
    <t xml:space="preserve">Short-term debt </t>
  </si>
  <si>
    <t>Net receivables</t>
  </si>
  <si>
    <t>Other current liabilities</t>
  </si>
  <si>
    <t>Inventory</t>
  </si>
  <si>
    <t>Total current liabilities</t>
  </si>
  <si>
    <t>Other current assets</t>
  </si>
  <si>
    <t>Total current assets</t>
  </si>
  <si>
    <t>Other liabilities</t>
  </si>
  <si>
    <t>Long-term investments</t>
  </si>
  <si>
    <t>Property, plant and equipment (net)</t>
  </si>
  <si>
    <t xml:space="preserve">Minority interest </t>
  </si>
  <si>
    <t>Total liabilities</t>
  </si>
  <si>
    <t>Intangible assets</t>
  </si>
  <si>
    <t>Other assets</t>
  </si>
  <si>
    <t>Stocks, options, warrants</t>
  </si>
  <si>
    <t>Deferred long-term asset charges</t>
  </si>
  <si>
    <t>Common stock</t>
  </si>
  <si>
    <t>Retained earnings</t>
  </si>
  <si>
    <t>Treasury stock</t>
  </si>
  <si>
    <t>Other stockholder equity</t>
  </si>
  <si>
    <t>Total equity</t>
  </si>
  <si>
    <t>Total equity and liabilities</t>
  </si>
  <si>
    <t>CATERPILLAR CORP., 2011 ENTERPRISE VALUE BALANCE SHEET
Book values</t>
  </si>
  <si>
    <t>Net financial debt</t>
  </si>
  <si>
    <t>Property, plant and equipment</t>
  </si>
  <si>
    <r>
      <t xml:space="preserve">CATERPILLAR VALUATION OF EQUITY AND FINANCIAL LIABILITIES:  EFFICIENT MARKETS APPROACH
</t>
    </r>
    <r>
      <rPr>
        <sz val="14"/>
        <color indexed="8"/>
        <rFont val="Arial"/>
        <family val="2"/>
      </rPr>
      <t>Most figures in thousand $</t>
    </r>
  </si>
  <si>
    <t>Number of shares outstanding</t>
  </si>
  <si>
    <t>Price per share</t>
  </si>
  <si>
    <t>Equity value ("Market Cap")</t>
  </si>
  <si>
    <t>Short-term debt and current portion of long-term debt</t>
  </si>
  <si>
    <t>Enterprise value:  Equity + Net debt 
+ Minority Interest + Preferred</t>
  </si>
  <si>
    <t>Shares outstanding</t>
  </si>
  <si>
    <t>Issued</t>
  </si>
  <si>
    <t>Treasury stock (repurchased shares)</t>
  </si>
  <si>
    <t>Outstanding shares</t>
  </si>
  <si>
    <r>
      <t xml:space="preserve">CATERPILLAR CORP., 2011 ENTERPRISE VALUE BALANCE SHEET
</t>
    </r>
    <r>
      <rPr>
        <b/>
        <sz val="12"/>
        <color indexed="8"/>
        <rFont val="Arial"/>
        <family val="2"/>
      </rPr>
      <t>Right-hand side revalued at market values
Left-hand side brought into balance with right-hand side by adjusting long-term assets</t>
    </r>
  </si>
  <si>
    <t>ABC CORPORATION
Consolidated Statement of Cash Flows, 2008-2012</t>
  </si>
  <si>
    <t>Operating Activities:</t>
  </si>
  <si>
    <t>Net earnings</t>
  </si>
  <si>
    <t>Adjustments to reconcile net earnings to net cash provided by operating activities</t>
  </si>
  <si>
    <t>Add back depreciation and amortization</t>
  </si>
  <si>
    <t>Changes in operating assets and liabilities:</t>
  </si>
  <si>
    <t>Subtract increase in accounts receivable</t>
  </si>
  <si>
    <t>Subtract increase in inventories</t>
  </si>
  <si>
    <t>Subtract increase in prepaid expenses and other assets</t>
  </si>
  <si>
    <t>Add increase in accounts payable, accrued expenses, pensions, and other liabilities</t>
  </si>
  <si>
    <t>Net cash provided by operating activities</t>
  </si>
  <si>
    <t>Investing Activities:</t>
  </si>
  <si>
    <t>Short-term investments, net</t>
  </si>
  <si>
    <t>Purchases of property, plant and equipment</t>
  </si>
  <si>
    <t>Proceeds from dispositions of property, plant and equipment</t>
  </si>
  <si>
    <t>Net cash used in investing activities</t>
  </si>
  <si>
    <t>Financing Activities:</t>
  </si>
  <si>
    <t>Repayment of debt</t>
  </si>
  <si>
    <t>Proceeds from revolving credit facility borrowings</t>
  </si>
  <si>
    <t>Proceeds from the issuance of stock</t>
  </si>
  <si>
    <t>Dividends paid</t>
  </si>
  <si>
    <t>Stock repurchased</t>
  </si>
  <si>
    <t>Net cash used in financing activities</t>
  </si>
  <si>
    <t>Changes in cash balances</t>
  </si>
  <si>
    <t>Supplemental disclosure of cash flow information</t>
  </si>
  <si>
    <t>Cash paid during the period for</t>
  </si>
  <si>
    <t>Income taxes</t>
  </si>
  <si>
    <t>Interest</t>
  </si>
  <si>
    <t>Income tax rate</t>
  </si>
  <si>
    <t>ABC CORPORATION
CSCF rewritten to Free Cash Flow (FCF)</t>
  </si>
  <si>
    <t>Add increase in accounts payable, accrued expenses, pensions and other liabilities</t>
  </si>
  <si>
    <t>Free cash flow before interest adjustment</t>
  </si>
  <si>
    <t>Add back after-tax net interest</t>
  </si>
  <si>
    <t>Free cash flow (FCF)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</si>
</sst>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Arial"/>
      <family val="2"/>
    </font>
    <font>
      <b/>
      <sz val="14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0" fontId="6" fillId="0" borderId="0"/>
    <xf numFmtId="0" fontId="6" fillId="0" borderId="0">
      <alignment vertical="top"/>
    </xf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 indent="1"/>
    </xf>
    <xf numFmtId="3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 wrapText="1" indent="1"/>
    </xf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3" fontId="2" fillId="0" borderId="0" xfId="0" applyNumberFormat="1" applyFont="1" applyAlignment="1">
      <alignment horizontal="right" vertical="top"/>
    </xf>
    <xf numFmtId="0" fontId="0" fillId="0" borderId="0" xfId="0" applyAlignment="1">
      <alignment vertical="top" wrapText="1"/>
    </xf>
    <xf numFmtId="3" fontId="2" fillId="0" borderId="0" xfId="0" applyNumberFormat="1" applyFont="1" applyAlignment="1">
      <alignment vertical="top"/>
    </xf>
    <xf numFmtId="0" fontId="0" fillId="0" borderId="0" xfId="0" applyAlignment="1">
      <alignment horizontal="left" indent="2"/>
    </xf>
    <xf numFmtId="3" fontId="0" fillId="0" borderId="0" xfId="0" applyNumberFormat="1" applyAlignment="1">
      <alignment vertical="center"/>
    </xf>
    <xf numFmtId="0" fontId="0" fillId="0" borderId="0" xfId="0" applyFill="1"/>
    <xf numFmtId="3" fontId="0" fillId="0" borderId="0" xfId="0" applyNumberFormat="1" applyFill="1"/>
    <xf numFmtId="0" fontId="0" fillId="0" borderId="0" xfId="0" applyAlignment="1">
      <alignment horizontal="left"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 applyFill="1" applyAlignment="1">
      <alignment vertical="top"/>
    </xf>
    <xf numFmtId="0" fontId="6" fillId="0" borderId="0" xfId="2" applyFont="1"/>
    <xf numFmtId="0" fontId="6" fillId="0" borderId="0" xfId="2" applyFont="1" applyAlignment="1">
      <alignment wrapText="1"/>
    </xf>
    <xf numFmtId="0" fontId="8" fillId="0" borderId="0" xfId="3" applyFont="1" applyBorder="1" applyAlignment="1">
      <alignment horizontal="center" vertical="top"/>
    </xf>
    <xf numFmtId="0" fontId="8" fillId="0" borderId="0" xfId="2" applyFont="1" applyBorder="1" applyAlignment="1">
      <alignment horizontal="center"/>
    </xf>
    <xf numFmtId="0" fontId="8" fillId="0" borderId="0" xfId="2" applyFont="1" applyAlignment="1">
      <alignment wrapText="1"/>
    </xf>
    <xf numFmtId="0" fontId="6" fillId="0" borderId="0" xfId="3" applyFont="1">
      <alignment vertical="top"/>
    </xf>
    <xf numFmtId="3" fontId="6" fillId="0" borderId="0" xfId="3" applyNumberFormat="1" applyFont="1">
      <alignment vertical="top"/>
    </xf>
    <xf numFmtId="3" fontId="6" fillId="0" borderId="0" xfId="4" applyNumberFormat="1" applyFont="1" applyAlignment="1">
      <alignment horizontal="right"/>
    </xf>
    <xf numFmtId="3" fontId="6" fillId="0" borderId="0" xfId="4" applyNumberFormat="1" applyFont="1"/>
    <xf numFmtId="0" fontId="6" fillId="0" borderId="0" xfId="2" applyFont="1" applyAlignment="1">
      <alignment horizontal="left" wrapText="1"/>
    </xf>
    <xf numFmtId="3" fontId="6" fillId="0" borderId="0" xfId="2" applyNumberFormat="1" applyFont="1"/>
    <xf numFmtId="3" fontId="6" fillId="0" borderId="0" xfId="5" applyNumberFormat="1" applyFont="1"/>
    <xf numFmtId="0" fontId="6" fillId="0" borderId="0" xfId="2" applyFont="1" applyAlignment="1">
      <alignment horizontal="left" wrapText="1" indent="2"/>
    </xf>
    <xf numFmtId="0" fontId="6" fillId="0" borderId="0" xfId="2" applyFont="1" applyAlignment="1">
      <alignment horizontal="left" wrapText="1" indent="3"/>
    </xf>
    <xf numFmtId="3" fontId="6" fillId="0" borderId="0" xfId="3" applyNumberFormat="1" applyFont="1" applyAlignment="1">
      <alignment vertical="center"/>
    </xf>
    <xf numFmtId="3" fontId="6" fillId="0" borderId="0" xfId="5" applyNumberFormat="1" applyFont="1" applyAlignment="1">
      <alignment vertical="center"/>
    </xf>
    <xf numFmtId="0" fontId="8" fillId="0" borderId="0" xfId="2" applyFont="1" applyAlignment="1">
      <alignment horizontal="left" wrapText="1"/>
    </xf>
    <xf numFmtId="3" fontId="8" fillId="0" borderId="0" xfId="5" applyNumberFormat="1" applyFont="1" applyBorder="1" applyAlignment="1"/>
    <xf numFmtId="3" fontId="8" fillId="0" borderId="0" xfId="3" applyNumberFormat="1" applyFont="1">
      <alignment vertical="top"/>
    </xf>
    <xf numFmtId="3" fontId="6" fillId="0" borderId="0" xfId="5" applyNumberFormat="1" applyFont="1" applyBorder="1"/>
    <xf numFmtId="3" fontId="8" fillId="0" borderId="0" xfId="2" applyNumberFormat="1" applyFont="1"/>
    <xf numFmtId="0" fontId="8" fillId="0" borderId="0" xfId="2" applyFont="1" applyAlignment="1"/>
    <xf numFmtId="0" fontId="6" fillId="0" borderId="0" xfId="2" applyFont="1" applyAlignment="1">
      <alignment horizontal="left" wrapText="1" indent="1"/>
    </xf>
    <xf numFmtId="10" fontId="6" fillId="0" borderId="0" xfId="1" applyNumberFormat="1" applyFont="1"/>
    <xf numFmtId="3" fontId="6" fillId="0" borderId="0" xfId="3" applyNumberFormat="1" applyFont="1" applyFill="1">
      <alignment vertical="top"/>
    </xf>
    <xf numFmtId="3" fontId="6" fillId="0" borderId="0" xfId="5" applyNumberFormat="1" applyFont="1" applyFill="1"/>
    <xf numFmtId="3" fontId="6" fillId="0" borderId="0" xfId="3" applyNumberFormat="1" applyFont="1" applyFill="1" applyAlignment="1">
      <alignment vertical="center"/>
    </xf>
    <xf numFmtId="3" fontId="6" fillId="0" borderId="0" xfId="5" applyNumberFormat="1" applyFont="1" applyFill="1" applyAlignment="1">
      <alignment vertical="center"/>
    </xf>
    <xf numFmtId="3" fontId="8" fillId="0" borderId="0" xfId="3" applyNumberFormat="1" applyFont="1" applyFill="1">
      <alignment vertical="top"/>
    </xf>
    <xf numFmtId="3" fontId="8" fillId="0" borderId="0" xfId="5" applyNumberFormat="1" applyFont="1" applyFill="1" applyBorder="1" applyAlignment="1"/>
    <xf numFmtId="3" fontId="6" fillId="0" borderId="0" xfId="2" applyNumberFormat="1" applyFont="1" applyFill="1"/>
    <xf numFmtId="3" fontId="6" fillId="0" borderId="0" xfId="5" applyNumberFormat="1" applyFont="1" applyFill="1" applyBorder="1"/>
    <xf numFmtId="0" fontId="6" fillId="0" borderId="0" xfId="2" applyFont="1" applyFill="1"/>
    <xf numFmtId="3" fontId="8" fillId="0" borderId="0" xfId="2" applyNumberFormat="1" applyFont="1" applyFill="1"/>
    <xf numFmtId="0" fontId="8" fillId="0" borderId="0" xfId="2" applyFont="1" applyFill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</cellXfs>
  <cellStyles count="7">
    <cellStyle name="Comma 2" xfId="5" xr:uid="{00000000-0005-0000-0000-000000000000}"/>
    <cellStyle name="Currency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Percent" xfId="1" builtinId="5"/>
    <cellStyle name="Percent 2" xfId="6" xr:uid="{00000000-0005-0000-0000-00000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19"/>
  <sheetViews>
    <sheetView zoomScale="130" zoomScaleNormal="130" zoomScalePageLayoutView="130" workbookViewId="0">
      <selection activeCell="F20" sqref="F20"/>
    </sheetView>
  </sheetViews>
  <sheetFormatPr baseColWidth="10" defaultColWidth="8.83203125" defaultRowHeight="14" x14ac:dyDescent="0.15"/>
  <cols>
    <col min="1" max="1" width="29" bestFit="1" customWidth="1"/>
    <col min="2" max="2" width="5.33203125" customWidth="1"/>
    <col min="3" max="3" width="16.6640625" bestFit="1" customWidth="1"/>
    <col min="4" max="4" width="29.1640625" bestFit="1" customWidth="1"/>
    <col min="5" max="5" width="5.33203125" customWidth="1"/>
  </cols>
  <sheetData>
    <row r="1" spans="1:5" ht="18" x14ac:dyDescent="0.2">
      <c r="A1" s="64" t="s">
        <v>0</v>
      </c>
      <c r="B1" s="64"/>
      <c r="C1" s="64"/>
      <c r="D1" s="64"/>
      <c r="E1" s="64"/>
    </row>
    <row r="2" spans="1:5" x14ac:dyDescent="0.15">
      <c r="A2" s="1" t="s">
        <v>1</v>
      </c>
      <c r="B2" s="2"/>
      <c r="C2" s="1"/>
      <c r="D2" s="1" t="s">
        <v>2</v>
      </c>
      <c r="E2" s="3"/>
    </row>
    <row r="3" spans="1:5" x14ac:dyDescent="0.15">
      <c r="A3" s="4" t="s">
        <v>3</v>
      </c>
      <c r="B3" s="5"/>
      <c r="D3" t="s">
        <v>4</v>
      </c>
      <c r="E3" s="6"/>
    </row>
    <row r="4" spans="1:5" x14ac:dyDescent="0.15">
      <c r="A4" s="7" t="s">
        <v>5</v>
      </c>
      <c r="B4" s="8">
        <v>1000</v>
      </c>
      <c r="D4" s="7" t="s">
        <v>6</v>
      </c>
      <c r="E4" s="6">
        <v>1500</v>
      </c>
    </row>
    <row r="5" spans="1:5" x14ac:dyDescent="0.15">
      <c r="A5" s="7" t="s">
        <v>7</v>
      </c>
      <c r="B5" s="8">
        <v>1500</v>
      </c>
      <c r="D5" s="7" t="s">
        <v>8</v>
      </c>
      <c r="E5" s="6">
        <v>200</v>
      </c>
    </row>
    <row r="6" spans="1:5" x14ac:dyDescent="0.15">
      <c r="A6" s="7" t="s">
        <v>9</v>
      </c>
      <c r="B6" s="8">
        <v>1500</v>
      </c>
      <c r="D6" s="7" t="s">
        <v>10</v>
      </c>
      <c r="E6" s="6">
        <v>1000</v>
      </c>
    </row>
    <row r="7" spans="1:5" x14ac:dyDescent="0.15">
      <c r="A7" s="7" t="s">
        <v>11</v>
      </c>
      <c r="B7" s="8">
        <v>3000</v>
      </c>
      <c r="D7" s="7" t="s">
        <v>12</v>
      </c>
      <c r="E7" s="6">
        <v>500</v>
      </c>
    </row>
    <row r="8" spans="1:5" x14ac:dyDescent="0.15">
      <c r="B8" s="8"/>
      <c r="E8" s="6"/>
    </row>
    <row r="9" spans="1:5" x14ac:dyDescent="0.15">
      <c r="A9" t="s">
        <v>13</v>
      </c>
      <c r="B9" s="8"/>
      <c r="D9" t="s">
        <v>14</v>
      </c>
      <c r="E9" s="6">
        <v>1500</v>
      </c>
    </row>
    <row r="10" spans="1:5" x14ac:dyDescent="0.15">
      <c r="A10" s="7" t="s">
        <v>15</v>
      </c>
      <c r="B10" s="8">
        <v>150</v>
      </c>
      <c r="D10" t="s">
        <v>16</v>
      </c>
      <c r="E10" s="6">
        <v>800</v>
      </c>
    </row>
    <row r="11" spans="1:5" ht="30" x14ac:dyDescent="0.15">
      <c r="A11" s="9" t="s">
        <v>17</v>
      </c>
      <c r="B11" s="8">
        <v>2500</v>
      </c>
      <c r="E11" s="6"/>
    </row>
    <row r="12" spans="1:5" x14ac:dyDescent="0.15">
      <c r="A12" s="7" t="s">
        <v>18</v>
      </c>
      <c r="B12" s="8">
        <v>-700</v>
      </c>
      <c r="D12" t="s">
        <v>19</v>
      </c>
      <c r="E12" s="6">
        <v>200</v>
      </c>
    </row>
    <row r="13" spans="1:5" x14ac:dyDescent="0.15">
      <c r="A13" s="7" t="s">
        <v>20</v>
      </c>
      <c r="B13" s="8"/>
      <c r="D13" t="s">
        <v>21</v>
      </c>
      <c r="E13" s="6">
        <v>100</v>
      </c>
    </row>
    <row r="14" spans="1:5" x14ac:dyDescent="0.15">
      <c r="B14" s="8"/>
      <c r="E14" s="6"/>
    </row>
    <row r="15" spans="1:5" x14ac:dyDescent="0.15">
      <c r="B15" s="8"/>
      <c r="D15" t="s">
        <v>22</v>
      </c>
      <c r="E15" s="6"/>
    </row>
    <row r="16" spans="1:5" x14ac:dyDescent="0.15">
      <c r="A16" t="s">
        <v>23</v>
      </c>
      <c r="B16" s="8">
        <v>1000</v>
      </c>
      <c r="D16" s="7" t="s">
        <v>24</v>
      </c>
      <c r="E16" s="6">
        <v>1000</v>
      </c>
    </row>
    <row r="17" spans="1:6" x14ac:dyDescent="0.15">
      <c r="B17" s="8"/>
      <c r="D17" s="7" t="s">
        <v>25</v>
      </c>
      <c r="E17" s="6">
        <v>3500</v>
      </c>
    </row>
    <row r="18" spans="1:6" x14ac:dyDescent="0.15">
      <c r="B18" s="8"/>
      <c r="D18" s="7" t="s">
        <v>26</v>
      </c>
      <c r="E18" s="6">
        <f>-350</f>
        <v>-350</v>
      </c>
    </row>
    <row r="19" spans="1:6" x14ac:dyDescent="0.15">
      <c r="A19" s="1" t="s">
        <v>27</v>
      </c>
      <c r="B19" s="2">
        <f>SUM(B3:B16)</f>
        <v>9950</v>
      </c>
      <c r="C19" s="10"/>
      <c r="D19" s="1" t="s">
        <v>28</v>
      </c>
      <c r="E19" s="3">
        <f>SUM(E3:E18)</f>
        <v>9950</v>
      </c>
      <c r="F19" s="10"/>
    </row>
  </sheetData>
  <mergeCells count="1">
    <mergeCell ref="A1:E1"/>
  </mergeCells>
  <phoneticPr fontId="9" type="noConversion"/>
  <printOptions headings="1"/>
  <pageMargins left="0.7" right="0.7" top="0.75" bottom="0.75" header="0.3" footer="0.3"/>
  <pageSetup orientation="landscape" r:id="rId1"/>
  <headerFooter>
    <oddFooter xml:space="preserve">&amp;R&amp;"Helvetica,Regular"&amp;12&amp;K000000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zoomScale="130" zoomScaleNormal="130" zoomScalePageLayoutView="130" workbookViewId="0">
      <selection activeCell="F18" sqref="F18"/>
    </sheetView>
  </sheetViews>
  <sheetFormatPr baseColWidth="10" defaultColWidth="8.83203125" defaultRowHeight="14" x14ac:dyDescent="0.15"/>
  <cols>
    <col min="1" max="1" width="30.1640625" bestFit="1" customWidth="1"/>
    <col min="2" max="2" width="6" customWidth="1"/>
    <col min="3" max="3" width="25.1640625" customWidth="1"/>
    <col min="4" max="4" width="19.1640625" bestFit="1" customWidth="1"/>
    <col min="5" max="5" width="5.33203125" customWidth="1"/>
    <col min="6" max="6" width="22.1640625" customWidth="1"/>
  </cols>
  <sheetData>
    <row r="1" spans="1:6" ht="18" x14ac:dyDescent="0.15">
      <c r="A1" s="65" t="s">
        <v>29</v>
      </c>
      <c r="B1" s="66"/>
      <c r="C1" s="66"/>
      <c r="D1" s="66"/>
      <c r="E1" s="66"/>
      <c r="F1" s="66"/>
    </row>
    <row r="2" spans="1:6" x14ac:dyDescent="0.15">
      <c r="A2" s="1" t="s">
        <v>1</v>
      </c>
      <c r="B2" s="2"/>
      <c r="C2" s="11"/>
      <c r="D2" s="1" t="s">
        <v>2</v>
      </c>
      <c r="E2" s="3"/>
      <c r="F2" s="11"/>
    </row>
    <row r="3" spans="1:6" ht="30" x14ac:dyDescent="0.15">
      <c r="A3" s="12" t="s">
        <v>30</v>
      </c>
      <c r="B3" s="8">
        <v>2500</v>
      </c>
      <c r="C3" s="11"/>
      <c r="D3" s="13" t="s">
        <v>31</v>
      </c>
      <c r="E3" s="3"/>
      <c r="F3" s="11"/>
    </row>
    <row r="4" spans="1:6" ht="31.5" customHeight="1" x14ac:dyDescent="0.15">
      <c r="A4" s="4"/>
      <c r="B4" s="8"/>
      <c r="C4" s="11"/>
      <c r="D4" s="9" t="s">
        <v>10</v>
      </c>
      <c r="E4" s="6">
        <v>1000</v>
      </c>
      <c r="F4" s="11"/>
    </row>
    <row r="5" spans="1:6" x14ac:dyDescent="0.15">
      <c r="A5" s="4" t="s">
        <v>32</v>
      </c>
      <c r="B5" s="5"/>
      <c r="C5" s="14"/>
      <c r="D5" s="7" t="s">
        <v>12</v>
      </c>
      <c r="E5" s="6">
        <v>500</v>
      </c>
      <c r="F5" s="11"/>
    </row>
    <row r="6" spans="1:6" x14ac:dyDescent="0.15">
      <c r="A6" s="7" t="s">
        <v>9</v>
      </c>
      <c r="B6" s="8">
        <v>1500</v>
      </c>
      <c r="C6" s="14"/>
      <c r="D6" s="7" t="s">
        <v>14</v>
      </c>
      <c r="E6" s="8">
        <v>1500</v>
      </c>
      <c r="F6" s="11"/>
    </row>
    <row r="7" spans="1:6" x14ac:dyDescent="0.15">
      <c r="A7" s="7" t="s">
        <v>11</v>
      </c>
      <c r="B7" s="8">
        <v>3000</v>
      </c>
      <c r="C7" s="14"/>
      <c r="D7" s="4" t="s">
        <v>33</v>
      </c>
      <c r="E7" s="6">
        <f>SUM(E4:E6)</f>
        <v>3000</v>
      </c>
      <c r="F7" s="14"/>
    </row>
    <row r="8" spans="1:6" x14ac:dyDescent="0.15">
      <c r="A8" t="s">
        <v>34</v>
      </c>
      <c r="B8" s="8"/>
      <c r="C8" s="14"/>
      <c r="E8" s="6"/>
      <c r="F8" s="14"/>
    </row>
    <row r="9" spans="1:6" x14ac:dyDescent="0.15">
      <c r="A9" s="7" t="s">
        <v>6</v>
      </c>
      <c r="B9" s="6">
        <v>-1500</v>
      </c>
      <c r="C9" s="14"/>
      <c r="E9" s="6"/>
      <c r="F9" s="14"/>
    </row>
    <row r="10" spans="1:6" x14ac:dyDescent="0.15">
      <c r="A10" s="7" t="s">
        <v>8</v>
      </c>
      <c r="B10" s="6">
        <v>-200</v>
      </c>
      <c r="C10" s="14"/>
      <c r="D10" t="s">
        <v>16</v>
      </c>
      <c r="E10" s="6">
        <v>800</v>
      </c>
      <c r="F10" s="14"/>
    </row>
    <row r="11" spans="1:6" ht="18" customHeight="1" x14ac:dyDescent="0.15">
      <c r="A11" s="4" t="s">
        <v>35</v>
      </c>
      <c r="B11" s="8">
        <f>SUM(B6:B10)</f>
        <v>2800</v>
      </c>
      <c r="C11" s="14"/>
      <c r="E11" s="6"/>
      <c r="F11" s="14"/>
    </row>
    <row r="12" spans="1:6" x14ac:dyDescent="0.15">
      <c r="B12" s="8"/>
      <c r="C12" s="14"/>
      <c r="D12" t="s">
        <v>19</v>
      </c>
      <c r="E12" s="6">
        <v>200</v>
      </c>
      <c r="F12" s="14"/>
    </row>
    <row r="13" spans="1:6" x14ac:dyDescent="0.15">
      <c r="A13" s="4" t="s">
        <v>13</v>
      </c>
      <c r="B13" s="8">
        <v>1950</v>
      </c>
      <c r="C13" s="14"/>
      <c r="D13" t="s">
        <v>21</v>
      </c>
      <c r="E13" s="6">
        <v>100</v>
      </c>
      <c r="F13" s="14"/>
    </row>
    <row r="14" spans="1:6" x14ac:dyDescent="0.15">
      <c r="B14" s="8"/>
      <c r="C14" s="14"/>
      <c r="D14" s="7"/>
      <c r="E14" s="6"/>
      <c r="F14" s="14"/>
    </row>
    <row r="15" spans="1:6" x14ac:dyDescent="0.15">
      <c r="A15" t="s">
        <v>23</v>
      </c>
      <c r="B15" s="8">
        <v>1000</v>
      </c>
      <c r="C15" s="14"/>
      <c r="D15" s="4" t="s">
        <v>22</v>
      </c>
      <c r="E15" s="6">
        <v>4150</v>
      </c>
      <c r="F15" s="14"/>
    </row>
    <row r="16" spans="1:6" x14ac:dyDescent="0.15">
      <c r="B16" s="8"/>
      <c r="C16" s="14"/>
      <c r="E16" s="6"/>
      <c r="F16" s="14"/>
    </row>
    <row r="17" spans="1:6" ht="42.75" customHeight="1" x14ac:dyDescent="0.15">
      <c r="A17" s="15" t="s">
        <v>36</v>
      </c>
      <c r="B17" s="16">
        <f>B11+B13+B15+SUM(B3:B4)</f>
        <v>8250</v>
      </c>
      <c r="C17" s="17"/>
      <c r="D17" s="15" t="s">
        <v>37</v>
      </c>
      <c r="E17" s="18">
        <f>E7+E10+SUM(E12:E15)</f>
        <v>8250</v>
      </c>
      <c r="F17" s="17"/>
    </row>
  </sheetData>
  <mergeCells count="1">
    <mergeCell ref="A1:F1"/>
  </mergeCells>
  <printOptions headings="1"/>
  <pageMargins left="0.7" right="0.7" top="0.75" bottom="0.7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4"/>
  <sheetViews>
    <sheetView zoomScale="130" zoomScaleNormal="130" zoomScalePageLayoutView="130" workbookViewId="0">
      <selection activeCell="F15" sqref="F15"/>
    </sheetView>
  </sheetViews>
  <sheetFormatPr baseColWidth="10" defaultColWidth="8.83203125" defaultRowHeight="14" x14ac:dyDescent="0.15"/>
  <cols>
    <col min="1" max="1" width="16.83203125" customWidth="1"/>
    <col min="2" max="2" width="12.1640625" style="8" customWidth="1"/>
    <col min="3" max="3" width="14.6640625" customWidth="1"/>
    <col min="4" max="4" width="19.5" customWidth="1"/>
    <col min="5" max="5" width="9.33203125" style="6" bestFit="1" customWidth="1"/>
    <col min="6" max="6" width="25.33203125" bestFit="1" customWidth="1"/>
  </cols>
  <sheetData>
    <row r="1" spans="1:6" ht="18" x14ac:dyDescent="0.2">
      <c r="A1" s="64" t="s">
        <v>38</v>
      </c>
      <c r="B1" s="64"/>
      <c r="C1" s="64"/>
      <c r="D1" s="64"/>
      <c r="E1" s="64"/>
      <c r="F1" s="64"/>
    </row>
    <row r="2" spans="1:6" s="1" customFormat="1" x14ac:dyDescent="0.15">
      <c r="A2" s="1" t="s">
        <v>1</v>
      </c>
      <c r="B2" s="2"/>
      <c r="D2" s="1" t="s">
        <v>2</v>
      </c>
      <c r="E2" s="3"/>
    </row>
    <row r="3" spans="1:6" s="1" customFormat="1" ht="15" x14ac:dyDescent="0.15">
      <c r="A3" s="12" t="s">
        <v>35</v>
      </c>
      <c r="B3" s="8">
        <v>2800</v>
      </c>
      <c r="D3" s="4" t="s">
        <v>33</v>
      </c>
      <c r="E3" s="6">
        <v>3000</v>
      </c>
      <c r="F3"/>
    </row>
    <row r="4" spans="1:6" s="1" customFormat="1" x14ac:dyDescent="0.15">
      <c r="A4" s="4"/>
      <c r="B4" s="8"/>
      <c r="D4" s="7" t="s">
        <v>39</v>
      </c>
      <c r="E4" s="6">
        <v>-2500</v>
      </c>
      <c r="F4"/>
    </row>
    <row r="5" spans="1:6" s="1" customFormat="1" x14ac:dyDescent="0.15">
      <c r="A5" s="4" t="s">
        <v>13</v>
      </c>
      <c r="B5" s="8">
        <v>1950</v>
      </c>
      <c r="C5"/>
      <c r="D5" s="7" t="s">
        <v>40</v>
      </c>
      <c r="E5" s="6">
        <f>E3+E4</f>
        <v>500</v>
      </c>
      <c r="F5"/>
    </row>
    <row r="6" spans="1:6" s="1" customFormat="1" x14ac:dyDescent="0.15">
      <c r="A6"/>
      <c r="B6" s="8"/>
      <c r="C6"/>
      <c r="D6"/>
      <c r="E6" s="6"/>
      <c r="F6"/>
    </row>
    <row r="7" spans="1:6" x14ac:dyDescent="0.15">
      <c r="A7" t="s">
        <v>23</v>
      </c>
      <c r="B7" s="8">
        <v>1000</v>
      </c>
      <c r="D7" t="s">
        <v>16</v>
      </c>
      <c r="E7" s="6">
        <v>800</v>
      </c>
    </row>
    <row r="9" spans="1:6" x14ac:dyDescent="0.15">
      <c r="A9" s="7"/>
      <c r="B9" s="6"/>
      <c r="D9" t="s">
        <v>19</v>
      </c>
      <c r="E9" s="6">
        <v>200</v>
      </c>
    </row>
    <row r="10" spans="1:6" x14ac:dyDescent="0.15">
      <c r="A10" s="7"/>
      <c r="B10" s="6"/>
      <c r="D10" t="s">
        <v>21</v>
      </c>
      <c r="E10" s="6">
        <v>100</v>
      </c>
    </row>
    <row r="11" spans="1:6" x14ac:dyDescent="0.15">
      <c r="A11" s="7"/>
      <c r="D11" s="7"/>
    </row>
    <row r="12" spans="1:6" x14ac:dyDescent="0.15">
      <c r="D12" s="4" t="s">
        <v>22</v>
      </c>
      <c r="E12" s="6">
        <v>4150</v>
      </c>
    </row>
    <row r="14" spans="1:6" x14ac:dyDescent="0.15">
      <c r="A14" s="1" t="s">
        <v>41</v>
      </c>
      <c r="B14" s="2">
        <f>B3+B5+B7</f>
        <v>5750</v>
      </c>
      <c r="D14" s="1" t="s">
        <v>41</v>
      </c>
      <c r="E14" s="3">
        <f>E5+E7+SUM(E9:E12)</f>
        <v>5750</v>
      </c>
    </row>
  </sheetData>
  <mergeCells count="1">
    <mergeCell ref="A1:F1"/>
  </mergeCells>
  <printOptions headings="1"/>
  <pageMargins left="0.7" right="0.7" top="0.75" bottom="0.75" header="0.3" footer="0.3"/>
  <pageSetup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zoomScale="130" zoomScaleNormal="130" zoomScalePageLayoutView="130" workbookViewId="0">
      <selection activeCell="F21" sqref="F21"/>
    </sheetView>
  </sheetViews>
  <sheetFormatPr baseColWidth="10" defaultColWidth="8.83203125" defaultRowHeight="14" x14ac:dyDescent="0.15"/>
  <cols>
    <col min="1" max="1" width="30" customWidth="1"/>
    <col min="2" max="2" width="10.33203125" bestFit="1" customWidth="1"/>
    <col min="3" max="3" width="16.1640625" customWidth="1"/>
    <col min="4" max="4" width="23.6640625" bestFit="1" customWidth="1"/>
    <col min="5" max="5" width="10.83203125" bestFit="1" customWidth="1"/>
  </cols>
  <sheetData>
    <row r="1" spans="1:6" ht="18" customHeight="1" x14ac:dyDescent="0.15">
      <c r="A1" s="65" t="s">
        <v>42</v>
      </c>
      <c r="B1" s="65"/>
      <c r="C1" s="65"/>
      <c r="D1" s="65"/>
      <c r="E1" s="65"/>
    </row>
    <row r="2" spans="1:6" ht="14.25" customHeight="1" x14ac:dyDescent="0.15">
      <c r="A2" t="s">
        <v>43</v>
      </c>
      <c r="D2" t="s">
        <v>44</v>
      </c>
    </row>
    <row r="3" spans="1:6" ht="14.25" customHeight="1" x14ac:dyDescent="0.15">
      <c r="A3" s="12" t="s">
        <v>45</v>
      </c>
      <c r="B3" s="6">
        <v>3057000</v>
      </c>
      <c r="D3" s="19" t="s">
        <v>6</v>
      </c>
      <c r="E3" s="6">
        <v>16946000</v>
      </c>
    </row>
    <row r="4" spans="1:6" ht="14.25" customHeight="1" x14ac:dyDescent="0.15">
      <c r="A4" s="12" t="s">
        <v>46</v>
      </c>
      <c r="B4" s="20"/>
      <c r="D4" s="19" t="s">
        <v>47</v>
      </c>
      <c r="E4" s="6">
        <v>9648000</v>
      </c>
    </row>
    <row r="5" spans="1:6" ht="14.25" customHeight="1" x14ac:dyDescent="0.15">
      <c r="A5" s="12" t="s">
        <v>48</v>
      </c>
      <c r="B5" s="6">
        <v>19533000</v>
      </c>
      <c r="D5" s="19" t="s">
        <v>49</v>
      </c>
      <c r="E5" s="6">
        <v>1967000</v>
      </c>
    </row>
    <row r="6" spans="1:6" ht="14.25" customHeight="1" x14ac:dyDescent="0.15">
      <c r="A6" s="12" t="s">
        <v>50</v>
      </c>
      <c r="B6" s="6">
        <v>14544000</v>
      </c>
      <c r="D6" t="s">
        <v>51</v>
      </c>
      <c r="E6" s="6">
        <f>SUM(E3:E5)</f>
        <v>28561000</v>
      </c>
      <c r="F6" s="13"/>
    </row>
    <row r="7" spans="1:6" ht="14.25" customHeight="1" x14ac:dyDescent="0.15">
      <c r="A7" s="12" t="s">
        <v>52</v>
      </c>
      <c r="B7" s="6">
        <v>994000</v>
      </c>
      <c r="E7" s="6"/>
    </row>
    <row r="8" spans="1:6" ht="14.25" customHeight="1" x14ac:dyDescent="0.15">
      <c r="A8" s="14" t="s">
        <v>53</v>
      </c>
      <c r="B8" s="6">
        <f>SUM(B3:B7)</f>
        <v>38128000</v>
      </c>
      <c r="D8" t="s">
        <v>14</v>
      </c>
      <c r="E8" s="6">
        <v>24944000</v>
      </c>
    </row>
    <row r="9" spans="1:6" ht="14.25" customHeight="1" x14ac:dyDescent="0.15">
      <c r="A9" s="14"/>
      <c r="D9" t="s">
        <v>54</v>
      </c>
      <c r="E9" s="6">
        <v>14539000</v>
      </c>
    </row>
    <row r="10" spans="1:6" ht="14.25" customHeight="1" x14ac:dyDescent="0.15">
      <c r="A10" s="14" t="s">
        <v>55</v>
      </c>
      <c r="B10" s="6">
        <v>13211000</v>
      </c>
      <c r="E10" s="6"/>
    </row>
    <row r="11" spans="1:6" ht="14.25" customHeight="1" x14ac:dyDescent="0.15">
      <c r="A11" s="14" t="s">
        <v>56</v>
      </c>
      <c r="B11" s="6">
        <v>14395000</v>
      </c>
      <c r="D11" t="s">
        <v>57</v>
      </c>
      <c r="E11" s="6">
        <v>46000</v>
      </c>
    </row>
    <row r="12" spans="1:6" ht="14.25" customHeight="1" x14ac:dyDescent="0.15">
      <c r="A12" s="14" t="s">
        <v>23</v>
      </c>
      <c r="B12" s="6">
        <v>7080000</v>
      </c>
      <c r="D12" t="s">
        <v>58</v>
      </c>
      <c r="E12" s="6">
        <f>SUM(E6:E11)</f>
        <v>68090000</v>
      </c>
      <c r="F12" s="13"/>
    </row>
    <row r="13" spans="1:6" ht="14.25" customHeight="1" x14ac:dyDescent="0.15">
      <c r="A13" s="14" t="s">
        <v>59</v>
      </c>
      <c r="B13" s="6">
        <v>4368000</v>
      </c>
      <c r="E13" s="6"/>
    </row>
    <row r="14" spans="1:6" ht="14.25" customHeight="1" x14ac:dyDescent="0.15">
      <c r="A14" s="14" t="s">
        <v>60</v>
      </c>
      <c r="B14" s="6">
        <v>2107000</v>
      </c>
      <c r="D14" s="21" t="s">
        <v>61</v>
      </c>
      <c r="E14" s="22">
        <v>473000</v>
      </c>
    </row>
    <row r="15" spans="1:6" ht="14.25" customHeight="1" x14ac:dyDescent="0.15">
      <c r="A15" s="14" t="s">
        <v>62</v>
      </c>
      <c r="B15" s="6">
        <v>2157000</v>
      </c>
      <c r="D15" t="s">
        <v>63</v>
      </c>
      <c r="E15" s="6">
        <v>4273000</v>
      </c>
    </row>
    <row r="16" spans="1:6" ht="14.25" customHeight="1" x14ac:dyDescent="0.15">
      <c r="A16" s="14"/>
      <c r="D16" t="s">
        <v>64</v>
      </c>
      <c r="E16" s="6">
        <v>25219000</v>
      </c>
    </row>
    <row r="17" spans="1:6" ht="14.25" customHeight="1" x14ac:dyDescent="0.15">
      <c r="A17" s="14"/>
      <c r="D17" t="s">
        <v>65</v>
      </c>
      <c r="E17" s="6">
        <v>-10281000</v>
      </c>
    </row>
    <row r="18" spans="1:6" ht="14.25" customHeight="1" x14ac:dyDescent="0.15">
      <c r="A18" s="14"/>
      <c r="D18" t="s">
        <v>66</v>
      </c>
      <c r="E18" s="6">
        <v>-6328000</v>
      </c>
    </row>
    <row r="19" spans="1:6" ht="14.25" customHeight="1" x14ac:dyDescent="0.15">
      <c r="A19" s="14"/>
      <c r="D19" t="s">
        <v>67</v>
      </c>
      <c r="E19" s="6">
        <f>SUM(E14:E18)</f>
        <v>13356000</v>
      </c>
      <c r="F19" s="13"/>
    </row>
    <row r="20" spans="1:6" ht="14.25" customHeight="1" x14ac:dyDescent="0.15">
      <c r="A20" s="11" t="s">
        <v>27</v>
      </c>
      <c r="B20" s="3">
        <f>SUM(B8:B15)</f>
        <v>81446000</v>
      </c>
      <c r="C20" s="13"/>
      <c r="D20" s="1" t="s">
        <v>68</v>
      </c>
      <c r="E20" s="3">
        <f>E12+E19</f>
        <v>81446000</v>
      </c>
      <c r="F20" s="13"/>
    </row>
  </sheetData>
  <mergeCells count="1">
    <mergeCell ref="A1:E1"/>
  </mergeCells>
  <printOptions headings="1"/>
  <pageMargins left="0.7" right="0.7" top="0.75" bottom="0.75" header="0.3" footer="0.3"/>
  <pageSetup scale="95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32"/>
  <sheetViews>
    <sheetView zoomScale="130" zoomScaleNormal="130" zoomScalePageLayoutView="130" workbookViewId="0">
      <selection activeCell="F10" sqref="F10"/>
    </sheetView>
  </sheetViews>
  <sheetFormatPr baseColWidth="10" defaultColWidth="8.83203125" defaultRowHeight="14" x14ac:dyDescent="0.15"/>
  <cols>
    <col min="1" max="1" width="28.5" customWidth="1"/>
    <col min="2" max="2" width="10.5" bestFit="1" customWidth="1"/>
    <col min="3" max="3" width="15.1640625" customWidth="1"/>
    <col min="4" max="4" width="22.1640625" bestFit="1" customWidth="1"/>
    <col min="5" max="5" width="10.5" bestFit="1" customWidth="1"/>
    <col min="6" max="6" width="17.83203125" style="14" customWidth="1"/>
  </cols>
  <sheetData>
    <row r="1" spans="1:6" ht="37.25" customHeight="1" x14ac:dyDescent="0.15">
      <c r="A1" s="65" t="s">
        <v>69</v>
      </c>
      <c r="B1" s="66"/>
      <c r="C1" s="66"/>
      <c r="D1" s="66"/>
      <c r="E1" s="66"/>
      <c r="F1" s="66"/>
    </row>
    <row r="2" spans="1:6" x14ac:dyDescent="0.15">
      <c r="A2" s="23" t="s">
        <v>35</v>
      </c>
      <c r="B2" s="24">
        <f>19533000+14544000+994000-16946000-1967000</f>
        <v>16158000</v>
      </c>
      <c r="C2" s="17"/>
      <c r="D2" s="25" t="s">
        <v>70</v>
      </c>
      <c r="E2" s="24">
        <f>9648000+24944000-3057000</f>
        <v>31535000</v>
      </c>
      <c r="F2" s="17"/>
    </row>
    <row r="3" spans="1:6" x14ac:dyDescent="0.15">
      <c r="A3" t="s">
        <v>55</v>
      </c>
      <c r="B3" s="6">
        <v>13211000</v>
      </c>
      <c r="C3" s="14"/>
      <c r="D3" t="s">
        <v>54</v>
      </c>
      <c r="E3" s="6">
        <v>14539000</v>
      </c>
    </row>
    <row r="4" spans="1:6" x14ac:dyDescent="0.15">
      <c r="A4" t="s">
        <v>71</v>
      </c>
      <c r="B4" s="6">
        <v>14395000</v>
      </c>
      <c r="C4" s="14"/>
      <c r="E4" s="6"/>
    </row>
    <row r="5" spans="1:6" x14ac:dyDescent="0.15">
      <c r="A5" t="s">
        <v>23</v>
      </c>
      <c r="B5" s="6">
        <v>7080000</v>
      </c>
      <c r="C5" s="14"/>
      <c r="D5" t="s">
        <v>57</v>
      </c>
      <c r="E5" s="6">
        <v>46000</v>
      </c>
    </row>
    <row r="6" spans="1:6" x14ac:dyDescent="0.15">
      <c r="A6" t="s">
        <v>59</v>
      </c>
      <c r="B6" s="6">
        <v>4368000</v>
      </c>
      <c r="C6" s="14"/>
      <c r="E6" s="6"/>
    </row>
    <row r="7" spans="1:6" ht="14" customHeight="1" x14ac:dyDescent="0.15">
      <c r="A7" t="s">
        <v>60</v>
      </c>
      <c r="B7" s="6">
        <v>2107000</v>
      </c>
      <c r="C7" s="14"/>
      <c r="D7" t="s">
        <v>22</v>
      </c>
      <c r="E7" s="6">
        <v>13356000</v>
      </c>
      <c r="F7" s="26"/>
    </row>
    <row r="8" spans="1:6" x14ac:dyDescent="0.15">
      <c r="A8" t="s">
        <v>62</v>
      </c>
      <c r="B8" s="6">
        <v>2157000</v>
      </c>
      <c r="C8" s="14"/>
    </row>
    <row r="9" spans="1:6" ht="14" customHeight="1" x14ac:dyDescent="0.15">
      <c r="A9" s="1" t="s">
        <v>41</v>
      </c>
      <c r="B9" s="3">
        <f>SUM(B2:B8)</f>
        <v>59476000</v>
      </c>
      <c r="C9" s="14"/>
      <c r="D9" s="1" t="s">
        <v>41</v>
      </c>
      <c r="E9" s="3">
        <f>SUM(E2:E7)</f>
        <v>59476000</v>
      </c>
    </row>
    <row r="11" spans="1:6" x14ac:dyDescent="0.15">
      <c r="E11" s="6"/>
    </row>
    <row r="12" spans="1:6" x14ac:dyDescent="0.15">
      <c r="D12" s="21"/>
      <c r="E12" s="22"/>
    </row>
    <row r="14" spans="1:6" x14ac:dyDescent="0.15">
      <c r="A14" s="12"/>
      <c r="B14" s="6"/>
      <c r="D14" s="19"/>
      <c r="E14" s="6"/>
    </row>
    <row r="15" spans="1:6" x14ac:dyDescent="0.15">
      <c r="A15" s="12"/>
      <c r="B15" s="20"/>
      <c r="D15" s="19"/>
      <c r="E15" s="6"/>
    </row>
    <row r="16" spans="1:6" x14ac:dyDescent="0.15">
      <c r="A16" s="12"/>
      <c r="B16" s="6"/>
      <c r="D16" s="19"/>
      <c r="E16" s="6"/>
    </row>
    <row r="17" spans="1:5" x14ac:dyDescent="0.15">
      <c r="A17" s="12"/>
      <c r="B17" s="6"/>
      <c r="E17" s="6"/>
    </row>
    <row r="18" spans="1:5" x14ac:dyDescent="0.15">
      <c r="A18" s="12"/>
      <c r="B18" s="6"/>
      <c r="E18" s="6"/>
    </row>
    <row r="19" spans="1:5" x14ac:dyDescent="0.15">
      <c r="A19" s="14"/>
      <c r="B19" s="6"/>
      <c r="E19" s="6"/>
    </row>
    <row r="20" spans="1:5" x14ac:dyDescent="0.15">
      <c r="A20" s="14"/>
      <c r="E20" s="6"/>
    </row>
    <row r="21" spans="1:5" x14ac:dyDescent="0.15">
      <c r="A21" s="14"/>
      <c r="B21" s="6"/>
      <c r="E21" s="6"/>
    </row>
    <row r="22" spans="1:5" x14ac:dyDescent="0.15">
      <c r="A22" s="14"/>
      <c r="B22" s="6"/>
      <c r="E22" s="6"/>
    </row>
    <row r="23" spans="1:5" x14ac:dyDescent="0.15">
      <c r="A23" s="14"/>
      <c r="B23" s="6"/>
      <c r="E23" s="6"/>
    </row>
    <row r="24" spans="1:5" x14ac:dyDescent="0.15">
      <c r="A24" s="14"/>
      <c r="B24" s="6"/>
      <c r="E24" s="6"/>
    </row>
    <row r="25" spans="1:5" x14ac:dyDescent="0.15">
      <c r="A25" s="14"/>
      <c r="B25" s="6"/>
      <c r="D25" s="21"/>
      <c r="E25" s="22"/>
    </row>
    <row r="26" spans="1:5" x14ac:dyDescent="0.15">
      <c r="A26" s="14"/>
      <c r="B26" s="6"/>
      <c r="E26" s="6"/>
    </row>
    <row r="27" spans="1:5" x14ac:dyDescent="0.15">
      <c r="A27" s="14"/>
      <c r="E27" s="6"/>
    </row>
    <row r="28" spans="1:5" x14ac:dyDescent="0.15">
      <c r="A28" s="14"/>
      <c r="E28" s="6"/>
    </row>
    <row r="29" spans="1:5" x14ac:dyDescent="0.15">
      <c r="A29" s="14"/>
      <c r="E29" s="6"/>
    </row>
    <row r="30" spans="1:5" x14ac:dyDescent="0.15">
      <c r="A30" s="14"/>
      <c r="E30" s="6"/>
    </row>
    <row r="31" spans="1:5" x14ac:dyDescent="0.15">
      <c r="A31" s="14"/>
      <c r="E31" s="6"/>
    </row>
    <row r="32" spans="1:5" x14ac:dyDescent="0.15">
      <c r="A32" s="14"/>
      <c r="B32" s="6"/>
      <c r="E32" s="6"/>
    </row>
  </sheetData>
  <mergeCells count="1">
    <mergeCell ref="A1:F1"/>
  </mergeCells>
  <printOptions headings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1"/>
  <sheetViews>
    <sheetView zoomScale="130" zoomScaleNormal="130" zoomScalePageLayoutView="130" workbookViewId="0">
      <selection activeCell="C22" sqref="C22"/>
    </sheetView>
  </sheetViews>
  <sheetFormatPr baseColWidth="10" defaultColWidth="8.83203125" defaultRowHeight="14" x14ac:dyDescent="0.15"/>
  <cols>
    <col min="1" max="1" width="44.6640625" bestFit="1" customWidth="1"/>
    <col min="2" max="2" width="11.33203125" bestFit="1" customWidth="1"/>
    <col min="3" max="3" width="28.6640625" customWidth="1"/>
  </cols>
  <sheetData>
    <row r="1" spans="1:3" ht="57.75" customHeight="1" x14ac:dyDescent="0.15">
      <c r="A1" s="65" t="s">
        <v>72</v>
      </c>
      <c r="B1" s="66"/>
      <c r="C1" s="66"/>
    </row>
    <row r="2" spans="1:3" ht="14.25" customHeight="1" x14ac:dyDescent="0.15">
      <c r="A2" t="s">
        <v>73</v>
      </c>
      <c r="B2" s="27">
        <f>B21/1000</f>
        <v>624722.71900000004</v>
      </c>
      <c r="C2" s="14"/>
    </row>
    <row r="3" spans="1:3" ht="14.25" customHeight="1" x14ac:dyDescent="0.15">
      <c r="A3" t="s">
        <v>74</v>
      </c>
      <c r="B3" s="27">
        <v>90.6</v>
      </c>
      <c r="C3" s="14"/>
    </row>
    <row r="4" spans="1:3" ht="14.25" customHeight="1" x14ac:dyDescent="0.15">
      <c r="A4" t="s">
        <v>75</v>
      </c>
      <c r="B4" s="22">
        <f>B2*B3</f>
        <v>56599878.341399997</v>
      </c>
      <c r="C4" s="14"/>
    </row>
    <row r="5" spans="1:3" ht="14.25" customHeight="1" x14ac:dyDescent="0.15">
      <c r="B5" s="21"/>
      <c r="C5" s="14"/>
    </row>
    <row r="6" spans="1:3" ht="14.25" customHeight="1" x14ac:dyDescent="0.15">
      <c r="A6" t="s">
        <v>45</v>
      </c>
      <c r="B6" s="22">
        <f>'57'!B3</f>
        <v>3057000</v>
      </c>
      <c r="C6" s="14"/>
    </row>
    <row r="7" spans="1:3" ht="14.25" customHeight="1" x14ac:dyDescent="0.15">
      <c r="A7" s="12" t="s">
        <v>76</v>
      </c>
      <c r="B7" s="22">
        <f>'57'!E4</f>
        <v>9648000</v>
      </c>
      <c r="C7" s="14"/>
    </row>
    <row r="8" spans="1:3" ht="14.25" customHeight="1" x14ac:dyDescent="0.15">
      <c r="A8" t="s">
        <v>14</v>
      </c>
      <c r="B8" s="22">
        <f>'57'!E8</f>
        <v>24944000</v>
      </c>
      <c r="C8" s="14"/>
    </row>
    <row r="9" spans="1:3" ht="14.25" customHeight="1" x14ac:dyDescent="0.15">
      <c r="A9" t="s">
        <v>40</v>
      </c>
      <c r="B9" s="22">
        <f>SUM(B7:B8)-B6</f>
        <v>31535000</v>
      </c>
      <c r="C9" s="14"/>
    </row>
    <row r="10" spans="1:3" ht="14.25" customHeight="1" x14ac:dyDescent="0.15">
      <c r="B10" s="22"/>
      <c r="C10" s="14"/>
    </row>
    <row r="11" spans="1:3" ht="14.25" customHeight="1" x14ac:dyDescent="0.15">
      <c r="A11" t="s">
        <v>54</v>
      </c>
      <c r="B11" s="22">
        <f>'58 top'!E3</f>
        <v>14539000</v>
      </c>
      <c r="C11" s="14"/>
    </row>
    <row r="12" spans="1:3" ht="14.25" customHeight="1" x14ac:dyDescent="0.15">
      <c r="B12" s="22"/>
      <c r="C12" s="14"/>
    </row>
    <row r="13" spans="1:3" ht="14.25" customHeight="1" x14ac:dyDescent="0.15">
      <c r="A13" t="s">
        <v>21</v>
      </c>
      <c r="B13" s="22">
        <f>'57'!E11</f>
        <v>46000</v>
      </c>
      <c r="C13" s="14"/>
    </row>
    <row r="14" spans="1:3" ht="14.25" customHeight="1" x14ac:dyDescent="0.15">
      <c r="A14" t="s">
        <v>19</v>
      </c>
      <c r="B14" s="22">
        <v>0</v>
      </c>
      <c r="C14" s="14"/>
    </row>
    <row r="15" spans="1:3" ht="14.25" customHeight="1" x14ac:dyDescent="0.15">
      <c r="B15" s="21"/>
      <c r="C15" s="14"/>
    </row>
    <row r="16" spans="1:3" ht="30" customHeight="1" x14ac:dyDescent="0.15">
      <c r="A16" s="15" t="s">
        <v>77</v>
      </c>
      <c r="B16" s="28">
        <f>SUM(B4,B9,B11,B13)</f>
        <v>102719878.3414</v>
      </c>
      <c r="C16" s="17"/>
    </row>
    <row r="17" spans="1:3" ht="14.25" customHeight="1" x14ac:dyDescent="0.15">
      <c r="C17" s="14"/>
    </row>
    <row r="18" spans="1:3" ht="14.25" customHeight="1" x14ac:dyDescent="0.15">
      <c r="A18" t="s">
        <v>78</v>
      </c>
      <c r="C18" s="14"/>
    </row>
    <row r="19" spans="1:3" ht="14.25" customHeight="1" x14ac:dyDescent="0.15">
      <c r="A19" s="7" t="s">
        <v>79</v>
      </c>
      <c r="B19" s="6">
        <v>814894624</v>
      </c>
      <c r="C19" s="14"/>
    </row>
    <row r="20" spans="1:3" ht="14.25" customHeight="1" x14ac:dyDescent="0.15">
      <c r="A20" s="7" t="s">
        <v>80</v>
      </c>
      <c r="B20" s="6">
        <v>190171905</v>
      </c>
      <c r="C20" s="14"/>
    </row>
    <row r="21" spans="1:3" ht="14.25" customHeight="1" x14ac:dyDescent="0.15">
      <c r="A21" t="s">
        <v>81</v>
      </c>
      <c r="B21" s="6">
        <f>B19-B20</f>
        <v>624722719</v>
      </c>
      <c r="C21" s="14"/>
    </row>
  </sheetData>
  <mergeCells count="1">
    <mergeCell ref="A1:C1"/>
  </mergeCells>
  <printOptions heading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"/>
  <sheetViews>
    <sheetView zoomScale="130" zoomScaleNormal="130" zoomScalePageLayoutView="130" workbookViewId="0">
      <selection activeCell="F11" sqref="F11"/>
    </sheetView>
  </sheetViews>
  <sheetFormatPr baseColWidth="10" defaultColWidth="8.83203125" defaultRowHeight="14" x14ac:dyDescent="0.15"/>
  <cols>
    <col min="1" max="1" width="28.83203125" bestFit="1" customWidth="1"/>
    <col min="2" max="2" width="11.33203125" bestFit="1" customWidth="1"/>
    <col min="3" max="3" width="20.33203125" customWidth="1"/>
    <col min="4" max="4" width="15.6640625" bestFit="1" customWidth="1"/>
    <col min="5" max="5" width="11.33203125" bestFit="1" customWidth="1"/>
    <col min="6" max="6" width="19.6640625" customWidth="1"/>
  </cols>
  <sheetData>
    <row r="1" spans="1:6" ht="18" x14ac:dyDescent="0.15">
      <c r="A1" s="65" t="s">
        <v>82</v>
      </c>
      <c r="B1" s="66"/>
      <c r="C1" s="66"/>
      <c r="D1" s="66"/>
      <c r="E1" s="66"/>
      <c r="F1" s="66"/>
    </row>
    <row r="2" spans="1:6" ht="56.25" customHeight="1" x14ac:dyDescent="0.15">
      <c r="A2" s="23" t="s">
        <v>35</v>
      </c>
      <c r="B2" s="24">
        <f>19533000+14544000+994000-16946000-1967000</f>
        <v>16158000</v>
      </c>
      <c r="C2" s="17"/>
      <c r="D2" s="25" t="s">
        <v>70</v>
      </c>
      <c r="E2" s="24">
        <f>9648000+24944000-3057000</f>
        <v>31535000</v>
      </c>
      <c r="F2" s="17"/>
    </row>
    <row r="3" spans="1:6" ht="14.25" customHeight="1" x14ac:dyDescent="0.15">
      <c r="A3" t="s">
        <v>55</v>
      </c>
      <c r="B3" s="67">
        <f>E10-B2</f>
        <v>86561878.341399997</v>
      </c>
      <c r="C3" s="68"/>
      <c r="D3" t="s">
        <v>54</v>
      </c>
      <c r="E3" s="6">
        <v>14539000</v>
      </c>
      <c r="F3" s="14"/>
    </row>
    <row r="4" spans="1:6" ht="14.25" customHeight="1" x14ac:dyDescent="0.15">
      <c r="A4" t="s">
        <v>71</v>
      </c>
      <c r="B4" s="67"/>
      <c r="C4" s="68"/>
      <c r="E4" s="6"/>
      <c r="F4" s="14"/>
    </row>
    <row r="5" spans="1:6" ht="14.25" customHeight="1" x14ac:dyDescent="0.15">
      <c r="A5" t="s">
        <v>23</v>
      </c>
      <c r="B5" s="67"/>
      <c r="C5" s="68"/>
      <c r="D5" t="s">
        <v>57</v>
      </c>
      <c r="E5" s="6">
        <f>'58 bottom'!B13</f>
        <v>46000</v>
      </c>
      <c r="F5" s="14"/>
    </row>
    <row r="6" spans="1:6" ht="14.25" customHeight="1" x14ac:dyDescent="0.15">
      <c r="A6" t="s">
        <v>59</v>
      </c>
      <c r="B6" s="67"/>
      <c r="C6" s="68"/>
      <c r="E6" s="6"/>
      <c r="F6" s="14"/>
    </row>
    <row r="7" spans="1:6" ht="14.25" customHeight="1" x14ac:dyDescent="0.15">
      <c r="A7" t="s">
        <v>60</v>
      </c>
      <c r="B7" s="67"/>
      <c r="C7" s="68"/>
      <c r="D7" t="s">
        <v>22</v>
      </c>
      <c r="E7" s="6">
        <f>'58 bottom'!B4</f>
        <v>56599878.341399997</v>
      </c>
      <c r="F7" s="14"/>
    </row>
    <row r="8" spans="1:6" ht="14.25" customHeight="1" x14ac:dyDescent="0.15">
      <c r="A8" t="s">
        <v>62</v>
      </c>
      <c r="B8" s="67"/>
      <c r="C8" s="68"/>
      <c r="F8" s="14"/>
    </row>
    <row r="9" spans="1:6" ht="14.25" customHeight="1" x14ac:dyDescent="0.15">
      <c r="C9" s="14"/>
      <c r="F9" s="14"/>
    </row>
    <row r="10" spans="1:6" ht="14.25" customHeight="1" x14ac:dyDescent="0.15">
      <c r="A10" s="1" t="s">
        <v>41</v>
      </c>
      <c r="B10" s="3">
        <f>SUM(B2:B8)</f>
        <v>102719878.3414</v>
      </c>
      <c r="C10" s="14"/>
      <c r="D10" s="1" t="s">
        <v>41</v>
      </c>
      <c r="E10" s="3">
        <f>SUM(E2:E7)</f>
        <v>102719878.3414</v>
      </c>
      <c r="F10" s="14"/>
    </row>
  </sheetData>
  <mergeCells count="3">
    <mergeCell ref="A1:F1"/>
    <mergeCell ref="B3:B8"/>
    <mergeCell ref="C3:C8"/>
  </mergeCells>
  <printOptions headings="1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/>
  <dimension ref="A1:G35"/>
  <sheetViews>
    <sheetView zoomScale="130" zoomScaleNormal="130" zoomScalePageLayoutView="130" workbookViewId="0">
      <selection activeCell="G36" sqref="G36"/>
    </sheetView>
  </sheetViews>
  <sheetFormatPr baseColWidth="10" defaultColWidth="8.6640625" defaultRowHeight="13" x14ac:dyDescent="0.15"/>
  <cols>
    <col min="1" max="1" width="38.1640625" style="30" customWidth="1"/>
    <col min="2" max="4" width="11.6640625" style="29" customWidth="1"/>
    <col min="5" max="6" width="9.6640625" style="29" bestFit="1" customWidth="1"/>
    <col min="7" max="7" width="16" style="29" bestFit="1" customWidth="1"/>
    <col min="8" max="16384" width="8.6640625" style="29"/>
  </cols>
  <sheetData>
    <row r="1" spans="1:7" ht="42.5" customHeight="1" x14ac:dyDescent="0.15">
      <c r="A1" s="69" t="s">
        <v>83</v>
      </c>
      <c r="B1" s="69"/>
      <c r="C1" s="69"/>
      <c r="D1" s="69"/>
      <c r="E1" s="69"/>
      <c r="F1" s="69"/>
      <c r="G1" s="69"/>
    </row>
    <row r="2" spans="1:7" ht="12" customHeight="1" x14ac:dyDescent="0.15">
      <c r="B2" s="31">
        <v>2008</v>
      </c>
      <c r="C2" s="31">
        <v>2009</v>
      </c>
      <c r="D2" s="32">
        <v>2010</v>
      </c>
      <c r="E2" s="32">
        <v>2011</v>
      </c>
      <c r="F2" s="32">
        <v>2012</v>
      </c>
    </row>
    <row r="3" spans="1:7" ht="14" x14ac:dyDescent="0.15">
      <c r="A3" s="33" t="s">
        <v>84</v>
      </c>
      <c r="B3" s="34"/>
      <c r="C3" s="34"/>
    </row>
    <row r="4" spans="1:7" ht="14" x14ac:dyDescent="0.15">
      <c r="A4" s="30" t="s">
        <v>85</v>
      </c>
      <c r="B4" s="35">
        <v>479355</v>
      </c>
      <c r="C4" s="35">
        <v>495597</v>
      </c>
      <c r="D4" s="36">
        <v>534268</v>
      </c>
      <c r="E4" s="37">
        <v>505856</v>
      </c>
      <c r="F4" s="37">
        <v>520273</v>
      </c>
    </row>
    <row r="5" spans="1:7" ht="28" x14ac:dyDescent="0.15">
      <c r="A5" s="38" t="s">
        <v>86</v>
      </c>
      <c r="B5" s="35"/>
      <c r="C5" s="35"/>
      <c r="D5" s="39"/>
      <c r="E5" s="40"/>
      <c r="F5" s="40"/>
    </row>
    <row r="6" spans="1:7" ht="14" x14ac:dyDescent="0.15">
      <c r="A6" s="41" t="s">
        <v>87</v>
      </c>
      <c r="B6" s="35">
        <v>41583</v>
      </c>
      <c r="C6" s="35">
        <v>47647</v>
      </c>
      <c r="D6" s="40">
        <v>46438</v>
      </c>
      <c r="E6" s="40">
        <v>45839</v>
      </c>
      <c r="F6" s="40">
        <v>46622</v>
      </c>
    </row>
    <row r="7" spans="1:7" ht="14" x14ac:dyDescent="0.15">
      <c r="A7" s="41" t="s">
        <v>88</v>
      </c>
      <c r="B7" s="35"/>
      <c r="C7" s="35"/>
      <c r="D7" s="40"/>
      <c r="E7" s="40"/>
      <c r="F7" s="40"/>
    </row>
    <row r="8" spans="1:7" ht="14" x14ac:dyDescent="0.15">
      <c r="A8" s="42" t="s">
        <v>89</v>
      </c>
      <c r="B8" s="35">
        <v>9387</v>
      </c>
      <c r="C8" s="35">
        <v>25951</v>
      </c>
      <c r="D8" s="40">
        <v>-12724</v>
      </c>
      <c r="E8" s="40">
        <v>1685</v>
      </c>
      <c r="F8" s="40">
        <v>-2153</v>
      </c>
    </row>
    <row r="9" spans="1:7" ht="14" x14ac:dyDescent="0.15">
      <c r="A9" s="42" t="s">
        <v>90</v>
      </c>
      <c r="B9" s="35">
        <v>-37630</v>
      </c>
      <c r="C9" s="35">
        <v>-22780</v>
      </c>
      <c r="D9" s="40">
        <v>-16247</v>
      </c>
      <c r="E9" s="40">
        <v>-15780</v>
      </c>
      <c r="F9" s="40">
        <v>-5517</v>
      </c>
    </row>
    <row r="10" spans="1:7" ht="27" customHeight="1" x14ac:dyDescent="0.15">
      <c r="A10" s="42" t="s">
        <v>91</v>
      </c>
      <c r="B10" s="43">
        <v>-52191</v>
      </c>
      <c r="C10" s="43">
        <v>13573</v>
      </c>
      <c r="D10" s="44">
        <v>16255</v>
      </c>
      <c r="E10" s="44">
        <v>14703</v>
      </c>
      <c r="F10" s="44">
        <v>-2975</v>
      </c>
    </row>
    <row r="11" spans="1:7" ht="29" customHeight="1" x14ac:dyDescent="0.15">
      <c r="A11" s="42" t="s">
        <v>92</v>
      </c>
      <c r="B11" s="43">
        <v>29612</v>
      </c>
      <c r="C11" s="43">
        <v>51172</v>
      </c>
      <c r="D11" s="44">
        <v>6757</v>
      </c>
      <c r="E11" s="44">
        <v>40541</v>
      </c>
      <c r="F11" s="44">
        <v>60255</v>
      </c>
    </row>
    <row r="12" spans="1:7" ht="14" customHeight="1" x14ac:dyDescent="0.15">
      <c r="A12" s="45" t="s">
        <v>93</v>
      </c>
      <c r="B12" s="46">
        <f>SUM(B4:B11)</f>
        <v>470116</v>
      </c>
      <c r="C12" s="46">
        <f>SUM(C4:C11)</f>
        <v>611160</v>
      </c>
      <c r="D12" s="46">
        <f>SUM(D4:D11)</f>
        <v>574747</v>
      </c>
      <c r="E12" s="46">
        <f>SUM(E4:E11)</f>
        <v>592844</v>
      </c>
      <c r="F12" s="46">
        <f>SUM(F4:F11)</f>
        <v>616505</v>
      </c>
    </row>
    <row r="13" spans="1:7" ht="14" customHeight="1" x14ac:dyDescent="0.15">
      <c r="B13" s="35"/>
      <c r="C13" s="35"/>
      <c r="D13" s="40"/>
      <c r="E13" s="40"/>
      <c r="F13" s="40"/>
    </row>
    <row r="14" spans="1:7" ht="14" customHeight="1" x14ac:dyDescent="0.15">
      <c r="A14" s="33" t="s">
        <v>94</v>
      </c>
      <c r="B14" s="35"/>
      <c r="C14" s="35"/>
      <c r="D14" s="40"/>
      <c r="E14" s="40"/>
      <c r="F14" s="40"/>
    </row>
    <row r="15" spans="1:7" ht="14" customHeight="1" x14ac:dyDescent="0.15">
      <c r="A15" s="30" t="s">
        <v>95</v>
      </c>
      <c r="B15" s="35">
        <v>-5000</v>
      </c>
      <c r="C15" s="35">
        <v>-55000</v>
      </c>
      <c r="D15" s="40">
        <v>50000</v>
      </c>
      <c r="E15" s="40">
        <v>-10000</v>
      </c>
      <c r="F15" s="40">
        <v>20000</v>
      </c>
    </row>
    <row r="16" spans="1:7" ht="14" customHeight="1" x14ac:dyDescent="0.15">
      <c r="A16" s="30" t="s">
        <v>96</v>
      </c>
      <c r="B16" s="35">
        <v>-48944</v>
      </c>
      <c r="C16" s="35">
        <v>-70326</v>
      </c>
      <c r="D16" s="40">
        <v>-89947</v>
      </c>
      <c r="E16" s="40">
        <v>-37044</v>
      </c>
      <c r="F16" s="40">
        <v>-88426</v>
      </c>
    </row>
    <row r="17" spans="1:6" ht="26" customHeight="1" x14ac:dyDescent="0.15">
      <c r="A17" s="38" t="s">
        <v>97</v>
      </c>
      <c r="B17" s="43">
        <v>197</v>
      </c>
      <c r="C17" s="43">
        <v>6956</v>
      </c>
      <c r="D17" s="44">
        <v>22942</v>
      </c>
      <c r="E17" s="44">
        <v>6179</v>
      </c>
      <c r="F17" s="44">
        <v>28693</v>
      </c>
    </row>
    <row r="18" spans="1:6" ht="14" customHeight="1" x14ac:dyDescent="0.15">
      <c r="A18" s="33" t="s">
        <v>98</v>
      </c>
      <c r="B18" s="47">
        <v>-53747</v>
      </c>
      <c r="C18" s="47">
        <v>-118370</v>
      </c>
      <c r="D18" s="46">
        <f>SUM(D15:D17)</f>
        <v>-17005</v>
      </c>
      <c r="E18" s="46">
        <f>SUM(E15:E17)</f>
        <v>-40865</v>
      </c>
      <c r="F18" s="46">
        <f>SUM(F15:F17)</f>
        <v>-39733</v>
      </c>
    </row>
    <row r="19" spans="1:6" ht="14" customHeight="1" x14ac:dyDescent="0.15">
      <c r="B19" s="39"/>
      <c r="C19" s="39"/>
      <c r="D19" s="40"/>
      <c r="E19" s="40"/>
      <c r="F19" s="40"/>
    </row>
    <row r="20" spans="1:6" ht="14" customHeight="1" x14ac:dyDescent="0.15">
      <c r="A20" s="33" t="s">
        <v>99</v>
      </c>
      <c r="B20" s="35"/>
      <c r="C20" s="35"/>
      <c r="D20" s="40"/>
      <c r="E20" s="40"/>
      <c r="F20" s="40"/>
    </row>
    <row r="21" spans="1:6" ht="14" customHeight="1" x14ac:dyDescent="0.15">
      <c r="A21" s="30" t="s">
        <v>100</v>
      </c>
      <c r="B21" s="35">
        <v>0</v>
      </c>
      <c r="C21" s="35">
        <v>0</v>
      </c>
      <c r="D21" s="40">
        <v>-300000</v>
      </c>
      <c r="E21" s="40">
        <v>0</v>
      </c>
      <c r="F21" s="40">
        <v>-7095</v>
      </c>
    </row>
    <row r="22" spans="1:6" ht="14" customHeight="1" x14ac:dyDescent="0.15">
      <c r="A22" s="30" t="s">
        <v>101</v>
      </c>
      <c r="B22" s="35">
        <v>1242431</v>
      </c>
      <c r="C22" s="35">
        <v>0</v>
      </c>
      <c r="D22" s="40">
        <v>0</v>
      </c>
      <c r="E22" s="40">
        <v>0</v>
      </c>
      <c r="F22" s="40">
        <v>250000</v>
      </c>
    </row>
    <row r="23" spans="1:6" ht="14" customHeight="1" x14ac:dyDescent="0.15">
      <c r="A23" s="30" t="s">
        <v>102</v>
      </c>
      <c r="B23" s="35">
        <v>48286</v>
      </c>
      <c r="C23" s="35">
        <v>114276</v>
      </c>
      <c r="D23" s="40">
        <v>69375</v>
      </c>
      <c r="E23" s="40">
        <v>68214</v>
      </c>
      <c r="F23" s="40">
        <v>37855</v>
      </c>
    </row>
    <row r="24" spans="1:6" ht="14" customHeight="1" x14ac:dyDescent="0.15">
      <c r="A24" s="30" t="s">
        <v>103</v>
      </c>
      <c r="B24" s="35">
        <v>-332986</v>
      </c>
      <c r="C24" s="35">
        <v>-344128</v>
      </c>
      <c r="D24" s="40">
        <v>-361208</v>
      </c>
      <c r="E24" s="40">
        <v>-367499</v>
      </c>
      <c r="F24" s="40">
        <v>-378325</v>
      </c>
    </row>
    <row r="25" spans="1:6" ht="14" customHeight="1" x14ac:dyDescent="0.15">
      <c r="A25" s="30" t="s">
        <v>104</v>
      </c>
      <c r="B25" s="35">
        <v>-150095</v>
      </c>
      <c r="C25" s="35">
        <v>-200031</v>
      </c>
      <c r="D25" s="40">
        <v>-200038</v>
      </c>
      <c r="E25" s="48">
        <v>-200003</v>
      </c>
      <c r="F25" s="48">
        <v>-597738</v>
      </c>
    </row>
    <row r="26" spans="1:6" ht="14" customHeight="1" x14ac:dyDescent="0.15">
      <c r="A26" s="33" t="s">
        <v>105</v>
      </c>
      <c r="B26" s="46">
        <f>SUM(B21:B25)</f>
        <v>807636</v>
      </c>
      <c r="C26" s="46">
        <f>SUM(C21:C25)</f>
        <v>-429883</v>
      </c>
      <c r="D26" s="46">
        <f>SUM(D21:D25)</f>
        <v>-791871</v>
      </c>
      <c r="E26" s="46">
        <f>SUM(E21:E25)</f>
        <v>-499288</v>
      </c>
      <c r="F26" s="46">
        <f>SUM(F21:F25)</f>
        <v>-695303</v>
      </c>
    </row>
    <row r="28" spans="1:6" ht="14" x14ac:dyDescent="0.15">
      <c r="A28" s="33" t="s">
        <v>106</v>
      </c>
      <c r="B28" s="49">
        <f>B12+B18+B26</f>
        <v>1224005</v>
      </c>
      <c r="C28" s="49">
        <f>C12+C18+C26</f>
        <v>62907</v>
      </c>
      <c r="D28" s="49">
        <f>D12+D18+D26</f>
        <v>-234129</v>
      </c>
      <c r="E28" s="49">
        <f>E12+E18+E26</f>
        <v>52691</v>
      </c>
      <c r="F28" s="49">
        <f>F12+F18+F26</f>
        <v>-118531</v>
      </c>
    </row>
    <row r="30" spans="1:6" x14ac:dyDescent="0.15">
      <c r="A30" s="50" t="s">
        <v>107</v>
      </c>
    </row>
    <row r="31" spans="1:6" ht="14" x14ac:dyDescent="0.15">
      <c r="A31" s="30" t="s">
        <v>108</v>
      </c>
    </row>
    <row r="32" spans="1:6" ht="14" x14ac:dyDescent="0.15">
      <c r="A32" s="51" t="s">
        <v>109</v>
      </c>
      <c r="B32" s="39">
        <v>255043</v>
      </c>
      <c r="C32" s="39">
        <v>175972</v>
      </c>
      <c r="D32" s="39">
        <v>314735</v>
      </c>
      <c r="E32" s="39">
        <v>283618</v>
      </c>
      <c r="F32" s="39">
        <v>305094</v>
      </c>
    </row>
    <row r="33" spans="1:6" ht="14" x14ac:dyDescent="0.15">
      <c r="A33" s="51" t="s">
        <v>110</v>
      </c>
      <c r="B33" s="39">
        <v>83553</v>
      </c>
      <c r="C33" s="39">
        <v>83551</v>
      </c>
      <c r="D33" s="39">
        <v>70351</v>
      </c>
      <c r="E33" s="39">
        <v>57151</v>
      </c>
      <c r="F33" s="39">
        <v>57910</v>
      </c>
    </row>
    <row r="35" spans="1:6" ht="14" x14ac:dyDescent="0.15">
      <c r="A35" s="30" t="s">
        <v>111</v>
      </c>
      <c r="B35" s="52">
        <f>B32/(B4+B32)</f>
        <v>0.34728171917679512</v>
      </c>
      <c r="C35" s="52">
        <f>C32/(C4+C32)</f>
        <v>0.26203115390972481</v>
      </c>
      <c r="D35" s="52">
        <f>D32/(D4+D32)</f>
        <v>0.37071129312852841</v>
      </c>
      <c r="E35" s="52">
        <f>E32/(E4+E32)</f>
        <v>0.35924932296693746</v>
      </c>
      <c r="F35" s="52">
        <f>F32/(F4+F32)</f>
        <v>0.36964647241772447</v>
      </c>
    </row>
  </sheetData>
  <mergeCells count="1">
    <mergeCell ref="A1:G1"/>
  </mergeCells>
  <printOptions headings="1"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7"/>
  <dimension ref="A1:G37"/>
  <sheetViews>
    <sheetView tabSelected="1" zoomScale="130" zoomScaleNormal="130" zoomScalePageLayoutView="130" workbookViewId="0">
      <selection activeCell="G38" sqref="G38"/>
    </sheetView>
  </sheetViews>
  <sheetFormatPr baseColWidth="10" defaultColWidth="8.6640625" defaultRowHeight="13" x14ac:dyDescent="0.15"/>
  <cols>
    <col min="1" max="1" width="38.1640625" style="30" customWidth="1"/>
    <col min="2" max="4" width="11.6640625" style="29" customWidth="1"/>
    <col min="5" max="6" width="9.6640625" style="29" bestFit="1" customWidth="1"/>
    <col min="7" max="7" width="16" style="29" bestFit="1" customWidth="1"/>
    <col min="8" max="16384" width="8.6640625" style="29"/>
  </cols>
  <sheetData>
    <row r="1" spans="1:7" ht="42.5" customHeight="1" x14ac:dyDescent="0.15">
      <c r="A1" s="69" t="s">
        <v>112</v>
      </c>
      <c r="B1" s="69"/>
      <c r="C1" s="69"/>
      <c r="D1" s="69"/>
      <c r="E1" s="69"/>
      <c r="F1" s="69"/>
      <c r="G1" s="69"/>
    </row>
    <row r="2" spans="1:7" ht="12" customHeight="1" x14ac:dyDescent="0.15">
      <c r="B2" s="31">
        <v>2008</v>
      </c>
      <c r="C2" s="31">
        <v>2009</v>
      </c>
      <c r="D2" s="32">
        <v>2010</v>
      </c>
      <c r="E2" s="32">
        <v>2011</v>
      </c>
      <c r="F2" s="32">
        <v>2012</v>
      </c>
    </row>
    <row r="3" spans="1:7" ht="14" x14ac:dyDescent="0.15">
      <c r="A3" s="33" t="s">
        <v>84</v>
      </c>
      <c r="B3" s="34"/>
      <c r="C3" s="34"/>
    </row>
    <row r="4" spans="1:7" ht="14" x14ac:dyDescent="0.15">
      <c r="A4" s="30" t="s">
        <v>85</v>
      </c>
      <c r="B4" s="35">
        <v>479355</v>
      </c>
      <c r="C4" s="35">
        <v>495597</v>
      </c>
      <c r="D4" s="36">
        <v>534268</v>
      </c>
      <c r="E4" s="37">
        <v>505856</v>
      </c>
      <c r="F4" s="37">
        <v>520273</v>
      </c>
    </row>
    <row r="5" spans="1:7" ht="28" x14ac:dyDescent="0.15">
      <c r="A5" s="38" t="s">
        <v>86</v>
      </c>
      <c r="B5" s="35"/>
      <c r="C5" s="35"/>
      <c r="D5" s="39"/>
      <c r="E5" s="40"/>
      <c r="F5" s="40"/>
    </row>
    <row r="6" spans="1:7" ht="14" x14ac:dyDescent="0.15">
      <c r="A6" s="41" t="s">
        <v>87</v>
      </c>
      <c r="B6" s="35">
        <v>41583</v>
      </c>
      <c r="C6" s="35">
        <v>47647</v>
      </c>
      <c r="D6" s="40">
        <v>46438</v>
      </c>
      <c r="E6" s="40">
        <v>45839</v>
      </c>
      <c r="F6" s="40">
        <v>46622</v>
      </c>
    </row>
    <row r="7" spans="1:7" ht="14" x14ac:dyDescent="0.15">
      <c r="A7" s="41" t="s">
        <v>88</v>
      </c>
      <c r="B7" s="35"/>
      <c r="C7" s="35"/>
      <c r="D7" s="40"/>
      <c r="E7" s="40"/>
      <c r="F7" s="40"/>
    </row>
    <row r="8" spans="1:7" ht="14" x14ac:dyDescent="0.15">
      <c r="A8" s="42" t="s">
        <v>89</v>
      </c>
      <c r="B8" s="35">
        <v>9387</v>
      </c>
      <c r="C8" s="35">
        <v>25951</v>
      </c>
      <c r="D8" s="40">
        <v>-12724</v>
      </c>
      <c r="E8" s="40">
        <v>1685</v>
      </c>
      <c r="F8" s="40">
        <v>-2153</v>
      </c>
    </row>
    <row r="9" spans="1:7" ht="14" x14ac:dyDescent="0.15">
      <c r="A9" s="42" t="s">
        <v>90</v>
      </c>
      <c r="B9" s="35">
        <v>-37630</v>
      </c>
      <c r="C9" s="35">
        <v>-22780</v>
      </c>
      <c r="D9" s="40">
        <v>-16247</v>
      </c>
      <c r="E9" s="40">
        <v>-15780</v>
      </c>
      <c r="F9" s="40">
        <v>-5517</v>
      </c>
    </row>
    <row r="10" spans="1:7" ht="27" customHeight="1" x14ac:dyDescent="0.15">
      <c r="A10" s="42" t="s">
        <v>91</v>
      </c>
      <c r="B10" s="35">
        <v>-52191</v>
      </c>
      <c r="C10" s="35">
        <v>13573</v>
      </c>
      <c r="D10" s="40">
        <v>16255</v>
      </c>
      <c r="E10" s="40">
        <v>14703</v>
      </c>
      <c r="F10" s="40">
        <v>-2975</v>
      </c>
    </row>
    <row r="11" spans="1:7" ht="29" customHeight="1" x14ac:dyDescent="0.15">
      <c r="A11" s="42" t="s">
        <v>113</v>
      </c>
      <c r="B11" s="35">
        <v>29612</v>
      </c>
      <c r="C11" s="35">
        <v>51172</v>
      </c>
      <c r="D11" s="40">
        <v>6757</v>
      </c>
      <c r="E11" s="40">
        <v>40541</v>
      </c>
      <c r="F11" s="40">
        <v>60255</v>
      </c>
    </row>
    <row r="12" spans="1:7" ht="14" customHeight="1" x14ac:dyDescent="0.15">
      <c r="A12" s="45" t="s">
        <v>93</v>
      </c>
      <c r="B12" s="46">
        <f>SUM(B4:B11)</f>
        <v>470116</v>
      </c>
      <c r="C12" s="46">
        <f>SUM(C4:C11)</f>
        <v>611160</v>
      </c>
      <c r="D12" s="46">
        <f>SUM(D4:D11)</f>
        <v>574747</v>
      </c>
      <c r="E12" s="46">
        <f>SUM(E4:E11)</f>
        <v>592844</v>
      </c>
      <c r="F12" s="46">
        <f>SUM(F4:F11)</f>
        <v>616505</v>
      </c>
    </row>
    <row r="13" spans="1:7" ht="14" customHeight="1" x14ac:dyDescent="0.15">
      <c r="B13" s="53"/>
      <c r="C13" s="53"/>
      <c r="D13" s="54"/>
      <c r="E13" s="54"/>
      <c r="F13" s="54"/>
    </row>
    <row r="14" spans="1:7" ht="14" customHeight="1" x14ac:dyDescent="0.15">
      <c r="A14" s="33" t="s">
        <v>94</v>
      </c>
      <c r="B14" s="53"/>
      <c r="C14" s="53"/>
      <c r="D14" s="54"/>
      <c r="E14" s="54"/>
      <c r="F14" s="54"/>
    </row>
    <row r="15" spans="1:7" ht="14" customHeight="1" x14ac:dyDescent="0.15">
      <c r="A15" s="30" t="s">
        <v>95</v>
      </c>
      <c r="B15" s="53"/>
      <c r="C15" s="53"/>
      <c r="D15" s="54"/>
      <c r="E15" s="54"/>
      <c r="F15" s="54"/>
    </row>
    <row r="16" spans="1:7" ht="14" customHeight="1" x14ac:dyDescent="0.15">
      <c r="A16" s="30" t="s">
        <v>96</v>
      </c>
      <c r="B16" s="53">
        <v>-48944</v>
      </c>
      <c r="C16" s="53">
        <v>-70326</v>
      </c>
      <c r="D16" s="54">
        <v>-89947</v>
      </c>
      <c r="E16" s="54">
        <v>-37044</v>
      </c>
      <c r="F16" s="54">
        <v>-88426</v>
      </c>
    </row>
    <row r="17" spans="1:6" ht="27.5" customHeight="1" x14ac:dyDescent="0.15">
      <c r="A17" s="38" t="s">
        <v>97</v>
      </c>
      <c r="B17" s="55">
        <v>197</v>
      </c>
      <c r="C17" s="55">
        <v>6956</v>
      </c>
      <c r="D17" s="56">
        <v>22942</v>
      </c>
      <c r="E17" s="56">
        <v>6179</v>
      </c>
      <c r="F17" s="56">
        <v>28693</v>
      </c>
    </row>
    <row r="18" spans="1:6" ht="14" customHeight="1" x14ac:dyDescent="0.15">
      <c r="A18" s="33" t="s">
        <v>98</v>
      </c>
      <c r="B18" s="57">
        <v>-53747</v>
      </c>
      <c r="C18" s="57">
        <v>-118370</v>
      </c>
      <c r="D18" s="58">
        <f>SUM(D15:D17)</f>
        <v>-67005</v>
      </c>
      <c r="E18" s="58">
        <f>SUM(E15:E17)</f>
        <v>-30865</v>
      </c>
      <c r="F18" s="58">
        <f>SUM(F15:F17)</f>
        <v>-59733</v>
      </c>
    </row>
    <row r="19" spans="1:6" ht="14" customHeight="1" x14ac:dyDescent="0.15">
      <c r="B19" s="59"/>
      <c r="C19" s="59"/>
      <c r="D19" s="54"/>
      <c r="E19" s="54"/>
      <c r="F19" s="54"/>
    </row>
    <row r="20" spans="1:6" ht="14" customHeight="1" x14ac:dyDescent="0.15">
      <c r="A20" s="33" t="s">
        <v>99</v>
      </c>
      <c r="B20" s="53"/>
      <c r="C20" s="53"/>
      <c r="D20" s="54"/>
      <c r="E20" s="54"/>
      <c r="F20" s="54"/>
    </row>
    <row r="21" spans="1:6" ht="14" customHeight="1" x14ac:dyDescent="0.15">
      <c r="A21" s="30" t="s">
        <v>100</v>
      </c>
      <c r="B21" s="53"/>
      <c r="C21" s="53"/>
      <c r="D21" s="54"/>
      <c r="E21" s="54"/>
      <c r="F21" s="54"/>
    </row>
    <row r="22" spans="1:6" ht="14" customHeight="1" x14ac:dyDescent="0.15">
      <c r="A22" s="30" t="s">
        <v>101</v>
      </c>
      <c r="B22" s="53"/>
      <c r="C22" s="53"/>
      <c r="D22" s="54"/>
      <c r="E22" s="54"/>
      <c r="F22" s="54"/>
    </row>
    <row r="23" spans="1:6" ht="14" customHeight="1" x14ac:dyDescent="0.15">
      <c r="A23" s="30" t="s">
        <v>102</v>
      </c>
      <c r="B23" s="53"/>
      <c r="C23" s="53"/>
      <c r="D23" s="54"/>
      <c r="E23" s="54"/>
      <c r="F23" s="54"/>
    </row>
    <row r="24" spans="1:6" ht="14" customHeight="1" x14ac:dyDescent="0.15">
      <c r="A24" s="30" t="s">
        <v>103</v>
      </c>
      <c r="B24" s="53"/>
      <c r="C24" s="53"/>
      <c r="D24" s="54"/>
      <c r="E24" s="54"/>
      <c r="F24" s="54"/>
    </row>
    <row r="25" spans="1:6" ht="14" customHeight="1" x14ac:dyDescent="0.15">
      <c r="A25" s="30" t="s">
        <v>104</v>
      </c>
      <c r="B25" s="53"/>
      <c r="C25" s="53"/>
      <c r="D25" s="54"/>
      <c r="E25" s="60"/>
      <c r="F25" s="60"/>
    </row>
    <row r="26" spans="1:6" ht="14" customHeight="1" x14ac:dyDescent="0.15">
      <c r="A26" s="33" t="s">
        <v>105</v>
      </c>
      <c r="B26" s="58"/>
      <c r="C26" s="58"/>
      <c r="D26" s="58"/>
      <c r="E26" s="58"/>
      <c r="F26" s="58"/>
    </row>
    <row r="27" spans="1:6" x14ac:dyDescent="0.15">
      <c r="B27" s="61"/>
      <c r="C27" s="61"/>
      <c r="D27" s="61"/>
      <c r="E27" s="61"/>
      <c r="F27" s="61"/>
    </row>
    <row r="28" spans="1:6" ht="14" x14ac:dyDescent="0.15">
      <c r="A28" s="33" t="s">
        <v>114</v>
      </c>
      <c r="B28" s="62">
        <f>B12+B18+B26</f>
        <v>416369</v>
      </c>
      <c r="C28" s="62">
        <f>C12+C18+C26</f>
        <v>492790</v>
      </c>
      <c r="D28" s="62">
        <f>D12+D18+D26</f>
        <v>507742</v>
      </c>
      <c r="E28" s="62">
        <f>E12+E18+E26</f>
        <v>561979</v>
      </c>
      <c r="F28" s="62">
        <f>F12+F18+F26</f>
        <v>556772</v>
      </c>
    </row>
    <row r="29" spans="1:6" ht="14" x14ac:dyDescent="0.15">
      <c r="A29" s="33" t="s">
        <v>115</v>
      </c>
      <c r="B29" s="62">
        <f>(1-B37)*B35</f>
        <v>54536.570517621236</v>
      </c>
      <c r="C29" s="62">
        <f>(1-C37)*C35</f>
        <v>61658.035059688576</v>
      </c>
      <c r="D29" s="62">
        <f>(1-D37)*D35</f>
        <v>44271.089817114902</v>
      </c>
      <c r="E29" s="62">
        <f>(1-E37)*E35</f>
        <v>36619.541943116557</v>
      </c>
      <c r="F29" s="62">
        <f>(1-F37)*F35</f>
        <v>36503.772782289576</v>
      </c>
    </row>
    <row r="30" spans="1:6" ht="14" x14ac:dyDescent="0.15">
      <c r="A30" s="63" t="s">
        <v>116</v>
      </c>
      <c r="B30" s="62">
        <f>B28+B29</f>
        <v>470905.57051762124</v>
      </c>
      <c r="C30" s="62">
        <f>C28+C29</f>
        <v>554448.03505968861</v>
      </c>
      <c r="D30" s="62">
        <f>D28+D29</f>
        <v>552013.08981711487</v>
      </c>
      <c r="E30" s="62">
        <f>E28+E29</f>
        <v>598598.54194311658</v>
      </c>
      <c r="F30" s="62">
        <f>F28+F29</f>
        <v>593275.77278228954</v>
      </c>
    </row>
    <row r="31" spans="1:6" x14ac:dyDescent="0.15">
      <c r="A31" s="33"/>
      <c r="B31" s="62"/>
      <c r="C31" s="62"/>
      <c r="D31" s="62"/>
      <c r="E31" s="62"/>
      <c r="F31" s="62"/>
    </row>
    <row r="32" spans="1:6" x14ac:dyDescent="0.15">
      <c r="A32" s="50" t="s">
        <v>107</v>
      </c>
    </row>
    <row r="33" spans="1:6" ht="14" x14ac:dyDescent="0.15">
      <c r="A33" s="30" t="s">
        <v>108</v>
      </c>
    </row>
    <row r="34" spans="1:6" ht="14" x14ac:dyDescent="0.15">
      <c r="A34" s="51" t="s">
        <v>109</v>
      </c>
      <c r="B34" s="39">
        <v>255043</v>
      </c>
      <c r="C34" s="39">
        <v>175972</v>
      </c>
      <c r="D34" s="39">
        <v>314735</v>
      </c>
      <c r="E34" s="39">
        <v>283618</v>
      </c>
      <c r="F34" s="39">
        <v>305094</v>
      </c>
    </row>
    <row r="35" spans="1:6" ht="14" x14ac:dyDescent="0.15">
      <c r="A35" s="51" t="s">
        <v>110</v>
      </c>
      <c r="B35" s="39">
        <v>83553</v>
      </c>
      <c r="C35" s="39">
        <v>83551</v>
      </c>
      <c r="D35" s="39">
        <v>70351</v>
      </c>
      <c r="E35" s="39">
        <v>57151</v>
      </c>
      <c r="F35" s="39">
        <v>57910</v>
      </c>
    </row>
    <row r="37" spans="1:6" ht="14" x14ac:dyDescent="0.15">
      <c r="A37" s="30" t="s">
        <v>111</v>
      </c>
      <c r="B37" s="52">
        <f>B34/(B4+B34)</f>
        <v>0.34728171917679512</v>
      </c>
      <c r="C37" s="52">
        <f>C34/(C4+C34)</f>
        <v>0.26203115390972481</v>
      </c>
      <c r="D37" s="52">
        <f>D34/(D4+D34)</f>
        <v>0.37071129312852841</v>
      </c>
      <c r="E37" s="52">
        <f>E34/(E4+E34)</f>
        <v>0.35924932296693746</v>
      </c>
      <c r="F37" s="52">
        <f>F34/(F4+F34)</f>
        <v>0.36964647241772447</v>
      </c>
    </row>
  </sheetData>
  <mergeCells count="1">
    <mergeCell ref="A1:G1"/>
  </mergeCells>
  <printOptions heading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55</vt:lpstr>
      <vt:lpstr>56 top</vt:lpstr>
      <vt:lpstr>56 bottom</vt:lpstr>
      <vt:lpstr>57</vt:lpstr>
      <vt:lpstr>58 top</vt:lpstr>
      <vt:lpstr>58 bottom</vt:lpstr>
      <vt:lpstr>59</vt:lpstr>
      <vt:lpstr>65</vt:lpstr>
      <vt:lpstr>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Nance</dc:creator>
  <cp:lastModifiedBy>Justin Nance</cp:lastModifiedBy>
  <dcterms:created xsi:type="dcterms:W3CDTF">2020-10-24T01:33:50Z</dcterms:created>
  <dcterms:modified xsi:type="dcterms:W3CDTF">2022-10-06T17:25:51Z</dcterms:modified>
</cp:coreProperties>
</file>