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ustin_macintosh/Downloads/Excel Repo/"/>
    </mc:Choice>
  </mc:AlternateContent>
  <xr:revisionPtr revIDLastSave="0" documentId="13_ncr:1_{507633AD-F006-B24C-A1E9-B4A640F4AEF2}" xr6:coauthVersionLast="36" xr6:coauthVersionMax="36" xr10:uidLastSave="{00000000-0000-0000-0000-000000000000}"/>
  <bookViews>
    <workbookView xWindow="0" yWindow="500" windowWidth="25600" windowHeight="15040" tabRatio="500" activeTab="3" xr2:uid="{00000000-000D-0000-FFFF-FFFF00000000}"/>
  </bookViews>
  <sheets>
    <sheet name="198-9" sheetId="1" r:id="rId1"/>
    <sheet name="202" sheetId="2" r:id="rId2"/>
    <sheet name="205" sheetId="3" r:id="rId3"/>
    <sheet name="212" sheetId="4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9" i="4" l="1"/>
  <c r="B49" i="4"/>
  <c r="D48" i="4"/>
  <c r="B48" i="4"/>
  <c r="D47" i="4"/>
  <c r="B47" i="4"/>
  <c r="D46" i="4"/>
  <c r="B46" i="4"/>
  <c r="B12" i="4" a="1"/>
  <c r="B12" i="4" s="1"/>
  <c r="E12" i="4" a="1"/>
  <c r="E12" i="4" s="1"/>
  <c r="B13" i="4" a="1"/>
  <c r="B13" i="4" s="1"/>
  <c r="E13" i="4" a="1"/>
  <c r="E13" i="4" s="1"/>
  <c r="B14" i="4" a="1"/>
  <c r="B14" i="4" s="1"/>
  <c r="B15" i="4" s="1"/>
  <c r="E12" i="1"/>
  <c r="B2" i="1" s="1"/>
  <c r="E13" i="1"/>
  <c r="E14" i="1"/>
  <c r="B6" i="2" s="1"/>
  <c r="E15" i="1"/>
  <c r="E16" i="1"/>
  <c r="E17" i="1"/>
  <c r="E18" i="1"/>
  <c r="E19" i="1"/>
  <c r="E20" i="1"/>
  <c r="B12" i="2" s="1"/>
  <c r="E21" i="1"/>
  <c r="E22" i="1"/>
  <c r="B14" i="2" s="1"/>
  <c r="E23" i="1"/>
  <c r="E24" i="1"/>
  <c r="E25" i="1"/>
  <c r="E26" i="1"/>
  <c r="E27" i="1"/>
  <c r="E28" i="1"/>
  <c r="B20" i="2" s="1"/>
  <c r="E29" i="1"/>
  <c r="E30" i="1"/>
  <c r="B22" i="2" s="1"/>
  <c r="E31" i="1"/>
  <c r="E32" i="1"/>
  <c r="E33" i="1"/>
  <c r="E34" i="1"/>
  <c r="E35" i="1"/>
  <c r="E36" i="1"/>
  <c r="B28" i="2" s="1"/>
  <c r="E37" i="1"/>
  <c r="E38" i="1"/>
  <c r="B30" i="2" s="1"/>
  <c r="E39" i="1"/>
  <c r="E40" i="1"/>
  <c r="E41" i="1"/>
  <c r="E42" i="1"/>
  <c r="E43" i="1"/>
  <c r="E44" i="1"/>
  <c r="B36" i="2" s="1"/>
  <c r="E45" i="1"/>
  <c r="E46" i="1"/>
  <c r="B38" i="2" s="1"/>
  <c r="E47" i="1"/>
  <c r="E48" i="1"/>
  <c r="E49" i="1"/>
  <c r="E50" i="1"/>
  <c r="E51" i="1"/>
  <c r="E52" i="1"/>
  <c r="B44" i="2" s="1"/>
  <c r="E53" i="1"/>
  <c r="E54" i="1"/>
  <c r="B46" i="2" s="1"/>
  <c r="E55" i="1"/>
  <c r="E56" i="1"/>
  <c r="E57" i="1"/>
  <c r="E58" i="1"/>
  <c r="E59" i="1"/>
  <c r="E60" i="1"/>
  <c r="B52" i="2" s="1"/>
  <c r="E61" i="1"/>
  <c r="E62" i="1"/>
  <c r="B54" i="2" s="1"/>
  <c r="E63" i="1"/>
  <c r="E64" i="1"/>
  <c r="E65" i="1"/>
  <c r="E66" i="1"/>
  <c r="E67" i="1"/>
  <c r="E68" i="1"/>
  <c r="B60" i="2" s="1"/>
  <c r="E69" i="1"/>
  <c r="E70" i="1"/>
  <c r="B62" i="2" s="1"/>
  <c r="E71" i="1"/>
  <c r="F12" i="1"/>
  <c r="F13" i="1"/>
  <c r="F14" i="1"/>
  <c r="C6" i="2" s="1"/>
  <c r="F15" i="1"/>
  <c r="F16" i="1"/>
  <c r="C8" i="2" s="1"/>
  <c r="F17" i="1"/>
  <c r="F18" i="1"/>
  <c r="F19" i="1"/>
  <c r="F20" i="1"/>
  <c r="F21" i="1"/>
  <c r="F22" i="1"/>
  <c r="C14" i="2" s="1"/>
  <c r="F23" i="1"/>
  <c r="F24" i="1"/>
  <c r="C16" i="2" s="1"/>
  <c r="F25" i="1"/>
  <c r="F26" i="1"/>
  <c r="F27" i="1"/>
  <c r="F28" i="1"/>
  <c r="F29" i="1"/>
  <c r="F30" i="1"/>
  <c r="C22" i="2" s="1"/>
  <c r="F31" i="1"/>
  <c r="F32" i="1"/>
  <c r="C24" i="2" s="1"/>
  <c r="F33" i="1"/>
  <c r="F34" i="1"/>
  <c r="F35" i="1"/>
  <c r="F36" i="1"/>
  <c r="F37" i="1"/>
  <c r="F38" i="1"/>
  <c r="C30" i="2" s="1"/>
  <c r="F39" i="1"/>
  <c r="F40" i="1"/>
  <c r="C32" i="2" s="1"/>
  <c r="F41" i="1"/>
  <c r="F42" i="1"/>
  <c r="F43" i="1"/>
  <c r="F44" i="1"/>
  <c r="F45" i="1"/>
  <c r="F46" i="1"/>
  <c r="C38" i="2" s="1"/>
  <c r="F47" i="1"/>
  <c r="F48" i="1"/>
  <c r="C40" i="2" s="1"/>
  <c r="F49" i="1"/>
  <c r="F50" i="1"/>
  <c r="F51" i="1"/>
  <c r="F52" i="1"/>
  <c r="F53" i="1"/>
  <c r="F54" i="1"/>
  <c r="C46" i="2" s="1"/>
  <c r="F55" i="1"/>
  <c r="C47" i="2" s="1"/>
  <c r="F56" i="1"/>
  <c r="C48" i="2" s="1"/>
  <c r="F57" i="1"/>
  <c r="F58" i="1"/>
  <c r="F59" i="1"/>
  <c r="F60" i="1"/>
  <c r="F61" i="1"/>
  <c r="F62" i="1"/>
  <c r="C54" i="2" s="1"/>
  <c r="F63" i="1"/>
  <c r="C55" i="2" s="1"/>
  <c r="F64" i="1"/>
  <c r="C56" i="2" s="1"/>
  <c r="F65" i="1"/>
  <c r="F66" i="1"/>
  <c r="F67" i="1"/>
  <c r="F68" i="1"/>
  <c r="F69" i="1"/>
  <c r="F70" i="1"/>
  <c r="C62" i="2" s="1"/>
  <c r="F71" i="1"/>
  <c r="C63" i="2" s="1"/>
  <c r="C2" i="1"/>
  <c r="C6" i="1" s="1"/>
  <c r="C4" i="1"/>
  <c r="C8" i="1" s="1"/>
  <c r="B63" i="2"/>
  <c r="C61" i="2"/>
  <c r="B61" i="2"/>
  <c r="C60" i="2"/>
  <c r="C59" i="2"/>
  <c r="B59" i="2"/>
  <c r="C58" i="2"/>
  <c r="B58" i="2"/>
  <c r="C57" i="2"/>
  <c r="B57" i="2"/>
  <c r="B56" i="2"/>
  <c r="B55" i="2"/>
  <c r="C53" i="2"/>
  <c r="B53" i="2"/>
  <c r="C52" i="2"/>
  <c r="C51" i="2"/>
  <c r="B51" i="2"/>
  <c r="C50" i="2"/>
  <c r="B50" i="2"/>
  <c r="C49" i="2"/>
  <c r="B49" i="2"/>
  <c r="B48" i="2"/>
  <c r="B47" i="2"/>
  <c r="C45" i="2"/>
  <c r="B45" i="2"/>
  <c r="C44" i="2"/>
  <c r="C43" i="2"/>
  <c r="B43" i="2"/>
  <c r="C42" i="2"/>
  <c r="B42" i="2"/>
  <c r="C41" i="2"/>
  <c r="B41" i="2"/>
  <c r="B40" i="2"/>
  <c r="C39" i="2"/>
  <c r="B39" i="2"/>
  <c r="C37" i="2"/>
  <c r="B37" i="2"/>
  <c r="C36" i="2"/>
  <c r="C35" i="2"/>
  <c r="B35" i="2"/>
  <c r="C34" i="2"/>
  <c r="B34" i="2"/>
  <c r="C33" i="2"/>
  <c r="B33" i="2"/>
  <c r="B32" i="2"/>
  <c r="C31" i="2"/>
  <c r="B31" i="2"/>
  <c r="C29" i="2"/>
  <c r="B29" i="2"/>
  <c r="C28" i="2"/>
  <c r="C27" i="2"/>
  <c r="B27" i="2"/>
  <c r="C26" i="2"/>
  <c r="B26" i="2"/>
  <c r="C25" i="2"/>
  <c r="B25" i="2"/>
  <c r="B24" i="2"/>
  <c r="C23" i="2"/>
  <c r="B23" i="2"/>
  <c r="C21" i="2"/>
  <c r="B21" i="2"/>
  <c r="C20" i="2"/>
  <c r="C19" i="2"/>
  <c r="B19" i="2"/>
  <c r="C18" i="2"/>
  <c r="B18" i="2"/>
  <c r="C17" i="2"/>
  <c r="B17" i="2"/>
  <c r="B16" i="2"/>
  <c r="C15" i="2"/>
  <c r="B15" i="2"/>
  <c r="C13" i="2"/>
  <c r="B13" i="2"/>
  <c r="C12" i="2"/>
  <c r="C11" i="2"/>
  <c r="B11" i="2"/>
  <c r="C10" i="2"/>
  <c r="B10" i="2"/>
  <c r="C9" i="2"/>
  <c r="B9" i="2"/>
  <c r="B8" i="2"/>
  <c r="C7" i="2"/>
  <c r="B7" i="2"/>
  <c r="C5" i="2"/>
  <c r="B5" i="2"/>
  <c r="C4" i="2"/>
  <c r="B3" i="3" l="1"/>
  <c r="B6" i="1"/>
  <c r="B20" i="4"/>
  <c r="B21" i="4" s="1"/>
  <c r="B25" i="4" s="1"/>
  <c r="B19" i="4"/>
  <c r="C25" i="4" s="1"/>
  <c r="B4" i="1"/>
  <c r="C3" i="3"/>
  <c r="C3" i="1"/>
  <c r="C5" i="3"/>
  <c r="B3" i="1"/>
  <c r="B4" i="2"/>
  <c r="C7" i="1" l="1"/>
  <c r="C4" i="3"/>
  <c r="B5" i="3"/>
  <c r="B8" i="1"/>
  <c r="B4" i="3"/>
  <c r="B11" i="3" s="1"/>
  <c r="B12" i="3" s="1"/>
  <c r="B16" i="3" s="1"/>
  <c r="B7" i="1"/>
  <c r="B10" i="3"/>
  <c r="C16" i="3" s="1"/>
</calcChain>
</file>

<file path=xl/sharedStrings.xml><?xml version="1.0" encoding="utf-8"?>
<sst xmlns="http://schemas.openxmlformats.org/spreadsheetml/2006/main" count="57" uniqueCount="47">
  <si>
    <t>PRICES AND RETURNS FOR APPLE AND GOOGLE
June 2007 - June 2012</t>
  </si>
  <si>
    <t>Monthly mean</t>
  </si>
  <si>
    <t>Monthly variance</t>
  </si>
  <si>
    <t>Monthly standard deviation</t>
  </si>
  <si>
    <t>Annual mean</t>
  </si>
  <si>
    <t>Annual variance</t>
  </si>
  <si>
    <t>Annual standard deviation</t>
  </si>
  <si>
    <t>Date</t>
  </si>
  <si>
    <t>AAPL</t>
  </si>
  <si>
    <t>Google</t>
  </si>
  <si>
    <t>USING TRENDLINE ON APPLE, GOOGLE RETURNS</t>
  </si>
  <si>
    <t>CALCULATING THE MEAN AND STANDARD DEVIATION OF A PORTFOLIO</t>
  </si>
  <si>
    <t>Asset returns</t>
  </si>
  <si>
    <t>GOOG</t>
  </si>
  <si>
    <t>Mean return</t>
  </si>
  <si>
    <t>Variance</t>
  </si>
  <si>
    <t>Standard deviation</t>
  </si>
  <si>
    <t>Covariance</t>
  </si>
  <si>
    <t>Proportion of AAPL</t>
  </si>
  <si>
    <t>Portfolio mean return</t>
  </si>
  <si>
    <t>Portfolio return variance</t>
  </si>
  <si>
    <t>Portfolio return standard deviation</t>
  </si>
  <si>
    <t>Data table—varying the proportion of AAPL</t>
  </si>
  <si>
    <t>Portfolio standard deviation</t>
  </si>
  <si>
    <t>A FOUR-ASSET PORTFOLIO PROBLEM</t>
  </si>
  <si>
    <t>Variance-covariance, S</t>
  </si>
  <si>
    <t>Mean returns E(r)</t>
  </si>
  <si>
    <t>Portfolio x</t>
  </si>
  <si>
    <t>Portfolio y</t>
  </si>
  <si>
    <t>Portfolio x and y statistics:  Mean, variance, covariance, correlation</t>
  </si>
  <si>
    <r>
      <t>Mean, E(r</t>
    </r>
    <r>
      <rPr>
        <vertAlign val="subscript"/>
        <sz val="11"/>
        <color indexed="8"/>
        <rFont val="Arial"/>
        <family val="2"/>
      </rPr>
      <t>x</t>
    </r>
    <r>
      <rPr>
        <sz val="11"/>
        <color theme="1"/>
        <rFont val="Arial"/>
        <family val="2"/>
      </rPr>
      <t>)</t>
    </r>
  </si>
  <si>
    <r>
      <t>Mean, E(r</t>
    </r>
    <r>
      <rPr>
        <vertAlign val="subscript"/>
        <sz val="11"/>
        <color indexed="8"/>
        <rFont val="Arial"/>
        <family val="2"/>
      </rPr>
      <t>y</t>
    </r>
    <r>
      <rPr>
        <sz val="11"/>
        <color theme="1"/>
        <rFont val="Arial"/>
        <family val="2"/>
      </rPr>
      <t>)</t>
    </r>
  </si>
  <si>
    <r>
      <t xml:space="preserve">Variance </t>
    </r>
    <r>
      <rPr>
        <sz val="11"/>
        <color indexed="8"/>
        <rFont val="Symbol"/>
        <family val="1"/>
        <charset val="2"/>
      </rPr>
      <t>s</t>
    </r>
    <r>
      <rPr>
        <vertAlign val="subscript"/>
        <sz val="11"/>
        <color indexed="8"/>
        <rFont val="Arial"/>
        <family val="2"/>
      </rPr>
      <t>x</t>
    </r>
    <r>
      <rPr>
        <vertAlign val="superscript"/>
        <sz val="11"/>
        <color indexed="8"/>
        <rFont val="Arial"/>
        <family val="2"/>
      </rPr>
      <t>2</t>
    </r>
  </si>
  <si>
    <r>
      <t xml:space="preserve">Variance </t>
    </r>
    <r>
      <rPr>
        <sz val="11"/>
        <color indexed="8"/>
        <rFont val="Symbol"/>
        <family val="1"/>
        <charset val="2"/>
      </rPr>
      <t>s</t>
    </r>
    <r>
      <rPr>
        <vertAlign val="subscript"/>
        <sz val="11"/>
        <color indexed="8"/>
        <rFont val="Arial"/>
        <family val="2"/>
      </rPr>
      <t>y</t>
    </r>
    <r>
      <rPr>
        <vertAlign val="superscript"/>
        <sz val="11"/>
        <color indexed="8"/>
        <rFont val="Arial"/>
        <family val="2"/>
      </rPr>
      <t>2</t>
    </r>
  </si>
  <si>
    <t>Covariance(x,y)</t>
  </si>
  <si>
    <r>
      <t xml:space="preserve">Correlation </t>
    </r>
    <r>
      <rPr>
        <sz val="11"/>
        <color indexed="8"/>
        <rFont val="Symbol"/>
        <family val="1"/>
        <charset val="2"/>
      </rPr>
      <t>r</t>
    </r>
    <r>
      <rPr>
        <vertAlign val="subscript"/>
        <sz val="11"/>
        <color indexed="8"/>
        <rFont val="Arial"/>
        <family val="2"/>
      </rPr>
      <t>xy</t>
    </r>
  </si>
  <si>
    <t>Calculating returns of combinations of Portfolio x and Portfolio y</t>
  </si>
  <si>
    <t>Proportion of x</t>
  </si>
  <si>
    <r>
      <t>Mean portfolio return, E(r</t>
    </r>
    <r>
      <rPr>
        <vertAlign val="subscript"/>
        <sz val="11"/>
        <color indexed="8"/>
        <rFont val="Arial"/>
        <family val="2"/>
      </rPr>
      <t>p</t>
    </r>
    <r>
      <rPr>
        <sz val="11"/>
        <color theme="1"/>
        <rFont val="Arial"/>
        <family val="2"/>
      </rPr>
      <t>)</t>
    </r>
  </si>
  <si>
    <r>
      <t xml:space="preserve">Portfolio variance </t>
    </r>
    <r>
      <rPr>
        <sz val="11"/>
        <color indexed="8"/>
        <rFont val="Symbol"/>
        <family val="1"/>
        <charset val="2"/>
      </rPr>
      <t>s</t>
    </r>
    <r>
      <rPr>
        <vertAlign val="subscript"/>
        <sz val="11"/>
        <color indexed="8"/>
        <rFont val="Arial"/>
        <family val="2"/>
      </rPr>
      <t>p</t>
    </r>
    <r>
      <rPr>
        <vertAlign val="superscript"/>
        <sz val="11"/>
        <color indexed="8"/>
        <rFont val="Arial"/>
        <family val="2"/>
      </rPr>
      <t>2</t>
    </r>
  </si>
  <si>
    <r>
      <t xml:space="preserve">Portfolio standard deviation </t>
    </r>
    <r>
      <rPr>
        <sz val="11"/>
        <color indexed="8"/>
        <rFont val="Symbol"/>
        <family val="1"/>
        <charset val="2"/>
      </rPr>
      <t>s</t>
    </r>
    <r>
      <rPr>
        <vertAlign val="subscript"/>
        <sz val="11"/>
        <color indexed="8"/>
        <rFont val="Arial"/>
        <family val="2"/>
      </rPr>
      <t>p</t>
    </r>
  </si>
  <si>
    <t>Table of returns (using Data Table)</t>
  </si>
  <si>
    <t>Mean</t>
  </si>
  <si>
    <t>Stock1</t>
  </si>
  <si>
    <t>Stock2</t>
  </si>
  <si>
    <t>Stock3</t>
  </si>
  <si>
    <t>Stock4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</si>
</sst>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409]d/mmm/yy;@"/>
    <numFmt numFmtId="166" formatCode="#,##0.0000"/>
    <numFmt numFmtId="167" formatCode="0.0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vertAlign val="subscript"/>
      <sz val="11"/>
      <color indexed="8"/>
      <name val="Arial"/>
      <family val="2"/>
    </font>
    <font>
      <sz val="11"/>
      <color indexed="8"/>
      <name val="Symbol"/>
      <family val="1"/>
      <charset val="2"/>
    </font>
    <font>
      <vertAlign val="superscript"/>
      <sz val="11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10" fontId="1" fillId="0" borderId="0" xfId="1" applyNumberFormat="1" applyFont="1"/>
    <xf numFmtId="164" fontId="0" fillId="0" borderId="0" xfId="0" applyNumberFormat="1"/>
    <xf numFmtId="10" fontId="0" fillId="0" borderId="0" xfId="0" applyNumberFormat="1"/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/>
    <xf numFmtId="0" fontId="0" fillId="0" borderId="0" xfId="0" applyAlignment="1">
      <alignment horizontal="left" indent="1"/>
    </xf>
    <xf numFmtId="16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Graphing GOOG (y-axis) against AAPL (x-axis) and using Trendline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Note that R</a:t>
            </a:r>
            <a:r>
              <a:rPr lang="en-US" sz="1200" b="1" i="0" u="none" strike="noStrike" baseline="3000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2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 = correlation</a:t>
            </a:r>
            <a:r>
              <a:rPr lang="en-US" sz="1200" b="1" i="0" u="none" strike="noStrike" baseline="3000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546524033800302E-2"/>
          <c:y val="0.23086388026561999"/>
          <c:w val="0.89227222756351798"/>
          <c:h val="0.720822282984861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'202'!$C$3</c:f>
              <c:strCache>
                <c:ptCount val="1"/>
                <c:pt idx="0">
                  <c:v>Google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503539281226696"/>
                  <c:y val="0.3624067781506720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'202'!$B$4:$B$63</c:f>
              <c:numCache>
                <c:formatCode>0.00%</c:formatCode>
                <c:ptCount val="60"/>
                <c:pt idx="0">
                  <c:v>7.6633226020915893E-2</c:v>
                </c:pt>
                <c:pt idx="1">
                  <c:v>4.9743824998568914E-2</c:v>
                </c:pt>
                <c:pt idx="2">
                  <c:v>0.10277919731904972</c:v>
                </c:pt>
                <c:pt idx="3">
                  <c:v>0.21325577144663097</c:v>
                </c:pt>
                <c:pt idx="4">
                  <c:v>-4.1546131347922108E-2</c:v>
                </c:pt>
                <c:pt idx="5">
                  <c:v>8.3456241210519033E-2</c:v>
                </c:pt>
                <c:pt idx="6">
                  <c:v>-0.38073309363831809</c:v>
                </c:pt>
                <c:pt idx="7">
                  <c:v>-7.9464171354247048E-2</c:v>
                </c:pt>
                <c:pt idx="8">
                  <c:v>0.13786131069600946</c:v>
                </c:pt>
                <c:pt idx="9">
                  <c:v>0.1924328663982752</c:v>
                </c:pt>
                <c:pt idx="10">
                  <c:v>8.1655486531183152E-2</c:v>
                </c:pt>
                <c:pt idx="11">
                  <c:v>-0.1197983099913898</c:v>
                </c:pt>
                <c:pt idx="12">
                  <c:v>-5.2035390780932597E-2</c:v>
                </c:pt>
                <c:pt idx="13">
                  <c:v>6.4440214953050093E-2</c:v>
                </c:pt>
                <c:pt idx="14">
                  <c:v>-0.39981836644088625</c:v>
                </c:pt>
                <c:pt idx="15">
                  <c:v>-5.4883829263157574E-2</c:v>
                </c:pt>
                <c:pt idx="16">
                  <c:v>-0.1492829110072178</c:v>
                </c:pt>
                <c:pt idx="17">
                  <c:v>-8.2284346358150504E-2</c:v>
                </c:pt>
                <c:pt idx="18">
                  <c:v>5.4492623327868875E-2</c:v>
                </c:pt>
                <c:pt idx="19">
                  <c:v>-9.1396088725236701E-3</c:v>
                </c:pt>
                <c:pt idx="20">
                  <c:v>0.16298909104050577</c:v>
                </c:pt>
                <c:pt idx="21">
                  <c:v>0.17982923486757607</c:v>
                </c:pt>
                <c:pt idx="22">
                  <c:v>7.6325060512100487E-2</c:v>
                </c:pt>
                <c:pt idx="23">
                  <c:v>4.7593800830517959E-2</c:v>
                </c:pt>
                <c:pt idx="24">
                  <c:v>0.1372893300962372</c:v>
                </c:pt>
                <c:pt idx="25">
                  <c:v>2.9073217760958888E-2</c:v>
                </c:pt>
                <c:pt idx="26">
                  <c:v>9.7032730793050262E-2</c:v>
                </c:pt>
                <c:pt idx="27">
                  <c:v>1.6852077291324211E-2</c:v>
                </c:pt>
                <c:pt idx="28">
                  <c:v>5.8769258379585923E-2</c:v>
                </c:pt>
                <c:pt idx="29">
                  <c:v>5.2710427941470024E-2</c:v>
                </c:pt>
                <c:pt idx="30">
                  <c:v>-9.276986999929468E-2</c:v>
                </c:pt>
                <c:pt idx="31">
                  <c:v>6.3346777240967267E-2</c:v>
                </c:pt>
                <c:pt idx="32">
                  <c:v>0.13843091369336494</c:v>
                </c:pt>
                <c:pt idx="33">
                  <c:v>0.10527966132537296</c:v>
                </c:pt>
                <c:pt idx="34">
                  <c:v>-1.6256125688273504E-2</c:v>
                </c:pt>
                <c:pt idx="35">
                  <c:v>-2.1046783061035752E-2</c:v>
                </c:pt>
                <c:pt idx="36">
                  <c:v>2.2486107993936241E-2</c:v>
                </c:pt>
                <c:pt idx="37">
                  <c:v>-5.6575493392081351E-2</c:v>
                </c:pt>
                <c:pt idx="38">
                  <c:v>0.15462068747353472</c:v>
                </c:pt>
                <c:pt idx="39">
                  <c:v>5.8950248562960224E-2</c:v>
                </c:pt>
                <c:pt idx="40">
                  <c:v>3.3231293656654268E-2</c:v>
                </c:pt>
                <c:pt idx="41">
                  <c:v>3.6014054427722354E-2</c:v>
                </c:pt>
                <c:pt idx="42">
                  <c:v>5.0654449496584847E-2</c:v>
                </c:pt>
                <c:pt idx="43">
                  <c:v>4.01191659602591E-2</c:v>
                </c:pt>
                <c:pt idx="44">
                  <c:v>-1.3395856706299903E-2</c:v>
                </c:pt>
                <c:pt idx="45">
                  <c:v>4.6375898988789757E-3</c:v>
                </c:pt>
                <c:pt idx="46">
                  <c:v>-6.5906594228294924E-3</c:v>
                </c:pt>
                <c:pt idx="47">
                  <c:v>-3.5585320181802882E-2</c:v>
                </c:pt>
                <c:pt idx="48">
                  <c:v>0.15124821709115263</c:v>
                </c:pt>
                <c:pt idx="49">
                  <c:v>-1.4575073248301941E-2</c:v>
                </c:pt>
                <c:pt idx="50">
                  <c:v>-9.1627607052127934E-3</c:v>
                </c:pt>
                <c:pt idx="51">
                  <c:v>5.9704792012682126E-2</c:v>
                </c:pt>
                <c:pt idx="52">
                  <c:v>-5.7399677831886937E-2</c:v>
                </c:pt>
                <c:pt idx="53">
                  <c:v>5.794303530036643E-2</c:v>
                </c:pt>
                <c:pt idx="54">
                  <c:v>0.11965782035865079</c:v>
                </c:pt>
                <c:pt idx="55">
                  <c:v>0.17253259275455476</c:v>
                </c:pt>
                <c:pt idx="56">
                  <c:v>0.1001018936056976</c:v>
                </c:pt>
                <c:pt idx="57">
                  <c:v>-2.6312638158984922E-2</c:v>
                </c:pt>
                <c:pt idx="58">
                  <c:v>-1.0760104160047555E-2</c:v>
                </c:pt>
                <c:pt idx="59">
                  <c:v>1.0794351321817304E-2</c:v>
                </c:pt>
              </c:numCache>
            </c:numRef>
          </c:xVal>
          <c:yVal>
            <c:numRef>
              <c:f>'202'!$C$4:$C$63</c:f>
              <c:numCache>
                <c:formatCode>0.00%</c:formatCode>
                <c:ptCount val="60"/>
                <c:pt idx="0">
                  <c:v>0.10742695230781683</c:v>
                </c:pt>
                <c:pt idx="1">
                  <c:v>-7.4732221645049529E-2</c:v>
                </c:pt>
                <c:pt idx="2">
                  <c:v>-1.1325339375617659E-2</c:v>
                </c:pt>
                <c:pt idx="3">
                  <c:v>-0.14034256446726184</c:v>
                </c:pt>
                <c:pt idx="4">
                  <c:v>4.9100771409077877E-2</c:v>
                </c:pt>
                <c:pt idx="5">
                  <c:v>0.10971548218681069</c:v>
                </c:pt>
                <c:pt idx="6">
                  <c:v>-0.17577344556712143</c:v>
                </c:pt>
                <c:pt idx="7">
                  <c:v>4.3738862747725364E-2</c:v>
                </c:pt>
                <c:pt idx="8">
                  <c:v>2.8106815164888964E-2</c:v>
                </c:pt>
                <c:pt idx="9">
                  <c:v>7.5482824127682258E-2</c:v>
                </c:pt>
                <c:pt idx="10">
                  <c:v>4.440137406058902E-2</c:v>
                </c:pt>
                <c:pt idx="11">
                  <c:v>-2.148777639203717E-2</c:v>
                </c:pt>
                <c:pt idx="12">
                  <c:v>-1.0700662251397116E-2</c:v>
                </c:pt>
                <c:pt idx="13">
                  <c:v>-6.6582237591538612E-2</c:v>
                </c:pt>
                <c:pt idx="14">
                  <c:v>9.9259633949873111E-2</c:v>
                </c:pt>
                <c:pt idx="15">
                  <c:v>-0.15460431591839269</c:v>
                </c:pt>
                <c:pt idx="16">
                  <c:v>-0.15560986725547385</c:v>
                </c:pt>
                <c:pt idx="17">
                  <c:v>7.4547538529370433E-2</c:v>
                </c:pt>
                <c:pt idx="18">
                  <c:v>-8.5877648447684057E-2</c:v>
                </c:pt>
                <c:pt idx="19">
                  <c:v>8.7485100776333188E-2</c:v>
                </c:pt>
                <c:pt idx="20">
                  <c:v>7.9283690746198177E-2</c:v>
                </c:pt>
                <c:pt idx="21">
                  <c:v>7.5840213721359739E-2</c:v>
                </c:pt>
                <c:pt idx="22">
                  <c:v>-7.3749951677636247E-2</c:v>
                </c:pt>
                <c:pt idx="23">
                  <c:v>5.9428227214138622E-3</c:v>
                </c:pt>
                <c:pt idx="24">
                  <c:v>0.15692342686377875</c:v>
                </c:pt>
                <c:pt idx="25">
                  <c:v>-6.15000331038262E-2</c:v>
                </c:pt>
                <c:pt idx="26">
                  <c:v>-8.3829169740196469E-2</c:v>
                </c:pt>
                <c:pt idx="27">
                  <c:v>-7.8084554978161788E-2</c:v>
                </c:pt>
                <c:pt idx="28">
                  <c:v>-7.1423111488264107E-2</c:v>
                </c:pt>
                <c:pt idx="29">
                  <c:v>-4.1167719650558612E-2</c:v>
                </c:pt>
                <c:pt idx="30">
                  <c:v>-4.9649352712548125E-2</c:v>
                </c:pt>
                <c:pt idx="31">
                  <c:v>-1.0395649281585149E-2</c:v>
                </c:pt>
                <c:pt idx="32">
                  <c:v>-5.2299177690205201E-2</c:v>
                </c:pt>
                <c:pt idx="33">
                  <c:v>-0.12896357210294498</c:v>
                </c:pt>
                <c:pt idx="34">
                  <c:v>-2.9358569459494093E-2</c:v>
                </c:pt>
                <c:pt idx="35">
                  <c:v>1.596405471184585E-3</c:v>
                </c:pt>
                <c:pt idx="36">
                  <c:v>-9.5649941531219279E-2</c:v>
                </c:pt>
                <c:pt idx="37">
                  <c:v>-4.8926692260298776E-2</c:v>
                </c:pt>
                <c:pt idx="38">
                  <c:v>0.20428859062387794</c:v>
                </c:pt>
                <c:pt idx="39">
                  <c:v>0.10843903128952363</c:v>
                </c:pt>
                <c:pt idx="40">
                  <c:v>0.14558950506341742</c:v>
                </c:pt>
                <c:pt idx="41">
                  <c:v>2.232654849361675E-2</c:v>
                </c:pt>
                <c:pt idx="42">
                  <c:v>0.10541961681369323</c:v>
                </c:pt>
                <c:pt idx="43">
                  <c:v>0.10687906118330369</c:v>
                </c:pt>
                <c:pt idx="44">
                  <c:v>-1.9843939177158147E-2</c:v>
                </c:pt>
                <c:pt idx="45">
                  <c:v>-0.26529215658624006</c:v>
                </c:pt>
                <c:pt idx="46">
                  <c:v>6.7397847984603548E-2</c:v>
                </c:pt>
                <c:pt idx="47">
                  <c:v>0.18034583836025603</c:v>
                </c:pt>
                <c:pt idx="48">
                  <c:v>0.20324820307949171</c:v>
                </c:pt>
                <c:pt idx="49">
                  <c:v>2.1957711353171334E-3</c:v>
                </c:pt>
                <c:pt idx="50">
                  <c:v>2.0000666706669435E-2</c:v>
                </c:pt>
                <c:pt idx="51">
                  <c:v>-0.22019528503533467</c:v>
                </c:pt>
                <c:pt idx="52">
                  <c:v>-9.6183161090669669E-2</c:v>
                </c:pt>
                <c:pt idx="53">
                  <c:v>-1.0241494052196907E-2</c:v>
                </c:pt>
                <c:pt idx="54">
                  <c:v>2.4596960000504701E-2</c:v>
                </c:pt>
                <c:pt idx="55">
                  <c:v>-4.8588347918139083E-2</c:v>
                </c:pt>
                <c:pt idx="56">
                  <c:v>-5.4754775012495489E-2</c:v>
                </c:pt>
                <c:pt idx="57">
                  <c:v>-2.8446094702639788E-2</c:v>
                </c:pt>
                <c:pt idx="58">
                  <c:v>-1.9193855066193692E-2</c:v>
                </c:pt>
                <c:pt idx="59">
                  <c:v>0.10957899438258194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B9-DF4E-85B5-84E85674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998528"/>
        <c:axId val="1183021760"/>
      </c:scatterChart>
      <c:valAx>
        <c:axId val="1182998528"/>
        <c:scaling>
          <c:orientation val="minMax"/>
          <c:max val="0.25"/>
          <c:min val="-0.42"/>
        </c:scaling>
        <c:delete val="0"/>
        <c:axPos val="b"/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83021760"/>
        <c:crosses val="autoZero"/>
        <c:crossBetween val="midCat"/>
      </c:valAx>
      <c:valAx>
        <c:axId val="1183021760"/>
        <c:scaling>
          <c:orientation val="minMax"/>
          <c:max val="0.25"/>
          <c:min val="-0.3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829985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Portfolio E(r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p</a:t>
            </a: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) and </a:t>
            </a:r>
            <a:r>
              <a:rPr lang="en-US" sz="1800" b="1" i="0" u="none" strike="noStrike" baseline="0">
                <a:solidFill>
                  <a:srgbClr val="000000"/>
                </a:solidFill>
                <a:latin typeface="Symbol"/>
                <a:cs typeface="Calibri"/>
              </a:rPr>
              <a:t>s</a:t>
            </a:r>
            <a:r>
              <a:rPr lang="en-US" sz="1800" b="1" i="0" u="none" strike="noStrike" baseline="-25000">
                <a:solidFill>
                  <a:srgbClr val="000000"/>
                </a:solidFill>
                <a:latin typeface="Calibri"/>
                <a:cs typeface="Calibri"/>
              </a:rPr>
              <a:t>p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'205'!$B$17:$B$37</c:f>
              <c:numCache>
                <c:formatCode>0.00%</c:formatCode>
                <c:ptCount val="21"/>
                <c:pt idx="0">
                  <c:v>0.15175601686658938</c:v>
                </c:pt>
                <c:pt idx="1">
                  <c:v>0.14039929566985415</c:v>
                </c:pt>
                <c:pt idx="2">
                  <c:v>0.12948949054113562</c:v>
                </c:pt>
                <c:pt idx="3">
                  <c:v>0.11914942913521538</c:v>
                </c:pt>
                <c:pt idx="4">
                  <c:v>0.10954057299706679</c:v>
                </c:pt>
                <c:pt idx="5">
                  <c:v>0.10087209806699204</c:v>
                </c:pt>
                <c:pt idx="6">
                  <c:v>9.3406185935307029E-2</c:v>
                </c:pt>
                <c:pt idx="7">
                  <c:v>8.7451377005502776E-2</c:v>
                </c:pt>
                <c:pt idx="8">
                  <c:v>8.3332247515407548E-2</c:v>
                </c:pt>
                <c:pt idx="9">
                  <c:v>8.1328199158796452E-2</c:v>
                </c:pt>
                <c:pt idx="10">
                  <c:v>8.1595225641514821E-2</c:v>
                </c:pt>
                <c:pt idx="11">
                  <c:v>8.4111700037507939E-2</c:v>
                </c:pt>
                <c:pt idx="12">
                  <c:v>8.8686344414136573E-2</c:v>
                </c:pt>
                <c:pt idx="13">
                  <c:v>9.5022363970378762E-2</c:v>
                </c:pt>
                <c:pt idx="14">
                  <c:v>0.10279457179310861</c:v>
                </c:pt>
                <c:pt idx="15">
                  <c:v>0.11170358406233492</c:v>
                </c:pt>
                <c:pt idx="16">
                  <c:v>0.12149958749414269</c:v>
                </c:pt>
                <c:pt idx="17">
                  <c:v>0.13198523097966561</c:v>
                </c:pt>
                <c:pt idx="18">
                  <c:v>0.1430088983206908</c:v>
                </c:pt>
                <c:pt idx="19">
                  <c:v>0.15445543424455094</c:v>
                </c:pt>
                <c:pt idx="20">
                  <c:v>0.16623750991602673</c:v>
                </c:pt>
              </c:numCache>
            </c:numRef>
          </c:xVal>
          <c:yVal>
            <c:numRef>
              <c:f>'205'!$C$17:$C$37</c:f>
              <c:numCache>
                <c:formatCode>0.00%</c:formatCode>
                <c:ptCount val="21"/>
                <c:pt idx="0">
                  <c:v>-1.6686621024713497E-2</c:v>
                </c:pt>
                <c:pt idx="1">
                  <c:v>-1.3834677264199534E-2</c:v>
                </c:pt>
                <c:pt idx="2">
                  <c:v>-1.0982733503685569E-2</c:v>
                </c:pt>
                <c:pt idx="3">
                  <c:v>-8.1307897431716035E-3</c:v>
                </c:pt>
                <c:pt idx="4">
                  <c:v>-5.2788459826576383E-3</c:v>
                </c:pt>
                <c:pt idx="5">
                  <c:v>-2.4269022221436731E-3</c:v>
                </c:pt>
                <c:pt idx="6">
                  <c:v>4.2504153837029206E-4</c:v>
                </c:pt>
                <c:pt idx="7">
                  <c:v>3.2769852988842572E-3</c:v>
                </c:pt>
                <c:pt idx="8">
                  <c:v>6.1289290593982216E-3</c:v>
                </c:pt>
                <c:pt idx="9">
                  <c:v>8.9808728199121876E-3</c:v>
                </c:pt>
                <c:pt idx="10">
                  <c:v>1.1832816580426151E-2</c:v>
                </c:pt>
                <c:pt idx="11">
                  <c:v>1.4684760340940116E-2</c:v>
                </c:pt>
                <c:pt idx="12">
                  <c:v>1.7536704101454078E-2</c:v>
                </c:pt>
                <c:pt idx="13">
                  <c:v>2.0388647861968048E-2</c:v>
                </c:pt>
                <c:pt idx="14">
                  <c:v>2.3240591622482008E-2</c:v>
                </c:pt>
                <c:pt idx="15">
                  <c:v>2.6092535382995975E-2</c:v>
                </c:pt>
                <c:pt idx="16">
                  <c:v>2.8944479143509942E-2</c:v>
                </c:pt>
                <c:pt idx="17">
                  <c:v>3.1796422904023909E-2</c:v>
                </c:pt>
                <c:pt idx="18">
                  <c:v>3.4648366664537869E-2</c:v>
                </c:pt>
                <c:pt idx="19">
                  <c:v>3.7500310425051829E-2</c:v>
                </c:pt>
                <c:pt idx="20">
                  <c:v>4.0352254185565803E-2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0-6843-9098-5F0781AF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344288"/>
        <c:axId val="1054229840"/>
      </c:scatterChart>
      <c:valAx>
        <c:axId val="114434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Portfolio standard deviation 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s</a:t>
                </a:r>
                <a:r>
                  <a:rPr lang="en-US" sz="1000" b="1" i="0" u="none" strike="noStrike" baseline="-25000">
                    <a:solidFill>
                      <a:srgbClr val="000000"/>
                    </a:solidFill>
                    <a:latin typeface="Calibri"/>
                    <a:cs typeface="Calibri"/>
                  </a:rPr>
                  <a:t>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54229840"/>
        <c:crosses val="autoZero"/>
        <c:crossBetween val="midCat"/>
        <c:majorUnit val="0.02"/>
      </c:valAx>
      <c:valAx>
        <c:axId val="105422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Portfolio mean return E(r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p)</a:t>
                </a:r>
                <a:endParaRPr lang="en-US" sz="1200" b="0" i="0" u="none" strike="noStrike" baseline="0">
                  <a:latin typeface="Calibri"/>
                  <a:ea typeface="Calibri"/>
                  <a:cs typeface="Calibri"/>
                </a:endParaRP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443442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Portfolio Means and Returns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68362288047301"/>
          <c:y val="0.106141670380825"/>
          <c:w val="0.79745603674540699"/>
          <c:h val="0.68116105278506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'212'!$B$26:$B$45</c:f>
              <c:numCache>
                <c:formatCode>0.00%</c:formatCode>
                <c:ptCount val="20"/>
                <c:pt idx="0">
                  <c:v>0.80597766718439534</c:v>
                </c:pt>
                <c:pt idx="1">
                  <c:v>0.72884017452388006</c:v>
                </c:pt>
                <c:pt idx="2">
                  <c:v>0.65375224665005938</c:v>
                </c:pt>
                <c:pt idx="3">
                  <c:v>0.58150838343054012</c:v>
                </c:pt>
                <c:pt idx="4">
                  <c:v>0.51331082201722567</c:v>
                </c:pt>
                <c:pt idx="5">
                  <c:v>0.45099889135118726</c:v>
                </c:pt>
                <c:pt idx="6">
                  <c:v>0.39735123002200462</c:v>
                </c:pt>
                <c:pt idx="7">
                  <c:v>0.35630324163554844</c:v>
                </c:pt>
                <c:pt idx="8">
                  <c:v>0.33255375505322443</c:v>
                </c:pt>
                <c:pt idx="9">
                  <c:v>0.32986057660775409</c:v>
                </c:pt>
                <c:pt idx="10">
                  <c:v>0.34871191548325392</c:v>
                </c:pt>
                <c:pt idx="11">
                  <c:v>0.38596372886580937</c:v>
                </c:pt>
                <c:pt idx="12">
                  <c:v>0.43693477774148393</c:v>
                </c:pt>
                <c:pt idx="13">
                  <c:v>0.49742537128699016</c:v>
                </c:pt>
                <c:pt idx="14">
                  <c:v>0.56438284878263267</c:v>
                </c:pt>
                <c:pt idx="15">
                  <c:v>0.6357672530100934</c:v>
                </c:pt>
                <c:pt idx="16">
                  <c:v>0.7102450281416971</c:v>
                </c:pt>
                <c:pt idx="17">
                  <c:v>0.78693837115748777</c:v>
                </c:pt>
                <c:pt idx="18">
                  <c:v>0.8652583429242392</c:v>
                </c:pt>
                <c:pt idx="19">
                  <c:v>0.90489667918497751</c:v>
                </c:pt>
              </c:numCache>
            </c:numRef>
          </c:xVal>
          <c:yVal>
            <c:numRef>
              <c:f>'212'!$C$26:$C$45</c:f>
              <c:numCache>
                <c:formatCode>0.00%</c:formatCode>
                <c:ptCount val="20"/>
                <c:pt idx="0">
                  <c:v>0.14899999999999997</c:v>
                </c:pt>
                <c:pt idx="1">
                  <c:v>0.14319999999999999</c:v>
                </c:pt>
                <c:pt idx="2">
                  <c:v>0.13739999999999999</c:v>
                </c:pt>
                <c:pt idx="3">
                  <c:v>0.13159999999999997</c:v>
                </c:pt>
                <c:pt idx="4">
                  <c:v>0.1258</c:v>
                </c:pt>
                <c:pt idx="5">
                  <c:v>0.12</c:v>
                </c:pt>
                <c:pt idx="6">
                  <c:v>0.11420000000000001</c:v>
                </c:pt>
                <c:pt idx="7">
                  <c:v>0.1084</c:v>
                </c:pt>
                <c:pt idx="8">
                  <c:v>0.1026</c:v>
                </c:pt>
                <c:pt idx="9">
                  <c:v>9.6800000000000011E-2</c:v>
                </c:pt>
                <c:pt idx="10">
                  <c:v>9.1000000000000011E-2</c:v>
                </c:pt>
                <c:pt idx="11">
                  <c:v>8.5200000000000012E-2</c:v>
                </c:pt>
                <c:pt idx="12">
                  <c:v>7.9400000000000026E-2</c:v>
                </c:pt>
                <c:pt idx="13">
                  <c:v>7.3600000000000027E-2</c:v>
                </c:pt>
                <c:pt idx="14">
                  <c:v>6.7800000000000027E-2</c:v>
                </c:pt>
                <c:pt idx="15">
                  <c:v>6.2000000000000027E-2</c:v>
                </c:pt>
                <c:pt idx="16">
                  <c:v>5.6200000000000028E-2</c:v>
                </c:pt>
                <c:pt idx="17">
                  <c:v>5.0400000000000028E-2</c:v>
                </c:pt>
                <c:pt idx="18">
                  <c:v>4.4600000000000029E-2</c:v>
                </c:pt>
                <c:pt idx="19">
                  <c:v>4.1700000000000043E-2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4-3F48-B0E7-EB942880D958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'212'!$B$46:$B$49</c:f>
              <c:numCache>
                <c:formatCode>0.00%</c:formatCode>
                <c:ptCount val="4"/>
                <c:pt idx="0">
                  <c:v>0.31622776601683794</c:v>
                </c:pt>
                <c:pt idx="1">
                  <c:v>0.54772255750516607</c:v>
                </c:pt>
                <c:pt idx="2">
                  <c:v>0.63245553203367588</c:v>
                </c:pt>
                <c:pt idx="3">
                  <c:v>0.70710678118654757</c:v>
                </c:pt>
              </c:numCache>
            </c:numRef>
          </c:xVal>
          <c:yVal>
            <c:numRef>
              <c:f>'212'!$D$46:$D$49</c:f>
              <c:numCache>
                <c:formatCode>0.00%</c:formatCode>
                <c:ptCount val="4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4-3F48-B0E7-EB942880D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462064"/>
        <c:axId val="1188474000"/>
      </c:scatterChart>
      <c:valAx>
        <c:axId val="1188462064"/>
        <c:scaling>
          <c:orientation val="minMax"/>
          <c:max val="0.85"/>
          <c:min val="0.3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Portfolio standard deviation 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Symbol"/>
                    <a:cs typeface="Calibri"/>
                  </a:rPr>
                  <a:t>s</a:t>
                </a:r>
                <a:r>
                  <a:rPr lang="en-US" sz="1000" b="1" i="0" u="none" strike="noStrike" baseline="-25000">
                    <a:solidFill>
                      <a:srgbClr val="000000"/>
                    </a:solidFill>
                    <a:latin typeface="Calibri"/>
                    <a:cs typeface="Calibri"/>
                  </a:rPr>
                  <a:t>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88474000"/>
        <c:crosses val="autoZero"/>
        <c:crossBetween val="midCat"/>
        <c:majorUnit val="0.05"/>
      </c:valAx>
      <c:valAx>
        <c:axId val="1188474000"/>
        <c:scaling>
          <c:orientation val="minMax"/>
          <c:min val="0.05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Portfolio expected retrun E(r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2.7777656505808102E-2"/>
              <c:y val="0.2084258622601750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884620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2</xdr:row>
      <xdr:rowOff>12700</xdr:rowOff>
    </xdr:from>
    <xdr:to>
      <xdr:col>10</xdr:col>
      <xdr:colOff>571500</xdr:colOff>
      <xdr:row>18</xdr:row>
      <xdr:rowOff>127000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16</xdr:row>
      <xdr:rowOff>38100</xdr:rowOff>
    </xdr:from>
    <xdr:to>
      <xdr:col>9</xdr:col>
      <xdr:colOff>622300</xdr:colOff>
      <xdr:row>31</xdr:row>
      <xdr:rowOff>165100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24</xdr:row>
      <xdr:rowOff>0</xdr:rowOff>
    </xdr:from>
    <xdr:to>
      <xdr:col>6</xdr:col>
      <xdr:colOff>2501900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36</xdr:row>
      <xdr:rowOff>134620</xdr:rowOff>
    </xdr:from>
    <xdr:to>
      <xdr:col>4</xdr:col>
      <xdr:colOff>899160</xdr:colOff>
      <xdr:row>37</xdr:row>
      <xdr:rowOff>175781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4279900" y="7995920"/>
          <a:ext cx="594360" cy="2189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 1</a:t>
          </a:r>
        </a:p>
      </xdr:txBody>
    </xdr:sp>
    <xdr:clientData/>
  </xdr:twoCellAnchor>
  <xdr:twoCellAnchor>
    <xdr:from>
      <xdr:col>6</xdr:col>
      <xdr:colOff>228600</xdr:colOff>
      <xdr:row>34</xdr:row>
      <xdr:rowOff>106680</xdr:rowOff>
    </xdr:from>
    <xdr:to>
      <xdr:col>6</xdr:col>
      <xdr:colOff>845820</xdr:colOff>
      <xdr:row>35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5918200" y="7612380"/>
          <a:ext cx="617220" cy="22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6</xdr:col>
      <xdr:colOff>800100</xdr:colOff>
      <xdr:row>32</xdr:row>
      <xdr:rowOff>40640</xdr:rowOff>
    </xdr:from>
    <xdr:to>
      <xdr:col>6</xdr:col>
      <xdr:colOff>1470660</xdr:colOff>
      <xdr:row>33</xdr:row>
      <xdr:rowOff>114756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6489700" y="7190740"/>
          <a:ext cx="670560" cy="251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6</xdr:col>
      <xdr:colOff>464820</xdr:colOff>
      <xdr:row>27</xdr:row>
      <xdr:rowOff>40640</xdr:rowOff>
    </xdr:from>
    <xdr:to>
      <xdr:col>6</xdr:col>
      <xdr:colOff>1104900</xdr:colOff>
      <xdr:row>28</xdr:row>
      <xdr:rowOff>100208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6154420" y="6301740"/>
          <a:ext cx="640080" cy="237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Stock 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1"/>
  <sheetViews>
    <sheetView zoomScale="130" zoomScaleNormal="130" zoomScalePageLayoutView="130" workbookViewId="0">
      <selection activeCell="G72" sqref="G72"/>
    </sheetView>
  </sheetViews>
  <sheetFormatPr baseColWidth="10" defaultColWidth="8.83203125" defaultRowHeight="14" x14ac:dyDescent="0.15"/>
  <cols>
    <col min="1" max="1" width="22.6640625" bestFit="1" customWidth="1"/>
    <col min="7" max="7" width="16" bestFit="1" customWidth="1"/>
  </cols>
  <sheetData>
    <row r="1" spans="1:7" ht="37" customHeight="1" x14ac:dyDescent="0.2">
      <c r="A1" s="18" t="s">
        <v>0</v>
      </c>
      <c r="B1" s="18"/>
      <c r="C1" s="18"/>
      <c r="D1" s="18"/>
      <c r="E1" s="18"/>
      <c r="F1" s="18"/>
      <c r="G1" s="18"/>
    </row>
    <row r="2" spans="1:7" x14ac:dyDescent="0.15">
      <c r="A2" t="s">
        <v>1</v>
      </c>
      <c r="B2" s="1">
        <f>AVERAGE(E11:E71)</f>
        <v>2.6092535382995975E-2</v>
      </c>
      <c r="C2" s="1">
        <f>AVERAGE(F11:F71)</f>
        <v>-2.4269022221436731E-3</v>
      </c>
    </row>
    <row r="3" spans="1:7" x14ac:dyDescent="0.15">
      <c r="A3" t="s">
        <v>2</v>
      </c>
      <c r="B3" s="2">
        <f>VAR(E11:E71)</f>
        <v>1.2477690692371124E-2</v>
      </c>
      <c r="C3" s="2">
        <f>VAR(F11:F71)</f>
        <v>1.0175180168436861E-2</v>
      </c>
    </row>
    <row r="4" spans="1:7" x14ac:dyDescent="0.15">
      <c r="A4" t="s">
        <v>3</v>
      </c>
      <c r="B4" s="3">
        <f>STDEV(E11:E71)</f>
        <v>0.11170358406233492</v>
      </c>
      <c r="C4" s="3">
        <f>STDEV(F11:F71)</f>
        <v>0.10087209806699204</v>
      </c>
    </row>
    <row r="6" spans="1:7" x14ac:dyDescent="0.15">
      <c r="A6" t="s">
        <v>4</v>
      </c>
      <c r="B6" s="3">
        <f>12*B2</f>
        <v>0.31311042459595173</v>
      </c>
      <c r="C6" s="3">
        <f>12*C2</f>
        <v>-2.9122826665724078E-2</v>
      </c>
    </row>
    <row r="7" spans="1:7" x14ac:dyDescent="0.15">
      <c r="A7" t="s">
        <v>5</v>
      </c>
      <c r="B7" s="2">
        <f>12*B3</f>
        <v>0.14973228830845348</v>
      </c>
      <c r="C7" s="2">
        <f>12*C3</f>
        <v>0.12210216202124233</v>
      </c>
    </row>
    <row r="8" spans="1:7" x14ac:dyDescent="0.15">
      <c r="A8" t="s">
        <v>6</v>
      </c>
      <c r="B8" s="3">
        <f>SQRT(12)*B4</f>
        <v>0.38695256596701033</v>
      </c>
      <c r="C8" s="3">
        <f>SQRT(12)*C4</f>
        <v>0.34943119783620108</v>
      </c>
    </row>
    <row r="10" spans="1:7" x14ac:dyDescent="0.15">
      <c r="A10" s="4" t="s">
        <v>7</v>
      </c>
      <c r="B10" s="4" t="s">
        <v>8</v>
      </c>
      <c r="C10" s="4" t="s">
        <v>9</v>
      </c>
      <c r="D10" s="4"/>
      <c r="E10" s="4" t="s">
        <v>8</v>
      </c>
      <c r="F10" s="4" t="s">
        <v>9</v>
      </c>
    </row>
    <row r="11" spans="1:7" x14ac:dyDescent="0.15">
      <c r="A11" s="5">
        <v>39234</v>
      </c>
      <c r="B11" s="6">
        <v>122.04</v>
      </c>
      <c r="C11" s="6">
        <v>580.11</v>
      </c>
    </row>
    <row r="12" spans="1:7" x14ac:dyDescent="0.15">
      <c r="A12" s="5">
        <v>39265</v>
      </c>
      <c r="B12" s="6">
        <v>131.76</v>
      </c>
      <c r="C12" s="6">
        <v>645.9</v>
      </c>
      <c r="E12" s="2">
        <f t="shared" ref="E12:F71" si="0">LN(B12/B11)</f>
        <v>7.6633226020915893E-2</v>
      </c>
      <c r="F12" s="2">
        <f t="shared" si="0"/>
        <v>0.10742695230781683</v>
      </c>
    </row>
    <row r="13" spans="1:7" x14ac:dyDescent="0.15">
      <c r="A13" s="5">
        <v>39295</v>
      </c>
      <c r="B13" s="6">
        <v>138.47999999999999</v>
      </c>
      <c r="C13" s="6">
        <v>599.39</v>
      </c>
      <c r="E13" s="2">
        <f t="shared" si="0"/>
        <v>4.9743824998568914E-2</v>
      </c>
      <c r="F13" s="2">
        <f t="shared" si="0"/>
        <v>-7.4732221645049529E-2</v>
      </c>
    </row>
    <row r="14" spans="1:7" x14ac:dyDescent="0.15">
      <c r="A14" s="5">
        <v>39329</v>
      </c>
      <c r="B14" s="6">
        <v>153.47</v>
      </c>
      <c r="C14" s="6">
        <v>592.64</v>
      </c>
      <c r="E14" s="2">
        <f t="shared" si="0"/>
        <v>0.10277919731904972</v>
      </c>
      <c r="F14" s="2">
        <f t="shared" si="0"/>
        <v>-1.1325339375617659E-2</v>
      </c>
    </row>
    <row r="15" spans="1:7" x14ac:dyDescent="0.15">
      <c r="A15" s="5">
        <v>39356</v>
      </c>
      <c r="B15" s="6">
        <v>189.95</v>
      </c>
      <c r="C15" s="6">
        <v>515.04</v>
      </c>
      <c r="E15" s="2">
        <f t="shared" si="0"/>
        <v>0.21325577144663097</v>
      </c>
      <c r="F15" s="2">
        <f t="shared" si="0"/>
        <v>-0.14034256446726184</v>
      </c>
    </row>
    <row r="16" spans="1:7" x14ac:dyDescent="0.15">
      <c r="A16" s="5">
        <v>39387</v>
      </c>
      <c r="B16" s="6">
        <v>182.22</v>
      </c>
      <c r="C16" s="6">
        <v>540.96</v>
      </c>
      <c r="E16" s="2">
        <f t="shared" si="0"/>
        <v>-4.1546131347922108E-2</v>
      </c>
      <c r="F16" s="2">
        <f t="shared" si="0"/>
        <v>4.9100771409077877E-2</v>
      </c>
    </row>
    <row r="17" spans="1:6" x14ac:dyDescent="0.15">
      <c r="A17" s="5">
        <v>39419</v>
      </c>
      <c r="B17" s="6">
        <v>198.08</v>
      </c>
      <c r="C17" s="6">
        <v>603.69000000000005</v>
      </c>
      <c r="E17" s="2">
        <f t="shared" si="0"/>
        <v>8.3456241210519033E-2</v>
      </c>
      <c r="F17" s="2">
        <f t="shared" si="0"/>
        <v>0.10971548218681069</v>
      </c>
    </row>
    <row r="18" spans="1:6" x14ac:dyDescent="0.15">
      <c r="A18" s="5">
        <v>39449</v>
      </c>
      <c r="B18" s="6">
        <v>135.36000000000001</v>
      </c>
      <c r="C18" s="6">
        <v>506.38</v>
      </c>
      <c r="E18" s="2">
        <f t="shared" si="0"/>
        <v>-0.38073309363831809</v>
      </c>
      <c r="F18" s="2">
        <f t="shared" si="0"/>
        <v>-0.17577344556712143</v>
      </c>
    </row>
    <row r="19" spans="1:6" x14ac:dyDescent="0.15">
      <c r="A19" s="5">
        <v>39479</v>
      </c>
      <c r="B19" s="6">
        <v>125.02</v>
      </c>
      <c r="C19" s="6">
        <v>529.02</v>
      </c>
      <c r="E19" s="2">
        <f t="shared" si="0"/>
        <v>-7.9464171354247048E-2</v>
      </c>
      <c r="F19" s="2">
        <f t="shared" si="0"/>
        <v>4.3738862747725364E-2</v>
      </c>
    </row>
    <row r="20" spans="1:6" x14ac:dyDescent="0.15">
      <c r="A20" s="5">
        <v>39510</v>
      </c>
      <c r="B20" s="6">
        <v>143.5</v>
      </c>
      <c r="C20" s="6">
        <v>544.1</v>
      </c>
      <c r="E20" s="2">
        <f t="shared" si="0"/>
        <v>0.13786131069600946</v>
      </c>
      <c r="F20" s="2">
        <f t="shared" si="0"/>
        <v>2.8106815164888964E-2</v>
      </c>
    </row>
    <row r="21" spans="1:6" x14ac:dyDescent="0.15">
      <c r="A21" s="5">
        <v>39539</v>
      </c>
      <c r="B21" s="6">
        <v>173.95</v>
      </c>
      <c r="C21" s="6">
        <v>586.76</v>
      </c>
      <c r="E21" s="2">
        <f t="shared" si="0"/>
        <v>0.1924328663982752</v>
      </c>
      <c r="F21" s="2">
        <f t="shared" si="0"/>
        <v>7.5482824127682258E-2</v>
      </c>
    </row>
    <row r="22" spans="1:6" x14ac:dyDescent="0.15">
      <c r="A22" s="5">
        <v>39569</v>
      </c>
      <c r="B22" s="6">
        <v>188.75</v>
      </c>
      <c r="C22" s="6">
        <v>613.4</v>
      </c>
      <c r="E22" s="2">
        <f t="shared" si="0"/>
        <v>8.1655486531183152E-2</v>
      </c>
      <c r="F22" s="2">
        <f t="shared" si="0"/>
        <v>4.440137406058902E-2</v>
      </c>
    </row>
    <row r="23" spans="1:6" x14ac:dyDescent="0.15">
      <c r="A23" s="5">
        <v>39601</v>
      </c>
      <c r="B23" s="6">
        <v>167.44</v>
      </c>
      <c r="C23" s="6">
        <v>600.36</v>
      </c>
      <c r="E23" s="2">
        <f t="shared" si="0"/>
        <v>-0.1197983099913898</v>
      </c>
      <c r="F23" s="2">
        <f t="shared" si="0"/>
        <v>-2.148777639203717E-2</v>
      </c>
    </row>
    <row r="24" spans="1:6" x14ac:dyDescent="0.15">
      <c r="A24" s="5">
        <v>39630</v>
      </c>
      <c r="B24" s="6">
        <v>158.94999999999999</v>
      </c>
      <c r="C24" s="6">
        <v>593.97</v>
      </c>
      <c r="E24" s="2">
        <f t="shared" si="0"/>
        <v>-5.2035390780932597E-2</v>
      </c>
      <c r="F24" s="2">
        <f t="shared" si="0"/>
        <v>-1.0700662251397116E-2</v>
      </c>
    </row>
    <row r="25" spans="1:6" x14ac:dyDescent="0.15">
      <c r="A25" s="5">
        <v>39661</v>
      </c>
      <c r="B25" s="6">
        <v>169.53</v>
      </c>
      <c r="C25" s="6">
        <v>555.71</v>
      </c>
      <c r="E25" s="2">
        <f t="shared" si="0"/>
        <v>6.4440214953050093E-2</v>
      </c>
      <c r="F25" s="2">
        <f t="shared" si="0"/>
        <v>-6.6582237591538612E-2</v>
      </c>
    </row>
    <row r="26" spans="1:6" x14ac:dyDescent="0.15">
      <c r="A26" s="5">
        <v>39693</v>
      </c>
      <c r="B26" s="6">
        <v>113.66</v>
      </c>
      <c r="C26" s="6">
        <v>613.70000000000005</v>
      </c>
      <c r="E26" s="2">
        <f t="shared" si="0"/>
        <v>-0.39981836644088625</v>
      </c>
      <c r="F26" s="2">
        <f t="shared" si="0"/>
        <v>9.9259633949873111E-2</v>
      </c>
    </row>
    <row r="27" spans="1:6" x14ac:dyDescent="0.15">
      <c r="A27" s="5">
        <v>39722</v>
      </c>
      <c r="B27" s="6">
        <v>107.59</v>
      </c>
      <c r="C27" s="6">
        <v>525.79</v>
      </c>
      <c r="E27" s="2">
        <f t="shared" si="0"/>
        <v>-5.4883829263157574E-2</v>
      </c>
      <c r="F27" s="2">
        <f t="shared" si="0"/>
        <v>-0.15460431591839269</v>
      </c>
    </row>
    <row r="28" spans="1:6" x14ac:dyDescent="0.15">
      <c r="A28" s="5">
        <v>39755</v>
      </c>
      <c r="B28" s="6">
        <v>92.67</v>
      </c>
      <c r="C28" s="6">
        <v>450.02</v>
      </c>
      <c r="E28" s="2">
        <f t="shared" si="0"/>
        <v>-0.1492829110072178</v>
      </c>
      <c r="F28" s="2">
        <f t="shared" si="0"/>
        <v>-0.15560986725547385</v>
      </c>
    </row>
    <row r="29" spans="1:6" x14ac:dyDescent="0.15">
      <c r="A29" s="5">
        <v>39783</v>
      </c>
      <c r="B29" s="6">
        <v>85.35</v>
      </c>
      <c r="C29" s="6">
        <v>484.85</v>
      </c>
      <c r="E29" s="2">
        <f t="shared" si="0"/>
        <v>-8.2284346358150504E-2</v>
      </c>
      <c r="F29" s="2">
        <f t="shared" si="0"/>
        <v>7.4547538529370433E-2</v>
      </c>
    </row>
    <row r="30" spans="1:6" x14ac:dyDescent="0.15">
      <c r="A30" s="5">
        <v>39815</v>
      </c>
      <c r="B30" s="6">
        <v>90.13</v>
      </c>
      <c r="C30" s="6">
        <v>444.95</v>
      </c>
      <c r="E30" s="2">
        <f t="shared" si="0"/>
        <v>5.4492623327868875E-2</v>
      </c>
      <c r="F30" s="2">
        <f t="shared" si="0"/>
        <v>-8.5877648447684057E-2</v>
      </c>
    </row>
    <row r="31" spans="1:6" x14ac:dyDescent="0.15">
      <c r="A31" s="5">
        <v>39846</v>
      </c>
      <c r="B31" s="6">
        <v>89.31</v>
      </c>
      <c r="C31" s="6">
        <v>485.63</v>
      </c>
      <c r="E31" s="2">
        <f t="shared" si="0"/>
        <v>-9.1396088725236701E-3</v>
      </c>
      <c r="F31" s="2">
        <f t="shared" si="0"/>
        <v>8.7485100776333188E-2</v>
      </c>
    </row>
    <row r="32" spans="1:6" x14ac:dyDescent="0.15">
      <c r="A32" s="5">
        <v>39874</v>
      </c>
      <c r="B32" s="6">
        <v>105.12</v>
      </c>
      <c r="C32" s="6">
        <v>525.70000000000005</v>
      </c>
      <c r="E32" s="2">
        <f t="shared" si="0"/>
        <v>0.16298909104050577</v>
      </c>
      <c r="F32" s="2">
        <f t="shared" si="0"/>
        <v>7.9283690746198177E-2</v>
      </c>
    </row>
    <row r="33" spans="1:6" x14ac:dyDescent="0.15">
      <c r="A33" s="5">
        <v>39904</v>
      </c>
      <c r="B33" s="6">
        <v>125.83</v>
      </c>
      <c r="C33" s="6">
        <v>567.12</v>
      </c>
      <c r="E33" s="2">
        <f t="shared" si="0"/>
        <v>0.17982923486757607</v>
      </c>
      <c r="F33" s="2">
        <f t="shared" si="0"/>
        <v>7.5840213721359739E-2</v>
      </c>
    </row>
    <row r="34" spans="1:6" x14ac:dyDescent="0.15">
      <c r="A34" s="5">
        <v>39934</v>
      </c>
      <c r="B34" s="6">
        <v>135.81</v>
      </c>
      <c r="C34" s="6">
        <v>526.79999999999995</v>
      </c>
      <c r="E34" s="2">
        <f t="shared" si="0"/>
        <v>7.6325060512100487E-2</v>
      </c>
      <c r="F34" s="2">
        <f t="shared" si="0"/>
        <v>-7.3749951677636247E-2</v>
      </c>
    </row>
    <row r="35" spans="1:6" x14ac:dyDescent="0.15">
      <c r="A35" s="5">
        <v>39965</v>
      </c>
      <c r="B35" s="6">
        <v>142.43</v>
      </c>
      <c r="C35" s="6">
        <v>529.94000000000005</v>
      </c>
      <c r="E35" s="2">
        <f t="shared" si="0"/>
        <v>4.7593800830517959E-2</v>
      </c>
      <c r="F35" s="2">
        <f t="shared" si="0"/>
        <v>5.9428227214138622E-3</v>
      </c>
    </row>
    <row r="36" spans="1:6" x14ac:dyDescent="0.15">
      <c r="A36" s="5">
        <v>39995</v>
      </c>
      <c r="B36" s="6">
        <v>163.38999999999999</v>
      </c>
      <c r="C36" s="6">
        <v>619.98</v>
      </c>
      <c r="E36" s="2">
        <f t="shared" si="0"/>
        <v>0.1372893300962372</v>
      </c>
      <c r="F36" s="2">
        <f t="shared" si="0"/>
        <v>0.15692342686377875</v>
      </c>
    </row>
    <row r="37" spans="1:6" x14ac:dyDescent="0.15">
      <c r="A37" s="5">
        <v>40028</v>
      </c>
      <c r="B37" s="6">
        <v>168.21</v>
      </c>
      <c r="C37" s="6">
        <v>583</v>
      </c>
      <c r="E37" s="2">
        <f t="shared" si="0"/>
        <v>2.9073217760958888E-2</v>
      </c>
      <c r="F37" s="2">
        <f t="shared" si="0"/>
        <v>-6.15000331038262E-2</v>
      </c>
    </row>
    <row r="38" spans="1:6" x14ac:dyDescent="0.15">
      <c r="A38" s="5">
        <v>40057</v>
      </c>
      <c r="B38" s="6">
        <v>185.35</v>
      </c>
      <c r="C38" s="6">
        <v>536.12</v>
      </c>
      <c r="E38" s="2">
        <f t="shared" si="0"/>
        <v>9.7032730793050262E-2</v>
      </c>
      <c r="F38" s="2">
        <f t="shared" si="0"/>
        <v>-8.3829169740196469E-2</v>
      </c>
    </row>
    <row r="39" spans="1:6" x14ac:dyDescent="0.15">
      <c r="A39" s="5">
        <v>40087</v>
      </c>
      <c r="B39" s="6">
        <v>188.5</v>
      </c>
      <c r="C39" s="6">
        <v>495.85</v>
      </c>
      <c r="E39" s="2">
        <f t="shared" si="0"/>
        <v>1.6852077291324211E-2</v>
      </c>
      <c r="F39" s="2">
        <f t="shared" si="0"/>
        <v>-7.8084554978161788E-2</v>
      </c>
    </row>
    <row r="40" spans="1:6" x14ac:dyDescent="0.15">
      <c r="A40" s="5">
        <v>40119</v>
      </c>
      <c r="B40" s="6">
        <v>199.91</v>
      </c>
      <c r="C40" s="6">
        <v>461.67</v>
      </c>
      <c r="E40" s="2">
        <f t="shared" si="0"/>
        <v>5.8769258379585923E-2</v>
      </c>
      <c r="F40" s="2">
        <f t="shared" si="0"/>
        <v>-7.1423111488264107E-2</v>
      </c>
    </row>
    <row r="41" spans="1:6" x14ac:dyDescent="0.15">
      <c r="A41" s="5">
        <v>40148</v>
      </c>
      <c r="B41" s="6">
        <v>210.73</v>
      </c>
      <c r="C41" s="6">
        <v>443.05</v>
      </c>
      <c r="E41" s="2">
        <f t="shared" si="0"/>
        <v>5.2710427941470024E-2</v>
      </c>
      <c r="F41" s="2">
        <f t="shared" si="0"/>
        <v>-4.1167719650558612E-2</v>
      </c>
    </row>
    <row r="42" spans="1:6" x14ac:dyDescent="0.15">
      <c r="A42" s="5">
        <v>40182</v>
      </c>
      <c r="B42" s="6">
        <v>192.06</v>
      </c>
      <c r="C42" s="6">
        <v>421.59</v>
      </c>
      <c r="E42" s="2">
        <f t="shared" si="0"/>
        <v>-9.276986999929468E-2</v>
      </c>
      <c r="F42" s="2">
        <f t="shared" si="0"/>
        <v>-4.9649352712548125E-2</v>
      </c>
    </row>
    <row r="43" spans="1:6" x14ac:dyDescent="0.15">
      <c r="A43" s="5">
        <v>40210</v>
      </c>
      <c r="B43" s="6">
        <v>204.62</v>
      </c>
      <c r="C43" s="6">
        <v>417.23</v>
      </c>
      <c r="E43" s="2">
        <f t="shared" si="0"/>
        <v>6.3346777240967267E-2</v>
      </c>
      <c r="F43" s="2">
        <f t="shared" si="0"/>
        <v>-1.0395649281585149E-2</v>
      </c>
    </row>
    <row r="44" spans="1:6" x14ac:dyDescent="0.15">
      <c r="A44" s="5">
        <v>40238</v>
      </c>
      <c r="B44" s="6">
        <v>235</v>
      </c>
      <c r="C44" s="6">
        <v>395.97</v>
      </c>
      <c r="E44" s="2">
        <f t="shared" si="0"/>
        <v>0.13843091369336494</v>
      </c>
      <c r="F44" s="2">
        <f t="shared" si="0"/>
        <v>-5.2299177690205201E-2</v>
      </c>
    </row>
    <row r="45" spans="1:6" x14ac:dyDescent="0.15">
      <c r="A45" s="5">
        <v>40269</v>
      </c>
      <c r="B45" s="6">
        <v>261.08999999999997</v>
      </c>
      <c r="C45" s="6">
        <v>348.06</v>
      </c>
      <c r="E45" s="2">
        <f t="shared" si="0"/>
        <v>0.10527966132537296</v>
      </c>
      <c r="F45" s="2">
        <f t="shared" si="0"/>
        <v>-0.12896357210294498</v>
      </c>
    </row>
    <row r="46" spans="1:6" x14ac:dyDescent="0.15">
      <c r="A46" s="5">
        <v>40301</v>
      </c>
      <c r="B46" s="6">
        <v>256.88</v>
      </c>
      <c r="C46" s="6">
        <v>337.99</v>
      </c>
      <c r="E46" s="2">
        <f t="shared" si="0"/>
        <v>-1.6256125688273504E-2</v>
      </c>
      <c r="F46" s="2">
        <f t="shared" si="0"/>
        <v>-2.9358569459494093E-2</v>
      </c>
    </row>
    <row r="47" spans="1:6" x14ac:dyDescent="0.15">
      <c r="A47" s="5">
        <v>40330</v>
      </c>
      <c r="B47" s="6">
        <v>251.53</v>
      </c>
      <c r="C47" s="6">
        <v>338.53</v>
      </c>
      <c r="E47" s="2">
        <f t="shared" si="0"/>
        <v>-2.1046783061035752E-2</v>
      </c>
      <c r="F47" s="2">
        <f t="shared" si="0"/>
        <v>1.596405471184585E-3</v>
      </c>
    </row>
    <row r="48" spans="1:6" x14ac:dyDescent="0.15">
      <c r="A48" s="5">
        <v>40360</v>
      </c>
      <c r="B48" s="6">
        <v>257.25</v>
      </c>
      <c r="C48" s="6">
        <v>307.64999999999998</v>
      </c>
      <c r="E48" s="2">
        <f t="shared" si="0"/>
        <v>2.2486107993936241E-2</v>
      </c>
      <c r="F48" s="2">
        <f t="shared" si="0"/>
        <v>-9.5649941531219279E-2</v>
      </c>
    </row>
    <row r="49" spans="1:6" x14ac:dyDescent="0.15">
      <c r="A49" s="5">
        <v>40392</v>
      </c>
      <c r="B49" s="6">
        <v>243.1</v>
      </c>
      <c r="C49" s="6">
        <v>292.95999999999998</v>
      </c>
      <c r="E49" s="2">
        <f t="shared" si="0"/>
        <v>-5.6575493392081351E-2</v>
      </c>
      <c r="F49" s="2">
        <f t="shared" si="0"/>
        <v>-4.8926692260298776E-2</v>
      </c>
    </row>
    <row r="50" spans="1:6" x14ac:dyDescent="0.15">
      <c r="A50" s="5">
        <v>40422</v>
      </c>
      <c r="B50" s="6">
        <v>283.75</v>
      </c>
      <c r="C50" s="6">
        <v>359.36</v>
      </c>
      <c r="E50" s="2">
        <f t="shared" si="0"/>
        <v>0.15462068747353472</v>
      </c>
      <c r="F50" s="2">
        <f t="shared" si="0"/>
        <v>0.20428859062387794</v>
      </c>
    </row>
    <row r="51" spans="1:6" x14ac:dyDescent="0.15">
      <c r="A51" s="5">
        <v>40452</v>
      </c>
      <c r="B51" s="6">
        <v>300.98</v>
      </c>
      <c r="C51" s="6">
        <v>400.52</v>
      </c>
      <c r="E51" s="2">
        <f t="shared" si="0"/>
        <v>5.8950248562960224E-2</v>
      </c>
      <c r="F51" s="2">
        <f t="shared" si="0"/>
        <v>0.10843903128952363</v>
      </c>
    </row>
    <row r="52" spans="1:6" x14ac:dyDescent="0.15">
      <c r="A52" s="5">
        <v>40483</v>
      </c>
      <c r="B52" s="6">
        <v>311.14999999999998</v>
      </c>
      <c r="C52" s="6">
        <v>463.29</v>
      </c>
      <c r="E52" s="2">
        <f t="shared" si="0"/>
        <v>3.3231293656654268E-2</v>
      </c>
      <c r="F52" s="2">
        <f t="shared" si="0"/>
        <v>0.14558950506341742</v>
      </c>
    </row>
    <row r="53" spans="1:6" x14ac:dyDescent="0.15">
      <c r="A53" s="5">
        <v>40513</v>
      </c>
      <c r="B53" s="6">
        <v>322.56</v>
      </c>
      <c r="C53" s="6">
        <v>473.75</v>
      </c>
      <c r="E53" s="2">
        <f t="shared" si="0"/>
        <v>3.6014054427722354E-2</v>
      </c>
      <c r="F53" s="2">
        <f t="shared" si="0"/>
        <v>2.232654849361675E-2</v>
      </c>
    </row>
    <row r="54" spans="1:6" x14ac:dyDescent="0.15">
      <c r="A54" s="5">
        <v>40546</v>
      </c>
      <c r="B54" s="6">
        <v>339.32</v>
      </c>
      <c r="C54" s="6">
        <v>526.41999999999996</v>
      </c>
      <c r="E54" s="2">
        <f t="shared" si="0"/>
        <v>5.0654449496584847E-2</v>
      </c>
      <c r="F54" s="2">
        <f t="shared" si="0"/>
        <v>0.10541961681369323</v>
      </c>
    </row>
    <row r="55" spans="1:6" x14ac:dyDescent="0.15">
      <c r="A55" s="5">
        <v>40575</v>
      </c>
      <c r="B55" s="6">
        <v>353.21</v>
      </c>
      <c r="C55" s="6">
        <v>585.79999999999995</v>
      </c>
      <c r="E55" s="2">
        <f t="shared" si="0"/>
        <v>4.01191659602591E-2</v>
      </c>
      <c r="F55" s="2">
        <f t="shared" si="0"/>
        <v>0.10687906118330369</v>
      </c>
    </row>
    <row r="56" spans="1:6" x14ac:dyDescent="0.15">
      <c r="A56" s="5">
        <v>40603</v>
      </c>
      <c r="B56" s="6">
        <v>348.51</v>
      </c>
      <c r="C56" s="6">
        <v>574.29</v>
      </c>
      <c r="E56" s="2">
        <f t="shared" si="0"/>
        <v>-1.3395856706299903E-2</v>
      </c>
      <c r="F56" s="2">
        <f t="shared" si="0"/>
        <v>-1.9843939177158147E-2</v>
      </c>
    </row>
    <row r="57" spans="1:6" x14ac:dyDescent="0.15">
      <c r="A57" s="5">
        <v>40634</v>
      </c>
      <c r="B57" s="6">
        <v>350.13</v>
      </c>
      <c r="C57" s="6">
        <v>440.47</v>
      </c>
      <c r="E57" s="2">
        <f t="shared" si="0"/>
        <v>4.6375898988789757E-3</v>
      </c>
      <c r="F57" s="2">
        <f t="shared" si="0"/>
        <v>-0.26529215658624006</v>
      </c>
    </row>
    <row r="58" spans="1:6" x14ac:dyDescent="0.15">
      <c r="A58" s="5">
        <v>40665</v>
      </c>
      <c r="B58" s="6">
        <v>347.83</v>
      </c>
      <c r="C58" s="6">
        <v>471.18</v>
      </c>
      <c r="E58" s="2">
        <f t="shared" si="0"/>
        <v>-6.5906594228294924E-3</v>
      </c>
      <c r="F58" s="2">
        <f t="shared" si="0"/>
        <v>6.7397847984603548E-2</v>
      </c>
    </row>
    <row r="59" spans="1:6" x14ac:dyDescent="0.15">
      <c r="A59" s="5">
        <v>40695</v>
      </c>
      <c r="B59" s="6">
        <v>335.67</v>
      </c>
      <c r="C59" s="6">
        <v>564.29999999999995</v>
      </c>
      <c r="E59" s="2">
        <f t="shared" si="0"/>
        <v>-3.5585320181802882E-2</v>
      </c>
      <c r="F59" s="2">
        <f t="shared" si="0"/>
        <v>0.18034583836025603</v>
      </c>
    </row>
    <row r="60" spans="1:6" x14ac:dyDescent="0.15">
      <c r="A60" s="5">
        <v>40725</v>
      </c>
      <c r="B60" s="6">
        <v>390.48</v>
      </c>
      <c r="C60" s="6">
        <v>691.48</v>
      </c>
      <c r="E60" s="2">
        <f t="shared" si="0"/>
        <v>0.15124821709115263</v>
      </c>
      <c r="F60" s="2">
        <f t="shared" si="0"/>
        <v>0.20324820307949171</v>
      </c>
    </row>
    <row r="61" spans="1:6" x14ac:dyDescent="0.15">
      <c r="A61" s="5">
        <v>40756</v>
      </c>
      <c r="B61" s="6">
        <v>384.83</v>
      </c>
      <c r="C61" s="6">
        <v>693</v>
      </c>
      <c r="E61" s="2">
        <f t="shared" si="0"/>
        <v>-1.4575073248301941E-2</v>
      </c>
      <c r="F61" s="2">
        <f t="shared" si="0"/>
        <v>2.1957711353171334E-3</v>
      </c>
    </row>
    <row r="62" spans="1:6" x14ac:dyDescent="0.15">
      <c r="A62" s="5">
        <v>40787</v>
      </c>
      <c r="B62" s="6">
        <v>381.32</v>
      </c>
      <c r="C62" s="6">
        <v>707</v>
      </c>
      <c r="E62" s="2">
        <f t="shared" si="0"/>
        <v>-9.1627607052127934E-3</v>
      </c>
      <c r="F62" s="2">
        <f t="shared" si="0"/>
        <v>2.0000666706669435E-2</v>
      </c>
    </row>
    <row r="63" spans="1:6" x14ac:dyDescent="0.15">
      <c r="A63" s="5">
        <v>40819</v>
      </c>
      <c r="B63" s="6">
        <v>404.78</v>
      </c>
      <c r="C63" s="6">
        <v>567.27</v>
      </c>
      <c r="E63" s="2">
        <f t="shared" si="0"/>
        <v>5.9704792012682126E-2</v>
      </c>
      <c r="F63" s="2">
        <f t="shared" si="0"/>
        <v>-0.22019528503533467</v>
      </c>
    </row>
    <row r="64" spans="1:6" x14ac:dyDescent="0.15">
      <c r="A64" s="5">
        <v>40848</v>
      </c>
      <c r="B64" s="6">
        <v>382.2</v>
      </c>
      <c r="C64" s="6">
        <v>515.25</v>
      </c>
      <c r="E64" s="2">
        <f t="shared" si="0"/>
        <v>-5.7399677831886937E-2</v>
      </c>
      <c r="F64" s="2">
        <f t="shared" si="0"/>
        <v>-9.6183161090669669E-2</v>
      </c>
    </row>
    <row r="65" spans="1:6" x14ac:dyDescent="0.15">
      <c r="A65" s="5">
        <v>40878</v>
      </c>
      <c r="B65" s="6">
        <v>405</v>
      </c>
      <c r="C65" s="6">
        <v>510</v>
      </c>
      <c r="E65" s="2">
        <f t="shared" si="0"/>
        <v>5.794303530036643E-2</v>
      </c>
      <c r="F65" s="2">
        <f t="shared" si="0"/>
        <v>-1.0241494052196907E-2</v>
      </c>
    </row>
    <row r="66" spans="1:6" x14ac:dyDescent="0.15">
      <c r="A66" s="5">
        <v>40911</v>
      </c>
      <c r="B66" s="6">
        <v>456.48</v>
      </c>
      <c r="C66" s="6">
        <v>522.70000000000005</v>
      </c>
      <c r="E66" s="2">
        <f t="shared" si="0"/>
        <v>0.11965782035865079</v>
      </c>
      <c r="F66" s="2">
        <f t="shared" si="0"/>
        <v>2.4596960000504701E-2</v>
      </c>
    </row>
    <row r="67" spans="1:6" x14ac:dyDescent="0.15">
      <c r="A67" s="5">
        <v>40940</v>
      </c>
      <c r="B67" s="6">
        <v>542.44000000000005</v>
      </c>
      <c r="C67" s="6">
        <v>497.91</v>
      </c>
      <c r="E67" s="2">
        <f t="shared" si="0"/>
        <v>0.17253259275455476</v>
      </c>
      <c r="F67" s="2">
        <f t="shared" si="0"/>
        <v>-4.8588347918139083E-2</v>
      </c>
    </row>
    <row r="68" spans="1:6" x14ac:dyDescent="0.15">
      <c r="A68" s="5">
        <v>40969</v>
      </c>
      <c r="B68" s="6">
        <v>599.54999999999995</v>
      </c>
      <c r="C68" s="6">
        <v>471.38</v>
      </c>
      <c r="E68" s="2">
        <f t="shared" si="0"/>
        <v>0.1001018936056976</v>
      </c>
      <c r="F68" s="2">
        <f t="shared" si="0"/>
        <v>-5.4754775012495489E-2</v>
      </c>
    </row>
    <row r="69" spans="1:6" x14ac:dyDescent="0.15">
      <c r="A69" s="5">
        <v>41001</v>
      </c>
      <c r="B69" s="6">
        <v>583.98</v>
      </c>
      <c r="C69" s="6">
        <v>458.16</v>
      </c>
      <c r="E69" s="2">
        <f t="shared" si="0"/>
        <v>-2.6312638158984922E-2</v>
      </c>
      <c r="F69" s="2">
        <f t="shared" si="0"/>
        <v>-2.8446094702639788E-2</v>
      </c>
    </row>
    <row r="70" spans="1:6" x14ac:dyDescent="0.15">
      <c r="A70" s="5">
        <v>41030</v>
      </c>
      <c r="B70" s="6">
        <v>577.73</v>
      </c>
      <c r="C70" s="6">
        <v>449.45</v>
      </c>
      <c r="E70" s="2">
        <f t="shared" si="0"/>
        <v>-1.0760104160047555E-2</v>
      </c>
      <c r="F70" s="2">
        <f t="shared" si="0"/>
        <v>-1.9193855066193692E-2</v>
      </c>
    </row>
    <row r="71" spans="1:6" x14ac:dyDescent="0.15">
      <c r="A71" s="5">
        <v>41061</v>
      </c>
      <c r="B71" s="6">
        <v>584</v>
      </c>
      <c r="C71" s="6">
        <v>501.5</v>
      </c>
      <c r="E71" s="2">
        <f t="shared" si="0"/>
        <v>1.0794351321817304E-2</v>
      </c>
      <c r="F71" s="2">
        <f t="shared" si="0"/>
        <v>0.10957899438258194</v>
      </c>
    </row>
  </sheetData>
  <mergeCells count="1">
    <mergeCell ref="A1:G1"/>
  </mergeCells>
  <printOptions headings="1" gridLines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63"/>
  <sheetViews>
    <sheetView zoomScale="130" zoomScaleNormal="130" zoomScalePageLayoutView="130" workbookViewId="0">
      <selection activeCell="L20" sqref="L20"/>
    </sheetView>
  </sheetViews>
  <sheetFormatPr baseColWidth="10" defaultColWidth="8.83203125" defaultRowHeight="14" x14ac:dyDescent="0.15"/>
  <cols>
    <col min="1" max="1" width="22.6640625" bestFit="1" customWidth="1"/>
  </cols>
  <sheetData>
    <row r="1" spans="1:6" ht="37" customHeight="1" x14ac:dyDescent="0.15">
      <c r="A1" s="19" t="s">
        <v>10</v>
      </c>
      <c r="B1" s="20"/>
      <c r="C1" s="20"/>
      <c r="D1" s="20"/>
      <c r="E1" s="20"/>
      <c r="F1" s="20"/>
    </row>
    <row r="3" spans="1:6" x14ac:dyDescent="0.15">
      <c r="A3" s="4" t="s">
        <v>7</v>
      </c>
      <c r="B3" s="4" t="s">
        <v>8</v>
      </c>
      <c r="C3" s="4" t="s">
        <v>9</v>
      </c>
      <c r="D3" s="4"/>
      <c r="E3" s="4"/>
      <c r="F3" s="4"/>
    </row>
    <row r="4" spans="1:6" x14ac:dyDescent="0.15">
      <c r="A4" s="5">
        <v>39265</v>
      </c>
      <c r="B4" s="1">
        <f>'198-9'!E12</f>
        <v>7.6633226020915893E-2</v>
      </c>
      <c r="C4" s="1">
        <f>'198-9'!F12</f>
        <v>0.10742695230781683</v>
      </c>
      <c r="E4" s="2"/>
      <c r="F4" s="2"/>
    </row>
    <row r="5" spans="1:6" x14ac:dyDescent="0.15">
      <c r="A5" s="5">
        <v>39295</v>
      </c>
      <c r="B5" s="1">
        <f>'198-9'!E13</f>
        <v>4.9743824998568914E-2</v>
      </c>
      <c r="C5" s="1">
        <f>'198-9'!F13</f>
        <v>-7.4732221645049529E-2</v>
      </c>
      <c r="E5" s="2"/>
      <c r="F5" s="2"/>
    </row>
    <row r="6" spans="1:6" x14ac:dyDescent="0.15">
      <c r="A6" s="5">
        <v>39329</v>
      </c>
      <c r="B6" s="1">
        <f>'198-9'!E14</f>
        <v>0.10277919731904972</v>
      </c>
      <c r="C6" s="1">
        <f>'198-9'!F14</f>
        <v>-1.1325339375617659E-2</v>
      </c>
      <c r="E6" s="2"/>
      <c r="F6" s="2"/>
    </row>
    <row r="7" spans="1:6" x14ac:dyDescent="0.15">
      <c r="A7" s="5">
        <v>39356</v>
      </c>
      <c r="B7" s="1">
        <f>'198-9'!E15</f>
        <v>0.21325577144663097</v>
      </c>
      <c r="C7" s="1">
        <f>'198-9'!F15</f>
        <v>-0.14034256446726184</v>
      </c>
      <c r="E7" s="2"/>
      <c r="F7" s="2"/>
    </row>
    <row r="8" spans="1:6" x14ac:dyDescent="0.15">
      <c r="A8" s="5">
        <v>39387</v>
      </c>
      <c r="B8" s="1">
        <f>'198-9'!E16</f>
        <v>-4.1546131347922108E-2</v>
      </c>
      <c r="C8" s="1">
        <f>'198-9'!F16</f>
        <v>4.9100771409077877E-2</v>
      </c>
      <c r="E8" s="2"/>
      <c r="F8" s="2"/>
    </row>
    <row r="9" spans="1:6" x14ac:dyDescent="0.15">
      <c r="A9" s="5">
        <v>39419</v>
      </c>
      <c r="B9" s="1">
        <f>'198-9'!E17</f>
        <v>8.3456241210519033E-2</v>
      </c>
      <c r="C9" s="1">
        <f>'198-9'!F17</f>
        <v>0.10971548218681069</v>
      </c>
      <c r="E9" s="2"/>
      <c r="F9" s="2"/>
    </row>
    <row r="10" spans="1:6" x14ac:dyDescent="0.15">
      <c r="A10" s="5">
        <v>39449</v>
      </c>
      <c r="B10" s="1">
        <f>'198-9'!E18</f>
        <v>-0.38073309363831809</v>
      </c>
      <c r="C10" s="1">
        <f>'198-9'!F18</f>
        <v>-0.17577344556712143</v>
      </c>
      <c r="E10" s="2"/>
      <c r="F10" s="2"/>
    </row>
    <row r="11" spans="1:6" x14ac:dyDescent="0.15">
      <c r="A11" s="5">
        <v>39479</v>
      </c>
      <c r="B11" s="1">
        <f>'198-9'!E19</f>
        <v>-7.9464171354247048E-2</v>
      </c>
      <c r="C11" s="1">
        <f>'198-9'!F19</f>
        <v>4.3738862747725364E-2</v>
      </c>
      <c r="E11" s="2"/>
      <c r="F11" s="2"/>
    </row>
    <row r="12" spans="1:6" x14ac:dyDescent="0.15">
      <c r="A12" s="5">
        <v>39510</v>
      </c>
      <c r="B12" s="1">
        <f>'198-9'!E20</f>
        <v>0.13786131069600946</v>
      </c>
      <c r="C12" s="1">
        <f>'198-9'!F20</f>
        <v>2.8106815164888964E-2</v>
      </c>
      <c r="E12" s="2"/>
      <c r="F12" s="2"/>
    </row>
    <row r="13" spans="1:6" x14ac:dyDescent="0.15">
      <c r="A13" s="5">
        <v>39539</v>
      </c>
      <c r="B13" s="1">
        <f>'198-9'!E21</f>
        <v>0.1924328663982752</v>
      </c>
      <c r="C13" s="1">
        <f>'198-9'!F21</f>
        <v>7.5482824127682258E-2</v>
      </c>
      <c r="E13" s="2"/>
      <c r="F13" s="2"/>
    </row>
    <row r="14" spans="1:6" x14ac:dyDescent="0.15">
      <c r="A14" s="5">
        <v>39569</v>
      </c>
      <c r="B14" s="1">
        <f>'198-9'!E22</f>
        <v>8.1655486531183152E-2</v>
      </c>
      <c r="C14" s="1">
        <f>'198-9'!F22</f>
        <v>4.440137406058902E-2</v>
      </c>
      <c r="E14" s="2"/>
      <c r="F14" s="2"/>
    </row>
    <row r="15" spans="1:6" x14ac:dyDescent="0.15">
      <c r="A15" s="5">
        <v>39601</v>
      </c>
      <c r="B15" s="1">
        <f>'198-9'!E23</f>
        <v>-0.1197983099913898</v>
      </c>
      <c r="C15" s="1">
        <f>'198-9'!F23</f>
        <v>-2.148777639203717E-2</v>
      </c>
      <c r="E15" s="2"/>
      <c r="F15" s="2"/>
    </row>
    <row r="16" spans="1:6" x14ac:dyDescent="0.15">
      <c r="A16" s="5">
        <v>39630</v>
      </c>
      <c r="B16" s="1">
        <f>'198-9'!E24</f>
        <v>-5.2035390780932597E-2</v>
      </c>
      <c r="C16" s="1">
        <f>'198-9'!F24</f>
        <v>-1.0700662251397116E-2</v>
      </c>
      <c r="E16" s="2"/>
      <c r="F16" s="2"/>
    </row>
    <row r="17" spans="1:6" x14ac:dyDescent="0.15">
      <c r="A17" s="5">
        <v>39661</v>
      </c>
      <c r="B17" s="1">
        <f>'198-9'!E25</f>
        <v>6.4440214953050093E-2</v>
      </c>
      <c r="C17" s="1">
        <f>'198-9'!F25</f>
        <v>-6.6582237591538612E-2</v>
      </c>
      <c r="E17" s="2"/>
      <c r="F17" s="2"/>
    </row>
    <row r="18" spans="1:6" x14ac:dyDescent="0.15">
      <c r="A18" s="5">
        <v>39693</v>
      </c>
      <c r="B18" s="1">
        <f>'198-9'!E26</f>
        <v>-0.39981836644088625</v>
      </c>
      <c r="C18" s="1">
        <f>'198-9'!F26</f>
        <v>9.9259633949873111E-2</v>
      </c>
      <c r="E18" s="2"/>
      <c r="F18" s="2"/>
    </row>
    <row r="19" spans="1:6" x14ac:dyDescent="0.15">
      <c r="A19" s="5">
        <v>39722</v>
      </c>
      <c r="B19" s="1">
        <f>'198-9'!E27</f>
        <v>-5.4883829263157574E-2</v>
      </c>
      <c r="C19" s="1">
        <f>'198-9'!F27</f>
        <v>-0.15460431591839269</v>
      </c>
      <c r="E19" s="2"/>
      <c r="F19" s="2"/>
    </row>
    <row r="20" spans="1:6" x14ac:dyDescent="0.15">
      <c r="A20" s="5">
        <v>39755</v>
      </c>
      <c r="B20" s="1">
        <f>'198-9'!E28</f>
        <v>-0.1492829110072178</v>
      </c>
      <c r="C20" s="1">
        <f>'198-9'!F28</f>
        <v>-0.15560986725547385</v>
      </c>
      <c r="E20" s="2"/>
      <c r="F20" s="2"/>
    </row>
    <row r="21" spans="1:6" x14ac:dyDescent="0.15">
      <c r="A21" s="5">
        <v>39783</v>
      </c>
      <c r="B21" s="1">
        <f>'198-9'!E29</f>
        <v>-8.2284346358150504E-2</v>
      </c>
      <c r="C21" s="1">
        <f>'198-9'!F29</f>
        <v>7.4547538529370433E-2</v>
      </c>
      <c r="E21" s="2"/>
      <c r="F21" s="2"/>
    </row>
    <row r="22" spans="1:6" x14ac:dyDescent="0.15">
      <c r="A22" s="5">
        <v>39815</v>
      </c>
      <c r="B22" s="1">
        <f>'198-9'!E30</f>
        <v>5.4492623327868875E-2</v>
      </c>
      <c r="C22" s="1">
        <f>'198-9'!F30</f>
        <v>-8.5877648447684057E-2</v>
      </c>
      <c r="E22" s="2"/>
      <c r="F22" s="2"/>
    </row>
    <row r="23" spans="1:6" x14ac:dyDescent="0.15">
      <c r="A23" s="5">
        <v>39846</v>
      </c>
      <c r="B23" s="1">
        <f>'198-9'!E31</f>
        <v>-9.1396088725236701E-3</v>
      </c>
      <c r="C23" s="1">
        <f>'198-9'!F31</f>
        <v>8.7485100776333188E-2</v>
      </c>
      <c r="E23" s="2"/>
      <c r="F23" s="2"/>
    </row>
    <row r="24" spans="1:6" x14ac:dyDescent="0.15">
      <c r="A24" s="5">
        <v>39874</v>
      </c>
      <c r="B24" s="1">
        <f>'198-9'!E32</f>
        <v>0.16298909104050577</v>
      </c>
      <c r="C24" s="1">
        <f>'198-9'!F32</f>
        <v>7.9283690746198177E-2</v>
      </c>
      <c r="E24" s="2"/>
      <c r="F24" s="2"/>
    </row>
    <row r="25" spans="1:6" x14ac:dyDescent="0.15">
      <c r="A25" s="5">
        <v>39904</v>
      </c>
      <c r="B25" s="1">
        <f>'198-9'!E33</f>
        <v>0.17982923486757607</v>
      </c>
      <c r="C25" s="1">
        <f>'198-9'!F33</f>
        <v>7.5840213721359739E-2</v>
      </c>
      <c r="E25" s="2"/>
      <c r="F25" s="2"/>
    </row>
    <row r="26" spans="1:6" x14ac:dyDescent="0.15">
      <c r="A26" s="5">
        <v>39934</v>
      </c>
      <c r="B26" s="1">
        <f>'198-9'!E34</f>
        <v>7.6325060512100487E-2</v>
      </c>
      <c r="C26" s="1">
        <f>'198-9'!F34</f>
        <v>-7.3749951677636247E-2</v>
      </c>
      <c r="E26" s="2"/>
      <c r="F26" s="2"/>
    </row>
    <row r="27" spans="1:6" x14ac:dyDescent="0.15">
      <c r="A27" s="5">
        <v>39965</v>
      </c>
      <c r="B27" s="1">
        <f>'198-9'!E35</f>
        <v>4.7593800830517959E-2</v>
      </c>
      <c r="C27" s="1">
        <f>'198-9'!F35</f>
        <v>5.9428227214138622E-3</v>
      </c>
      <c r="E27" s="2"/>
      <c r="F27" s="2"/>
    </row>
    <row r="28" spans="1:6" x14ac:dyDescent="0.15">
      <c r="A28" s="5">
        <v>39995</v>
      </c>
      <c r="B28" s="1">
        <f>'198-9'!E36</f>
        <v>0.1372893300962372</v>
      </c>
      <c r="C28" s="1">
        <f>'198-9'!F36</f>
        <v>0.15692342686377875</v>
      </c>
      <c r="E28" s="2"/>
      <c r="F28" s="2"/>
    </row>
    <row r="29" spans="1:6" x14ac:dyDescent="0.15">
      <c r="A29" s="5">
        <v>40028</v>
      </c>
      <c r="B29" s="1">
        <f>'198-9'!E37</f>
        <v>2.9073217760958888E-2</v>
      </c>
      <c r="C29" s="1">
        <f>'198-9'!F37</f>
        <v>-6.15000331038262E-2</v>
      </c>
      <c r="E29" s="2"/>
      <c r="F29" s="2"/>
    </row>
    <row r="30" spans="1:6" x14ac:dyDescent="0.15">
      <c r="A30" s="5">
        <v>40057</v>
      </c>
      <c r="B30" s="1">
        <f>'198-9'!E38</f>
        <v>9.7032730793050262E-2</v>
      </c>
      <c r="C30" s="1">
        <f>'198-9'!F38</f>
        <v>-8.3829169740196469E-2</v>
      </c>
      <c r="E30" s="2"/>
      <c r="F30" s="2"/>
    </row>
    <row r="31" spans="1:6" x14ac:dyDescent="0.15">
      <c r="A31" s="5">
        <v>40087</v>
      </c>
      <c r="B31" s="1">
        <f>'198-9'!E39</f>
        <v>1.6852077291324211E-2</v>
      </c>
      <c r="C31" s="1">
        <f>'198-9'!F39</f>
        <v>-7.8084554978161788E-2</v>
      </c>
      <c r="E31" s="2"/>
      <c r="F31" s="2"/>
    </row>
    <row r="32" spans="1:6" x14ac:dyDescent="0.15">
      <c r="A32" s="5">
        <v>40119</v>
      </c>
      <c r="B32" s="1">
        <f>'198-9'!E40</f>
        <v>5.8769258379585923E-2</v>
      </c>
      <c r="C32" s="1">
        <f>'198-9'!F40</f>
        <v>-7.1423111488264107E-2</v>
      </c>
      <c r="E32" s="2"/>
      <c r="F32" s="2"/>
    </row>
    <row r="33" spans="1:6" x14ac:dyDescent="0.15">
      <c r="A33" s="5">
        <v>40148</v>
      </c>
      <c r="B33" s="1">
        <f>'198-9'!E41</f>
        <v>5.2710427941470024E-2</v>
      </c>
      <c r="C33" s="1">
        <f>'198-9'!F41</f>
        <v>-4.1167719650558612E-2</v>
      </c>
      <c r="E33" s="2"/>
      <c r="F33" s="2"/>
    </row>
    <row r="34" spans="1:6" x14ac:dyDescent="0.15">
      <c r="A34" s="5">
        <v>40182</v>
      </c>
      <c r="B34" s="1">
        <f>'198-9'!E42</f>
        <v>-9.276986999929468E-2</v>
      </c>
      <c r="C34" s="1">
        <f>'198-9'!F42</f>
        <v>-4.9649352712548125E-2</v>
      </c>
      <c r="E34" s="2"/>
      <c r="F34" s="2"/>
    </row>
    <row r="35" spans="1:6" x14ac:dyDescent="0.15">
      <c r="A35" s="5">
        <v>40210</v>
      </c>
      <c r="B35" s="1">
        <f>'198-9'!E43</f>
        <v>6.3346777240967267E-2</v>
      </c>
      <c r="C35" s="1">
        <f>'198-9'!F43</f>
        <v>-1.0395649281585149E-2</v>
      </c>
      <c r="E35" s="2"/>
      <c r="F35" s="2"/>
    </row>
    <row r="36" spans="1:6" x14ac:dyDescent="0.15">
      <c r="A36" s="5">
        <v>40238</v>
      </c>
      <c r="B36" s="1">
        <f>'198-9'!E44</f>
        <v>0.13843091369336494</v>
      </c>
      <c r="C36" s="1">
        <f>'198-9'!F44</f>
        <v>-5.2299177690205201E-2</v>
      </c>
      <c r="E36" s="2"/>
      <c r="F36" s="2"/>
    </row>
    <row r="37" spans="1:6" x14ac:dyDescent="0.15">
      <c r="A37" s="5">
        <v>40269</v>
      </c>
      <c r="B37" s="1">
        <f>'198-9'!E45</f>
        <v>0.10527966132537296</v>
      </c>
      <c r="C37" s="1">
        <f>'198-9'!F45</f>
        <v>-0.12896357210294498</v>
      </c>
      <c r="E37" s="2"/>
      <c r="F37" s="2"/>
    </row>
    <row r="38" spans="1:6" x14ac:dyDescent="0.15">
      <c r="A38" s="5">
        <v>40301</v>
      </c>
      <c r="B38" s="1">
        <f>'198-9'!E46</f>
        <v>-1.6256125688273504E-2</v>
      </c>
      <c r="C38" s="1">
        <f>'198-9'!F46</f>
        <v>-2.9358569459494093E-2</v>
      </c>
      <c r="E38" s="2"/>
      <c r="F38" s="2"/>
    </row>
    <row r="39" spans="1:6" x14ac:dyDescent="0.15">
      <c r="A39" s="5">
        <v>40330</v>
      </c>
      <c r="B39" s="1">
        <f>'198-9'!E47</f>
        <v>-2.1046783061035752E-2</v>
      </c>
      <c r="C39" s="1">
        <f>'198-9'!F47</f>
        <v>1.596405471184585E-3</v>
      </c>
      <c r="E39" s="2"/>
      <c r="F39" s="2"/>
    </row>
    <row r="40" spans="1:6" x14ac:dyDescent="0.15">
      <c r="A40" s="5">
        <v>40360</v>
      </c>
      <c r="B40" s="1">
        <f>'198-9'!E48</f>
        <v>2.2486107993936241E-2</v>
      </c>
      <c r="C40" s="1">
        <f>'198-9'!F48</f>
        <v>-9.5649941531219279E-2</v>
      </c>
      <c r="E40" s="2"/>
      <c r="F40" s="2"/>
    </row>
    <row r="41" spans="1:6" x14ac:dyDescent="0.15">
      <c r="A41" s="5">
        <v>40392</v>
      </c>
      <c r="B41" s="1">
        <f>'198-9'!E49</f>
        <v>-5.6575493392081351E-2</v>
      </c>
      <c r="C41" s="1">
        <f>'198-9'!F49</f>
        <v>-4.8926692260298776E-2</v>
      </c>
      <c r="E41" s="2"/>
      <c r="F41" s="2"/>
    </row>
    <row r="42" spans="1:6" x14ac:dyDescent="0.15">
      <c r="A42" s="5">
        <v>40422</v>
      </c>
      <c r="B42" s="1">
        <f>'198-9'!E50</f>
        <v>0.15462068747353472</v>
      </c>
      <c r="C42" s="1">
        <f>'198-9'!F50</f>
        <v>0.20428859062387794</v>
      </c>
      <c r="E42" s="2"/>
      <c r="F42" s="2"/>
    </row>
    <row r="43" spans="1:6" x14ac:dyDescent="0.15">
      <c r="A43" s="5">
        <v>40452</v>
      </c>
      <c r="B43" s="1">
        <f>'198-9'!E51</f>
        <v>5.8950248562960224E-2</v>
      </c>
      <c r="C43" s="1">
        <f>'198-9'!F51</f>
        <v>0.10843903128952363</v>
      </c>
      <c r="E43" s="2"/>
      <c r="F43" s="2"/>
    </row>
    <row r="44" spans="1:6" x14ac:dyDescent="0.15">
      <c r="A44" s="5">
        <v>40483</v>
      </c>
      <c r="B44" s="1">
        <f>'198-9'!E52</f>
        <v>3.3231293656654268E-2</v>
      </c>
      <c r="C44" s="1">
        <f>'198-9'!F52</f>
        <v>0.14558950506341742</v>
      </c>
      <c r="E44" s="2"/>
      <c r="F44" s="2"/>
    </row>
    <row r="45" spans="1:6" x14ac:dyDescent="0.15">
      <c r="A45" s="5">
        <v>40513</v>
      </c>
      <c r="B45" s="1">
        <f>'198-9'!E53</f>
        <v>3.6014054427722354E-2</v>
      </c>
      <c r="C45" s="1">
        <f>'198-9'!F53</f>
        <v>2.232654849361675E-2</v>
      </c>
      <c r="E45" s="2"/>
      <c r="F45" s="2"/>
    </row>
    <row r="46" spans="1:6" x14ac:dyDescent="0.15">
      <c r="A46" s="5">
        <v>40546</v>
      </c>
      <c r="B46" s="1">
        <f>'198-9'!E54</f>
        <v>5.0654449496584847E-2</v>
      </c>
      <c r="C46" s="1">
        <f>'198-9'!F54</f>
        <v>0.10541961681369323</v>
      </c>
      <c r="E46" s="2"/>
      <c r="F46" s="2"/>
    </row>
    <row r="47" spans="1:6" x14ac:dyDescent="0.15">
      <c r="A47" s="5">
        <v>40575</v>
      </c>
      <c r="B47" s="1">
        <f>'198-9'!E55</f>
        <v>4.01191659602591E-2</v>
      </c>
      <c r="C47" s="1">
        <f>'198-9'!F55</f>
        <v>0.10687906118330369</v>
      </c>
      <c r="E47" s="2"/>
      <c r="F47" s="2"/>
    </row>
    <row r="48" spans="1:6" x14ac:dyDescent="0.15">
      <c r="A48" s="5">
        <v>40603</v>
      </c>
      <c r="B48" s="1">
        <f>'198-9'!E56</f>
        <v>-1.3395856706299903E-2</v>
      </c>
      <c r="C48" s="1">
        <f>'198-9'!F56</f>
        <v>-1.9843939177158147E-2</v>
      </c>
      <c r="E48" s="2"/>
      <c r="F48" s="2"/>
    </row>
    <row r="49" spans="1:6" x14ac:dyDescent="0.15">
      <c r="A49" s="5">
        <v>40634</v>
      </c>
      <c r="B49" s="1">
        <f>'198-9'!E57</f>
        <v>4.6375898988789757E-3</v>
      </c>
      <c r="C49" s="1">
        <f>'198-9'!F57</f>
        <v>-0.26529215658624006</v>
      </c>
      <c r="E49" s="2"/>
      <c r="F49" s="2"/>
    </row>
    <row r="50" spans="1:6" x14ac:dyDescent="0.15">
      <c r="A50" s="5">
        <v>40665</v>
      </c>
      <c r="B50" s="1">
        <f>'198-9'!E58</f>
        <v>-6.5906594228294924E-3</v>
      </c>
      <c r="C50" s="1">
        <f>'198-9'!F58</f>
        <v>6.7397847984603548E-2</v>
      </c>
      <c r="E50" s="2"/>
      <c r="F50" s="2"/>
    </row>
    <row r="51" spans="1:6" x14ac:dyDescent="0.15">
      <c r="A51" s="5">
        <v>40695</v>
      </c>
      <c r="B51" s="1">
        <f>'198-9'!E59</f>
        <v>-3.5585320181802882E-2</v>
      </c>
      <c r="C51" s="1">
        <f>'198-9'!F59</f>
        <v>0.18034583836025603</v>
      </c>
      <c r="E51" s="2"/>
      <c r="F51" s="2"/>
    </row>
    <row r="52" spans="1:6" x14ac:dyDescent="0.15">
      <c r="A52" s="5">
        <v>40725</v>
      </c>
      <c r="B52" s="1">
        <f>'198-9'!E60</f>
        <v>0.15124821709115263</v>
      </c>
      <c r="C52" s="1">
        <f>'198-9'!F60</f>
        <v>0.20324820307949171</v>
      </c>
      <c r="E52" s="2"/>
      <c r="F52" s="2"/>
    </row>
    <row r="53" spans="1:6" x14ac:dyDescent="0.15">
      <c r="A53" s="5">
        <v>40756</v>
      </c>
      <c r="B53" s="1">
        <f>'198-9'!E61</f>
        <v>-1.4575073248301941E-2</v>
      </c>
      <c r="C53" s="1">
        <f>'198-9'!F61</f>
        <v>2.1957711353171334E-3</v>
      </c>
      <c r="E53" s="2"/>
      <c r="F53" s="2"/>
    </row>
    <row r="54" spans="1:6" x14ac:dyDescent="0.15">
      <c r="A54" s="5">
        <v>40787</v>
      </c>
      <c r="B54" s="1">
        <f>'198-9'!E62</f>
        <v>-9.1627607052127934E-3</v>
      </c>
      <c r="C54" s="1">
        <f>'198-9'!F62</f>
        <v>2.0000666706669435E-2</v>
      </c>
      <c r="E54" s="2"/>
      <c r="F54" s="2"/>
    </row>
    <row r="55" spans="1:6" x14ac:dyDescent="0.15">
      <c r="A55" s="5">
        <v>40819</v>
      </c>
      <c r="B55" s="1">
        <f>'198-9'!E63</f>
        <v>5.9704792012682126E-2</v>
      </c>
      <c r="C55" s="1">
        <f>'198-9'!F63</f>
        <v>-0.22019528503533467</v>
      </c>
      <c r="E55" s="2"/>
      <c r="F55" s="2"/>
    </row>
    <row r="56" spans="1:6" x14ac:dyDescent="0.15">
      <c r="A56" s="5">
        <v>40848</v>
      </c>
      <c r="B56" s="1">
        <f>'198-9'!E64</f>
        <v>-5.7399677831886937E-2</v>
      </c>
      <c r="C56" s="1">
        <f>'198-9'!F64</f>
        <v>-9.6183161090669669E-2</v>
      </c>
      <c r="E56" s="2"/>
      <c r="F56" s="2"/>
    </row>
    <row r="57" spans="1:6" x14ac:dyDescent="0.15">
      <c r="A57" s="5">
        <v>40878</v>
      </c>
      <c r="B57" s="1">
        <f>'198-9'!E65</f>
        <v>5.794303530036643E-2</v>
      </c>
      <c r="C57" s="1">
        <f>'198-9'!F65</f>
        <v>-1.0241494052196907E-2</v>
      </c>
      <c r="E57" s="2"/>
      <c r="F57" s="2"/>
    </row>
    <row r="58" spans="1:6" x14ac:dyDescent="0.15">
      <c r="A58" s="5">
        <v>40911</v>
      </c>
      <c r="B58" s="1">
        <f>'198-9'!E66</f>
        <v>0.11965782035865079</v>
      </c>
      <c r="C58" s="1">
        <f>'198-9'!F66</f>
        <v>2.4596960000504701E-2</v>
      </c>
      <c r="E58" s="2"/>
      <c r="F58" s="2"/>
    </row>
    <row r="59" spans="1:6" x14ac:dyDescent="0.15">
      <c r="A59" s="5">
        <v>40940</v>
      </c>
      <c r="B59" s="1">
        <f>'198-9'!E67</f>
        <v>0.17253259275455476</v>
      </c>
      <c r="C59" s="1">
        <f>'198-9'!F67</f>
        <v>-4.8588347918139083E-2</v>
      </c>
      <c r="E59" s="2"/>
      <c r="F59" s="2"/>
    </row>
    <row r="60" spans="1:6" x14ac:dyDescent="0.15">
      <c r="A60" s="5">
        <v>40969</v>
      </c>
      <c r="B60" s="1">
        <f>'198-9'!E68</f>
        <v>0.1001018936056976</v>
      </c>
      <c r="C60" s="1">
        <f>'198-9'!F68</f>
        <v>-5.4754775012495489E-2</v>
      </c>
      <c r="E60" s="2"/>
      <c r="F60" s="2"/>
    </row>
    <row r="61" spans="1:6" x14ac:dyDescent="0.15">
      <c r="A61" s="5">
        <v>41001</v>
      </c>
      <c r="B61" s="1">
        <f>'198-9'!E69</f>
        <v>-2.6312638158984922E-2</v>
      </c>
      <c r="C61" s="1">
        <f>'198-9'!F69</f>
        <v>-2.8446094702639788E-2</v>
      </c>
      <c r="E61" s="2"/>
      <c r="F61" s="2"/>
    </row>
    <row r="62" spans="1:6" x14ac:dyDescent="0.15">
      <c r="A62" s="5">
        <v>41030</v>
      </c>
      <c r="B62" s="1">
        <f>'198-9'!E70</f>
        <v>-1.0760104160047555E-2</v>
      </c>
      <c r="C62" s="1">
        <f>'198-9'!F70</f>
        <v>-1.9193855066193692E-2</v>
      </c>
      <c r="E62" s="2"/>
      <c r="F62" s="2"/>
    </row>
    <row r="63" spans="1:6" x14ac:dyDescent="0.15">
      <c r="A63" s="5">
        <v>41061</v>
      </c>
      <c r="B63" s="1">
        <f>'198-9'!E71</f>
        <v>1.0794351321817304E-2</v>
      </c>
      <c r="C63" s="1">
        <f>'198-9'!F71</f>
        <v>0.10957899438258194</v>
      </c>
      <c r="E63" s="2"/>
      <c r="F63" s="2"/>
    </row>
  </sheetData>
  <mergeCells count="1">
    <mergeCell ref="A1:F1"/>
  </mergeCells>
  <printOptions headings="1" gridLines="1"/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J37"/>
  <sheetViews>
    <sheetView zoomScale="130" zoomScaleNormal="130" zoomScalePageLayoutView="130" workbookViewId="0">
      <selection activeCell="F14" sqref="F14"/>
    </sheetView>
  </sheetViews>
  <sheetFormatPr baseColWidth="10" defaultColWidth="8.83203125" defaultRowHeight="14" x14ac:dyDescent="0.15"/>
  <cols>
    <col min="1" max="1" width="28.1640625" bestFit="1" customWidth="1"/>
  </cols>
  <sheetData>
    <row r="1" spans="1:10" ht="18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15">
      <c r="A2" t="s">
        <v>12</v>
      </c>
      <c r="B2" s="4" t="s">
        <v>8</v>
      </c>
      <c r="C2" s="4" t="s">
        <v>13</v>
      </c>
    </row>
    <row r="3" spans="1:10" x14ac:dyDescent="0.15">
      <c r="A3" s="7" t="s">
        <v>14</v>
      </c>
      <c r="B3" s="3">
        <f>'198-9'!B2</f>
        <v>2.6092535382995975E-2</v>
      </c>
      <c r="C3" s="3">
        <f>'198-9'!C2</f>
        <v>-2.4269022221436731E-3</v>
      </c>
    </row>
    <row r="4" spans="1:10" x14ac:dyDescent="0.15">
      <c r="A4" s="7" t="s">
        <v>15</v>
      </c>
      <c r="B4" s="8">
        <f>'198-9'!B3</f>
        <v>1.2477690692371124E-2</v>
      </c>
      <c r="C4" s="8">
        <f>'198-9'!C3</f>
        <v>1.0175180168436861E-2</v>
      </c>
    </row>
    <row r="5" spans="1:10" x14ac:dyDescent="0.15">
      <c r="A5" s="7" t="s">
        <v>16</v>
      </c>
      <c r="B5" s="3">
        <f>'198-9'!B4</f>
        <v>0.11170358406233492</v>
      </c>
      <c r="C5" s="3">
        <f>'198-9'!C4</f>
        <v>0.10087209806699204</v>
      </c>
    </row>
    <row r="6" spans="1:10" x14ac:dyDescent="0.15">
      <c r="A6" s="7" t="s">
        <v>17</v>
      </c>
      <c r="B6" s="8">
        <v>1.98912626457544E-3</v>
      </c>
      <c r="C6" s="3"/>
    </row>
    <row r="8" spans="1:10" x14ac:dyDescent="0.15">
      <c r="A8" s="9" t="s">
        <v>18</v>
      </c>
      <c r="B8">
        <v>0.5</v>
      </c>
    </row>
    <row r="10" spans="1:10" x14ac:dyDescent="0.15">
      <c r="A10" s="9" t="s">
        <v>19</v>
      </c>
      <c r="B10" s="3">
        <f>B8*B3+(1-B8)*C3</f>
        <v>1.1832816580426151E-2</v>
      </c>
    </row>
    <row r="11" spans="1:10" x14ac:dyDescent="0.15">
      <c r="A11" t="s">
        <v>20</v>
      </c>
      <c r="B11" s="2">
        <f>B8^2*B4+(1-B8)^2*C4+2*B8*(1-B8)*B6</f>
        <v>6.6577808474897167E-3</v>
      </c>
    </row>
    <row r="12" spans="1:10" x14ac:dyDescent="0.15">
      <c r="A12" s="9" t="s">
        <v>21</v>
      </c>
      <c r="B12" s="1">
        <f>SQRT(B11)</f>
        <v>8.1595225641514821E-2</v>
      </c>
    </row>
    <row r="14" spans="1:10" x14ac:dyDescent="0.15">
      <c r="A14" s="10" t="s">
        <v>22</v>
      </c>
    </row>
    <row r="15" spans="1:10" ht="45" x14ac:dyDescent="0.15">
      <c r="B15" s="11" t="s">
        <v>23</v>
      </c>
      <c r="C15" s="11" t="s">
        <v>19</v>
      </c>
    </row>
    <row r="16" spans="1:10" x14ac:dyDescent="0.15">
      <c r="A16" t="s">
        <v>18</v>
      </c>
      <c r="B16" s="3">
        <f>B12</f>
        <v>8.1595225641514821E-2</v>
      </c>
      <c r="C16" s="3">
        <f>B10</f>
        <v>1.1832816580426151E-2</v>
      </c>
    </row>
    <row r="17" spans="1:3" x14ac:dyDescent="0.15">
      <c r="A17" s="12">
        <v>-0.5</v>
      </c>
      <c r="B17" s="1">
        <f t="dataTable" ref="B17:C37" dt2D="0" dtr="0" r1="B8"/>
        <v>0.15175601686658938</v>
      </c>
      <c r="C17" s="1">
        <v>-1.6686621024713497E-2</v>
      </c>
    </row>
    <row r="18" spans="1:3" x14ac:dyDescent="0.15">
      <c r="A18" s="12">
        <v>-0.4</v>
      </c>
      <c r="B18" s="1">
        <v>0.14039929566985415</v>
      </c>
      <c r="C18" s="1">
        <v>-1.3834677264199534E-2</v>
      </c>
    </row>
    <row r="19" spans="1:3" x14ac:dyDescent="0.15">
      <c r="A19" s="12">
        <v>-0.3</v>
      </c>
      <c r="B19" s="1">
        <v>0.12948949054113562</v>
      </c>
      <c r="C19" s="1">
        <v>-1.0982733503685569E-2</v>
      </c>
    </row>
    <row r="20" spans="1:3" x14ac:dyDescent="0.15">
      <c r="A20" s="12">
        <v>-0.2</v>
      </c>
      <c r="B20" s="1">
        <v>0.11914942913521538</v>
      </c>
      <c r="C20" s="1">
        <v>-8.1307897431716035E-3</v>
      </c>
    </row>
    <row r="21" spans="1:3" x14ac:dyDescent="0.15">
      <c r="A21" s="12">
        <v>-0.1</v>
      </c>
      <c r="B21" s="1">
        <v>0.10954057299706679</v>
      </c>
      <c r="C21" s="1">
        <v>-5.2788459826576383E-3</v>
      </c>
    </row>
    <row r="22" spans="1:3" x14ac:dyDescent="0.15">
      <c r="A22" s="12">
        <v>0</v>
      </c>
      <c r="B22" s="1">
        <v>0.10087209806699204</v>
      </c>
      <c r="C22" s="1">
        <v>-2.4269022221436731E-3</v>
      </c>
    </row>
    <row r="23" spans="1:3" x14ac:dyDescent="0.15">
      <c r="A23" s="12">
        <v>0.1</v>
      </c>
      <c r="B23" s="1">
        <v>9.3406185935307029E-2</v>
      </c>
      <c r="C23" s="1">
        <v>4.2504153837029206E-4</v>
      </c>
    </row>
    <row r="24" spans="1:3" x14ac:dyDescent="0.15">
      <c r="A24" s="12">
        <v>0.2</v>
      </c>
      <c r="B24" s="1">
        <v>8.7451377005502776E-2</v>
      </c>
      <c r="C24" s="1">
        <v>3.2769852988842572E-3</v>
      </c>
    </row>
    <row r="25" spans="1:3" x14ac:dyDescent="0.15">
      <c r="A25" s="12">
        <v>0.3</v>
      </c>
      <c r="B25" s="1">
        <v>8.3332247515407548E-2</v>
      </c>
      <c r="C25" s="1">
        <v>6.1289290593982216E-3</v>
      </c>
    </row>
    <row r="26" spans="1:3" x14ac:dyDescent="0.15">
      <c r="A26" s="12">
        <v>0.4</v>
      </c>
      <c r="B26" s="1">
        <v>8.1328199158796452E-2</v>
      </c>
      <c r="C26" s="1">
        <v>8.9808728199121876E-3</v>
      </c>
    </row>
    <row r="27" spans="1:3" x14ac:dyDescent="0.15">
      <c r="A27" s="12">
        <v>0.5</v>
      </c>
      <c r="B27" s="1">
        <v>8.1595225641514821E-2</v>
      </c>
      <c r="C27" s="1">
        <v>1.1832816580426151E-2</v>
      </c>
    </row>
    <row r="28" spans="1:3" x14ac:dyDescent="0.15">
      <c r="A28" s="12">
        <v>0.6</v>
      </c>
      <c r="B28" s="1">
        <v>8.4111700037507939E-2</v>
      </c>
      <c r="C28" s="1">
        <v>1.4684760340940116E-2</v>
      </c>
    </row>
    <row r="29" spans="1:3" x14ac:dyDescent="0.15">
      <c r="A29" s="12">
        <v>0.7</v>
      </c>
      <c r="B29" s="1">
        <v>8.8686344414136573E-2</v>
      </c>
      <c r="C29" s="1">
        <v>1.7536704101454078E-2</v>
      </c>
    </row>
    <row r="30" spans="1:3" x14ac:dyDescent="0.15">
      <c r="A30" s="12">
        <v>0.8</v>
      </c>
      <c r="B30" s="1">
        <v>9.5022363970378762E-2</v>
      </c>
      <c r="C30" s="1">
        <v>2.0388647861968048E-2</v>
      </c>
    </row>
    <row r="31" spans="1:3" x14ac:dyDescent="0.15">
      <c r="A31" s="12">
        <v>0.9</v>
      </c>
      <c r="B31" s="1">
        <v>0.10279457179310861</v>
      </c>
      <c r="C31" s="1">
        <v>2.3240591622482008E-2</v>
      </c>
    </row>
    <row r="32" spans="1:3" x14ac:dyDescent="0.15">
      <c r="A32" s="12">
        <v>1</v>
      </c>
      <c r="B32" s="1">
        <v>0.11170358406233492</v>
      </c>
      <c r="C32" s="1">
        <v>2.6092535382995975E-2</v>
      </c>
    </row>
    <row r="33" spans="1:3" x14ac:dyDescent="0.15">
      <c r="A33" s="12">
        <v>1.1000000000000001</v>
      </c>
      <c r="B33" s="1">
        <v>0.12149958749414269</v>
      </c>
      <c r="C33" s="1">
        <v>2.8944479143509942E-2</v>
      </c>
    </row>
    <row r="34" spans="1:3" x14ac:dyDescent="0.15">
      <c r="A34" s="12">
        <v>1.2</v>
      </c>
      <c r="B34" s="1">
        <v>0.13198523097966561</v>
      </c>
      <c r="C34" s="1">
        <v>3.1796422904023909E-2</v>
      </c>
    </row>
    <row r="35" spans="1:3" x14ac:dyDescent="0.15">
      <c r="A35" s="12">
        <v>1.3</v>
      </c>
      <c r="B35" s="1">
        <v>0.1430088983206908</v>
      </c>
      <c r="C35" s="1">
        <v>3.4648366664537869E-2</v>
      </c>
    </row>
    <row r="36" spans="1:3" x14ac:dyDescent="0.15">
      <c r="A36" s="12">
        <v>1.4</v>
      </c>
      <c r="B36" s="1">
        <v>0.15445543424455094</v>
      </c>
      <c r="C36" s="1">
        <v>3.7500310425051829E-2</v>
      </c>
    </row>
    <row r="37" spans="1:3" x14ac:dyDescent="0.15">
      <c r="A37" s="12">
        <v>1.5</v>
      </c>
      <c r="B37" s="1">
        <v>0.16623750991602673</v>
      </c>
      <c r="C37" s="1">
        <v>4.0352254185565803E-2</v>
      </c>
    </row>
  </sheetData>
  <mergeCells count="1">
    <mergeCell ref="A1:J1"/>
  </mergeCells>
  <phoneticPr fontId="8" type="noConversion"/>
  <printOptions headings="1" gridLines="1"/>
  <pageMargins left="0.7" right="0.7" top="0.75" bottom="0.75" header="0.3" footer="0.3"/>
  <pageSetup scale="9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M49"/>
  <sheetViews>
    <sheetView tabSelected="1" topLeftCell="A24" zoomScale="130" zoomScaleNormal="130" zoomScalePageLayoutView="130" workbookViewId="0">
      <selection activeCell="J29" sqref="J29"/>
    </sheetView>
  </sheetViews>
  <sheetFormatPr baseColWidth="10" defaultColWidth="8.83203125" defaultRowHeight="14" x14ac:dyDescent="0.15"/>
  <cols>
    <col min="1" max="3" width="13.6640625" customWidth="1"/>
    <col min="4" max="4" width="11.1640625" customWidth="1"/>
    <col min="5" max="5" width="13.6640625" customWidth="1"/>
    <col min="7" max="7" width="34.6640625" customWidth="1"/>
  </cols>
  <sheetData>
    <row r="1" spans="1:13" ht="18" x14ac:dyDescent="0.2">
      <c r="A1" s="21" t="s">
        <v>24</v>
      </c>
      <c r="B1" s="21"/>
      <c r="C1" s="21"/>
      <c r="D1" s="21"/>
      <c r="E1" s="21"/>
      <c r="F1" s="21"/>
      <c r="G1" s="21"/>
    </row>
    <row r="2" spans="1:13" ht="45" x14ac:dyDescent="0.15">
      <c r="A2" s="22" t="s">
        <v>25</v>
      </c>
      <c r="B2" s="22"/>
      <c r="C2" s="22"/>
      <c r="D2" s="22"/>
      <c r="F2" s="13" t="s">
        <v>26</v>
      </c>
      <c r="H2" s="14"/>
      <c r="I2" s="14"/>
      <c r="J2" s="14"/>
      <c r="K2" s="14"/>
      <c r="M2" s="15"/>
    </row>
    <row r="3" spans="1:13" x14ac:dyDescent="0.15">
      <c r="A3" s="14">
        <v>0.1</v>
      </c>
      <c r="B3" s="14">
        <v>0.01</v>
      </c>
      <c r="C3" s="14">
        <v>0.03</v>
      </c>
      <c r="D3" s="14">
        <v>0.05</v>
      </c>
      <c r="F3" s="15">
        <v>0.06</v>
      </c>
      <c r="H3" s="14"/>
      <c r="I3" s="14"/>
      <c r="J3" s="14"/>
      <c r="K3" s="14"/>
      <c r="M3" s="15"/>
    </row>
    <row r="4" spans="1:13" x14ac:dyDescent="0.15">
      <c r="A4" s="14">
        <v>0.01</v>
      </c>
      <c r="B4" s="14">
        <v>0.3</v>
      </c>
      <c r="C4" s="14">
        <v>0.06</v>
      </c>
      <c r="D4" s="14">
        <v>-0.04</v>
      </c>
      <c r="F4" s="15">
        <v>0.08</v>
      </c>
      <c r="H4" s="14"/>
      <c r="I4" s="14"/>
      <c r="J4" s="14"/>
      <c r="K4" s="14"/>
      <c r="M4" s="15"/>
    </row>
    <row r="5" spans="1:13" x14ac:dyDescent="0.15">
      <c r="A5" s="14">
        <v>0.03</v>
      </c>
      <c r="B5" s="14">
        <v>0.06</v>
      </c>
      <c r="C5" s="14">
        <v>0.4</v>
      </c>
      <c r="D5" s="14">
        <v>0.02</v>
      </c>
      <c r="F5" s="15">
        <v>0.1</v>
      </c>
      <c r="H5" s="14"/>
      <c r="I5" s="14"/>
      <c r="J5" s="14"/>
      <c r="K5" s="14"/>
      <c r="M5" s="15"/>
    </row>
    <row r="6" spans="1:13" x14ac:dyDescent="0.15">
      <c r="A6" s="14">
        <v>0.05</v>
      </c>
      <c r="B6" s="14">
        <v>-0.04</v>
      </c>
      <c r="C6" s="14">
        <v>0.02</v>
      </c>
      <c r="D6" s="14">
        <v>0.5</v>
      </c>
      <c r="F6" s="15">
        <v>0.15</v>
      </c>
      <c r="H6" s="14"/>
      <c r="I6" s="14"/>
      <c r="J6" s="14"/>
      <c r="K6" s="14"/>
    </row>
    <row r="8" spans="1:13" x14ac:dyDescent="0.15">
      <c r="A8" t="s">
        <v>27</v>
      </c>
      <c r="B8" s="14">
        <v>0.2</v>
      </c>
      <c r="C8" s="14">
        <v>0.3</v>
      </c>
      <c r="D8" s="14">
        <v>0.4</v>
      </c>
      <c r="E8" s="14">
        <v>0.1</v>
      </c>
      <c r="H8" s="14"/>
      <c r="I8" s="14"/>
      <c r="J8" s="14"/>
      <c r="K8" s="14"/>
    </row>
    <row r="9" spans="1:13" x14ac:dyDescent="0.15">
      <c r="A9" t="s">
        <v>28</v>
      </c>
      <c r="B9" s="14">
        <v>0.2</v>
      </c>
      <c r="C9" s="14">
        <v>0.1</v>
      </c>
      <c r="D9" s="14">
        <v>0.1</v>
      </c>
      <c r="E9" s="14">
        <v>0.6</v>
      </c>
      <c r="H9" s="14"/>
      <c r="I9" s="14"/>
      <c r="J9" s="14"/>
      <c r="K9" s="14"/>
    </row>
    <row r="10" spans="1:13" x14ac:dyDescent="0.15">
      <c r="H10" s="14"/>
      <c r="I10" s="14"/>
      <c r="J10" s="14"/>
      <c r="K10" s="14"/>
    </row>
    <row r="11" spans="1:13" x14ac:dyDescent="0.15">
      <c r="A11" s="10" t="s">
        <v>29</v>
      </c>
      <c r="H11" s="14"/>
      <c r="I11" s="14"/>
      <c r="J11" s="14"/>
      <c r="K11" s="14"/>
    </row>
    <row r="12" spans="1:13" ht="16" x14ac:dyDescent="0.2">
      <c r="A12" t="s">
        <v>30</v>
      </c>
      <c r="B12" s="1">
        <f t="array" ref="B12">MMULT(B8:E8,F3:F6)</f>
        <v>9.1000000000000011E-2</v>
      </c>
      <c r="D12" t="s">
        <v>31</v>
      </c>
      <c r="E12" s="3">
        <f t="array" ref="E12">MMULT(B9:E9,F3:F6)</f>
        <v>0.12</v>
      </c>
    </row>
    <row r="13" spans="1:13" ht="17.25" customHeight="1" x14ac:dyDescent="0.2">
      <c r="A13" t="s">
        <v>32</v>
      </c>
      <c r="B13">
        <f t="array" ref="B13">MMULT(MMULT(B8:E8,A3:D6),TRANSPOSE(B8:E8))</f>
        <v>0.12160000000000001</v>
      </c>
      <c r="D13" t="s">
        <v>33</v>
      </c>
      <c r="E13">
        <f t="array" ref="E13">MMULT(MMULT(B9:E9,A3:D6),TRANSPOSE(B9:E9))</f>
        <v>0.2034</v>
      </c>
      <c r="F13" s="23"/>
      <c r="G13" s="23"/>
    </row>
    <row r="14" spans="1:13" x14ac:dyDescent="0.15">
      <c r="A14" t="s">
        <v>34</v>
      </c>
      <c r="B14">
        <f t="array" ref="B14">MMULT(MMULT(B8:E8,A3:D6),TRANSPOSE(B9:E9))</f>
        <v>7.1400000000000005E-2</v>
      </c>
      <c r="F14" s="23"/>
      <c r="G14" s="23"/>
    </row>
    <row r="15" spans="1:13" ht="16" x14ac:dyDescent="0.2">
      <c r="A15" t="s">
        <v>35</v>
      </c>
      <c r="B15" s="2">
        <f>B14/SQRT(B13*E13)</f>
        <v>0.45400010156574272</v>
      </c>
      <c r="F15" s="23"/>
      <c r="G15" s="23"/>
    </row>
    <row r="17" spans="1:3" x14ac:dyDescent="0.15">
      <c r="A17" s="10" t="s">
        <v>36</v>
      </c>
    </row>
    <row r="18" spans="1:3" x14ac:dyDescent="0.15">
      <c r="A18" t="s">
        <v>37</v>
      </c>
      <c r="B18">
        <v>0.3</v>
      </c>
    </row>
    <row r="19" spans="1:3" ht="32" x14ac:dyDescent="0.2">
      <c r="A19" s="16" t="s">
        <v>38</v>
      </c>
      <c r="B19" s="1">
        <f>B18*B12+(1-B18)*E12</f>
        <v>0.1113</v>
      </c>
    </row>
    <row r="20" spans="1:3" ht="32" x14ac:dyDescent="0.2">
      <c r="A20" s="16" t="s">
        <v>39</v>
      </c>
      <c r="B20" s="2">
        <f>B18^2*B13+(1-B18)^2*E13+2*B18*(1-B18)*B14</f>
        <v>0.140598</v>
      </c>
    </row>
    <row r="21" spans="1:3" ht="47" x14ac:dyDescent="0.2">
      <c r="A21" s="16" t="s">
        <v>40</v>
      </c>
      <c r="B21" s="1">
        <f>SQRT(B20)</f>
        <v>0.37496399827183408</v>
      </c>
    </row>
    <row r="23" spans="1:3" x14ac:dyDescent="0.15">
      <c r="A23" s="10" t="s">
        <v>41</v>
      </c>
    </row>
    <row r="24" spans="1:3" ht="30" x14ac:dyDescent="0.15">
      <c r="A24" s="11" t="s">
        <v>37</v>
      </c>
      <c r="B24" s="11" t="s">
        <v>16</v>
      </c>
      <c r="C24" s="12" t="s">
        <v>42</v>
      </c>
    </row>
    <row r="25" spans="1:3" x14ac:dyDescent="0.15">
      <c r="B25" s="3">
        <f>B21</f>
        <v>0.37496399827183408</v>
      </c>
      <c r="C25" s="3">
        <f>B19</f>
        <v>0.1113</v>
      </c>
    </row>
    <row r="26" spans="1:3" x14ac:dyDescent="0.15">
      <c r="A26" s="17">
        <v>-1</v>
      </c>
      <c r="B26" s="1">
        <f t="dataTable" ref="B26:C45" dt2D="0" dtr="0" r1="B18"/>
        <v>0.80597766718439534</v>
      </c>
      <c r="C26" s="1">
        <v>0.14899999999999997</v>
      </c>
    </row>
    <row r="27" spans="1:3" x14ac:dyDescent="0.15">
      <c r="A27" s="17">
        <v>-0.8</v>
      </c>
      <c r="B27" s="1">
        <v>0.72884017452388006</v>
      </c>
      <c r="C27" s="1">
        <v>0.14319999999999999</v>
      </c>
    </row>
    <row r="28" spans="1:3" x14ac:dyDescent="0.15">
      <c r="A28" s="17">
        <v>-0.6</v>
      </c>
      <c r="B28" s="1">
        <v>0.65375224665005938</v>
      </c>
      <c r="C28" s="1">
        <v>0.13739999999999999</v>
      </c>
    </row>
    <row r="29" spans="1:3" x14ac:dyDescent="0.15">
      <c r="A29" s="17">
        <v>-0.4</v>
      </c>
      <c r="B29" s="1">
        <v>0.58150838343054012</v>
      </c>
      <c r="C29" s="1">
        <v>0.13159999999999997</v>
      </c>
    </row>
    <row r="30" spans="1:3" x14ac:dyDescent="0.15">
      <c r="A30" s="17">
        <v>-0.2</v>
      </c>
      <c r="B30" s="1">
        <v>0.51331082201722567</v>
      </c>
      <c r="C30" s="1">
        <v>0.1258</v>
      </c>
    </row>
    <row r="31" spans="1:3" x14ac:dyDescent="0.15">
      <c r="A31" s="17">
        <v>0</v>
      </c>
      <c r="B31" s="1">
        <v>0.45099889135118726</v>
      </c>
      <c r="C31" s="1">
        <v>0.12</v>
      </c>
    </row>
    <row r="32" spans="1:3" x14ac:dyDescent="0.15">
      <c r="A32" s="17">
        <v>0.2</v>
      </c>
      <c r="B32" s="1">
        <v>0.39735123002200462</v>
      </c>
      <c r="C32" s="1">
        <v>0.11420000000000001</v>
      </c>
    </row>
    <row r="33" spans="1:4" x14ac:dyDescent="0.15">
      <c r="A33" s="17">
        <v>0.4</v>
      </c>
      <c r="B33" s="1">
        <v>0.35630324163554844</v>
      </c>
      <c r="C33" s="1">
        <v>0.1084</v>
      </c>
    </row>
    <row r="34" spans="1:4" x14ac:dyDescent="0.15">
      <c r="A34" s="17">
        <v>0.6</v>
      </c>
      <c r="B34" s="1">
        <v>0.33255375505322443</v>
      </c>
      <c r="C34" s="1">
        <v>0.1026</v>
      </c>
    </row>
    <row r="35" spans="1:4" x14ac:dyDescent="0.15">
      <c r="A35" s="17">
        <v>0.8</v>
      </c>
      <c r="B35" s="1">
        <v>0.32986057660775409</v>
      </c>
      <c r="C35" s="1">
        <v>9.6800000000000011E-2</v>
      </c>
    </row>
    <row r="36" spans="1:4" x14ac:dyDescent="0.15">
      <c r="A36" s="17">
        <v>1</v>
      </c>
      <c r="B36" s="1">
        <v>0.34871191548325392</v>
      </c>
      <c r="C36" s="1">
        <v>9.1000000000000011E-2</v>
      </c>
    </row>
    <row r="37" spans="1:4" x14ac:dyDescent="0.15">
      <c r="A37" s="17">
        <v>1.2</v>
      </c>
      <c r="B37" s="1">
        <v>0.38596372886580937</v>
      </c>
      <c r="C37" s="1">
        <v>8.5200000000000012E-2</v>
      </c>
    </row>
    <row r="38" spans="1:4" x14ac:dyDescent="0.15">
      <c r="A38" s="17">
        <v>1.4</v>
      </c>
      <c r="B38" s="1">
        <v>0.43693477774148393</v>
      </c>
      <c r="C38" s="1">
        <v>7.9400000000000026E-2</v>
      </c>
    </row>
    <row r="39" spans="1:4" x14ac:dyDescent="0.15">
      <c r="A39" s="17">
        <v>1.6</v>
      </c>
      <c r="B39" s="1">
        <v>0.49742537128699016</v>
      </c>
      <c r="C39" s="1">
        <v>7.3600000000000027E-2</v>
      </c>
    </row>
    <row r="40" spans="1:4" x14ac:dyDescent="0.15">
      <c r="A40" s="17">
        <v>1.8</v>
      </c>
      <c r="B40" s="1">
        <v>0.56438284878263267</v>
      </c>
      <c r="C40" s="1">
        <v>6.7800000000000027E-2</v>
      </c>
    </row>
    <row r="41" spans="1:4" x14ac:dyDescent="0.15">
      <c r="A41" s="17">
        <v>2</v>
      </c>
      <c r="B41" s="1">
        <v>0.6357672530100934</v>
      </c>
      <c r="C41" s="1">
        <v>6.2000000000000027E-2</v>
      </c>
    </row>
    <row r="42" spans="1:4" x14ac:dyDescent="0.15">
      <c r="A42" s="17">
        <v>2.2000000000000002</v>
      </c>
      <c r="B42" s="1">
        <v>0.7102450281416971</v>
      </c>
      <c r="C42" s="1">
        <v>5.6200000000000028E-2</v>
      </c>
    </row>
    <row r="43" spans="1:4" x14ac:dyDescent="0.15">
      <c r="A43" s="17">
        <v>2.4</v>
      </c>
      <c r="B43" s="1">
        <v>0.78693837115748777</v>
      </c>
      <c r="C43" s="1">
        <v>5.0400000000000028E-2</v>
      </c>
    </row>
    <row r="44" spans="1:4" x14ac:dyDescent="0.15">
      <c r="A44" s="17">
        <v>2.6</v>
      </c>
      <c r="B44" s="1">
        <v>0.8652583429242392</v>
      </c>
      <c r="C44" s="1">
        <v>4.4600000000000029E-2</v>
      </c>
    </row>
    <row r="45" spans="1:4" x14ac:dyDescent="0.15">
      <c r="A45" s="17">
        <v>2.7</v>
      </c>
      <c r="B45" s="1">
        <v>0.90489667918497751</v>
      </c>
      <c r="C45" s="1">
        <v>4.1700000000000043E-2</v>
      </c>
    </row>
    <row r="46" spans="1:4" x14ac:dyDescent="0.15">
      <c r="A46" t="s">
        <v>43</v>
      </c>
      <c r="B46" s="1">
        <f>SQRT(A3)</f>
        <v>0.31622776601683794</v>
      </c>
      <c r="D46" s="3">
        <f>F3</f>
        <v>0.06</v>
      </c>
    </row>
    <row r="47" spans="1:4" x14ac:dyDescent="0.15">
      <c r="A47" t="s">
        <v>44</v>
      </c>
      <c r="B47" s="1">
        <f>SQRT(B4)</f>
        <v>0.54772255750516607</v>
      </c>
      <c r="D47" s="3">
        <f>F4</f>
        <v>0.08</v>
      </c>
    </row>
    <row r="48" spans="1:4" x14ac:dyDescent="0.15">
      <c r="A48" t="s">
        <v>45</v>
      </c>
      <c r="B48" s="1">
        <f>SQRT(C5)</f>
        <v>0.63245553203367588</v>
      </c>
      <c r="D48" s="3">
        <f>F5</f>
        <v>0.1</v>
      </c>
    </row>
    <row r="49" spans="1:4" x14ac:dyDescent="0.15">
      <c r="A49" t="s">
        <v>46</v>
      </c>
      <c r="B49" s="1">
        <f>SQRT(D6)</f>
        <v>0.70710678118654757</v>
      </c>
      <c r="D49" s="3">
        <f>F6</f>
        <v>0.15</v>
      </c>
    </row>
  </sheetData>
  <mergeCells count="3">
    <mergeCell ref="A1:G1"/>
    <mergeCell ref="A2:D2"/>
    <mergeCell ref="F13:G15"/>
  </mergeCells>
  <printOptions headings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198-9</vt:lpstr>
      <vt:lpstr>202</vt:lpstr>
      <vt:lpstr>205</vt:lpstr>
      <vt:lpstr>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Nance</dc:creator>
  <cp:lastModifiedBy>Justin Nance</cp:lastModifiedBy>
  <dcterms:created xsi:type="dcterms:W3CDTF">2020-10-01T22:48:09Z</dcterms:created>
  <dcterms:modified xsi:type="dcterms:W3CDTF">2022-10-06T17:22:20Z</dcterms:modified>
</cp:coreProperties>
</file>