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justin_macintosh/Downloads/Excel Repo/"/>
    </mc:Choice>
  </mc:AlternateContent>
  <xr:revisionPtr revIDLastSave="0" documentId="13_ncr:1_{09457601-0338-9446-99E8-848542ECE68A}" xr6:coauthVersionLast="36" xr6:coauthVersionMax="36" xr10:uidLastSave="{00000000-0000-0000-0000-000000000000}"/>
  <bookViews>
    <workbookView xWindow="0" yWindow="500" windowWidth="25600" windowHeight="15040" tabRatio="500" activeTab="1" xr2:uid="{00000000-000D-0000-FFFF-FFFF00000000}"/>
  </bookViews>
  <sheets>
    <sheet name="135-138" sheetId="1" r:id="rId1"/>
    <sheet name="139-142, 144, 145" sheetId="2" r:id="rId2"/>
    <sheet name="147" sheetId="3" r:id="rId3"/>
    <sheet name="149" sheetId="4" r:id="rId4"/>
    <sheet name="151-152" sheetId="5" r:id="rId5"/>
    <sheet name="155" sheetId="6" r:id="rId6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5" i="2" l="1"/>
  <c r="B63" i="6" l="1"/>
  <c r="B15" i="6"/>
  <c r="B35" i="6" s="1"/>
  <c r="C15" i="6"/>
  <c r="D15" i="6" s="1"/>
  <c r="D28" i="6" s="1"/>
  <c r="C16" i="6"/>
  <c r="C35" i="6"/>
  <c r="C37" i="6"/>
  <c r="D37" i="6" s="1"/>
  <c r="E37" i="6" s="1"/>
  <c r="F37" i="6" s="1"/>
  <c r="G37" i="6" s="1"/>
  <c r="A62" i="6"/>
  <c r="C46" i="6"/>
  <c r="C28" i="6"/>
  <c r="B16" i="6"/>
  <c r="B18" i="6"/>
  <c r="D14" i="5"/>
  <c r="E14" i="5"/>
  <c r="B31" i="5"/>
  <c r="B32" i="5"/>
  <c r="B35" i="5"/>
  <c r="C35" i="5"/>
  <c r="D35" i="5"/>
  <c r="E35" i="5"/>
  <c r="C36" i="5"/>
  <c r="D36" i="5"/>
  <c r="E36" i="5"/>
  <c r="F36" i="5"/>
  <c r="G36" i="5" s="1"/>
  <c r="C15" i="5"/>
  <c r="C34" i="5"/>
  <c r="E16" i="5"/>
  <c r="E48" i="5" s="1"/>
  <c r="C31" i="5"/>
  <c r="D31" i="5"/>
  <c r="E31" i="5" s="1"/>
  <c r="F31" i="5" s="1"/>
  <c r="G31" i="5" s="1"/>
  <c r="C46" i="5"/>
  <c r="C27" i="5"/>
  <c r="C45" i="5"/>
  <c r="B38" i="5"/>
  <c r="F41" i="4"/>
  <c r="G41" i="4" s="1"/>
  <c r="B15" i="4"/>
  <c r="B28" i="4" s="1"/>
  <c r="B35" i="4"/>
  <c r="C27" i="4"/>
  <c r="D27" i="4"/>
  <c r="E27" i="4" s="1"/>
  <c r="B16" i="4"/>
  <c r="B18" i="4"/>
  <c r="C18" i="4"/>
  <c r="B15" i="3"/>
  <c r="C15" i="3" s="1"/>
  <c r="C37" i="3"/>
  <c r="D37" i="3"/>
  <c r="E37" i="3"/>
  <c r="F37" i="3"/>
  <c r="G37" i="3"/>
  <c r="B28" i="3"/>
  <c r="B33" i="3" s="1"/>
  <c r="B32" i="3"/>
  <c r="B30" i="3" s="1"/>
  <c r="B35" i="3"/>
  <c r="B36" i="3"/>
  <c r="B16" i="3"/>
  <c r="B18" i="3"/>
  <c r="B84" i="2"/>
  <c r="B15" i="2"/>
  <c r="C15" i="2" s="1"/>
  <c r="B32" i="2"/>
  <c r="B35" i="2"/>
  <c r="C37" i="2"/>
  <c r="A90" i="2"/>
  <c r="A83" i="2"/>
  <c r="D37" i="2"/>
  <c r="E37" i="2"/>
  <c r="F37" i="2"/>
  <c r="A69" i="2"/>
  <c r="B63" i="2"/>
  <c r="A62" i="2"/>
  <c r="G37" i="2"/>
  <c r="B30" i="2"/>
  <c r="B16" i="2"/>
  <c r="B18" i="2"/>
  <c r="B15" i="1"/>
  <c r="B28" i="1"/>
  <c r="B32" i="1"/>
  <c r="B30" i="1" s="1"/>
  <c r="B35" i="1"/>
  <c r="C37" i="1"/>
  <c r="D37" i="1"/>
  <c r="C70" i="1"/>
  <c r="B18" i="1"/>
  <c r="B17" i="3" l="1"/>
  <c r="E15" i="5"/>
  <c r="E34" i="5"/>
  <c r="F14" i="5"/>
  <c r="D15" i="3"/>
  <c r="C16" i="3"/>
  <c r="C35" i="3"/>
  <c r="C32" i="3"/>
  <c r="F27" i="4"/>
  <c r="E18" i="4"/>
  <c r="C45" i="6"/>
  <c r="D45" i="6"/>
  <c r="E27" i="5"/>
  <c r="B20" i="3"/>
  <c r="B21" i="3" s="1"/>
  <c r="B22" i="3" s="1"/>
  <c r="B23" i="3" s="1"/>
  <c r="B24" i="3" s="1"/>
  <c r="C28" i="3"/>
  <c r="B33" i="4"/>
  <c r="B36" i="4" s="1"/>
  <c r="E37" i="1"/>
  <c r="D70" i="1"/>
  <c r="B33" i="1"/>
  <c r="B36" i="1" s="1"/>
  <c r="F16" i="5"/>
  <c r="F48" i="5" s="1"/>
  <c r="F35" i="5"/>
  <c r="D35" i="6"/>
  <c r="D16" i="6"/>
  <c r="E15" i="6"/>
  <c r="D32" i="6"/>
  <c r="C16" i="2"/>
  <c r="C35" i="2"/>
  <c r="D15" i="2"/>
  <c r="C32" i="2"/>
  <c r="B39" i="3"/>
  <c r="D34" i="5"/>
  <c r="D27" i="5"/>
  <c r="D15" i="5"/>
  <c r="B16" i="1"/>
  <c r="C15" i="1"/>
  <c r="D16" i="5"/>
  <c r="D48" i="5" s="1"/>
  <c r="C28" i="2"/>
  <c r="C16" i="5"/>
  <c r="C32" i="6"/>
  <c r="D18" i="4"/>
  <c r="C15" i="4"/>
  <c r="B32" i="6"/>
  <c r="B30" i="6" s="1"/>
  <c r="B28" i="6"/>
  <c r="B28" i="2"/>
  <c r="B33" i="2" s="1"/>
  <c r="B36" i="2" s="1"/>
  <c r="B32" i="4"/>
  <c r="B30" i="4" s="1"/>
  <c r="C48" i="5" l="1"/>
  <c r="B33" i="6"/>
  <c r="B36" i="6" s="1"/>
  <c r="C45" i="2"/>
  <c r="D46" i="5"/>
  <c r="E46" i="5"/>
  <c r="C36" i="1"/>
  <c r="B17" i="1"/>
  <c r="C17" i="1"/>
  <c r="C48" i="1" s="1"/>
  <c r="C35" i="4"/>
  <c r="C32" i="4"/>
  <c r="C28" i="4"/>
  <c r="D15" i="4"/>
  <c r="C16" i="4"/>
  <c r="C35" i="1"/>
  <c r="C28" i="1"/>
  <c r="D15" i="1"/>
  <c r="C16" i="1"/>
  <c r="C32" i="1"/>
  <c r="D28" i="3"/>
  <c r="D32" i="3"/>
  <c r="E15" i="3"/>
  <c r="D35" i="3"/>
  <c r="D16" i="3"/>
  <c r="D45" i="5"/>
  <c r="G27" i="4"/>
  <c r="G18" i="4" s="1"/>
  <c r="F18" i="4"/>
  <c r="B41" i="4"/>
  <c r="B17" i="4"/>
  <c r="B20" i="4" s="1"/>
  <c r="B21" i="4" s="1"/>
  <c r="B22" i="4" s="1"/>
  <c r="B23" i="4" s="1"/>
  <c r="B24" i="4" s="1"/>
  <c r="B39" i="4"/>
  <c r="B20" i="1"/>
  <c r="B21" i="1" s="1"/>
  <c r="B22" i="1" s="1"/>
  <c r="B23" i="1" s="1"/>
  <c r="B24" i="1" s="1"/>
  <c r="E15" i="2"/>
  <c r="D35" i="2"/>
  <c r="D32" i="2"/>
  <c r="D28" i="2"/>
  <c r="D45" i="2" s="1"/>
  <c r="D16" i="2"/>
  <c r="D46" i="6"/>
  <c r="C46" i="2"/>
  <c r="C36" i="2"/>
  <c r="B17" i="2"/>
  <c r="B20" i="2" s="1"/>
  <c r="B21" i="2" s="1"/>
  <c r="B22" i="2" s="1"/>
  <c r="B23" i="2" s="1"/>
  <c r="B24" i="2" s="1"/>
  <c r="B65" i="2"/>
  <c r="B86" i="2" s="1"/>
  <c r="B39" i="2"/>
  <c r="B70" i="2"/>
  <c r="F34" i="5"/>
  <c r="F15" i="5"/>
  <c r="F27" i="5"/>
  <c r="G14" i="5"/>
  <c r="F37" i="1"/>
  <c r="E70" i="1"/>
  <c r="F15" i="6"/>
  <c r="E28" i="6"/>
  <c r="E45" i="6" s="1"/>
  <c r="E35" i="6"/>
  <c r="E32" i="6"/>
  <c r="E16" i="6"/>
  <c r="G35" i="5"/>
  <c r="G16" i="5" s="1"/>
  <c r="G48" i="5" s="1"/>
  <c r="E45" i="5"/>
  <c r="B39" i="1"/>
  <c r="C58" i="1" l="1"/>
  <c r="C45" i="1"/>
  <c r="F70" i="1"/>
  <c r="G37" i="1"/>
  <c r="G70" i="1" s="1"/>
  <c r="D46" i="2"/>
  <c r="C36" i="6"/>
  <c r="B17" i="6"/>
  <c r="B20" i="6" s="1"/>
  <c r="B21" i="6" s="1"/>
  <c r="B22" i="6" s="1"/>
  <c r="B23" i="6" s="1"/>
  <c r="B24" i="6" s="1"/>
  <c r="C17" i="6"/>
  <c r="B65" i="6"/>
  <c r="B39" i="6"/>
  <c r="E15" i="4"/>
  <c r="D16" i="4"/>
  <c r="D28" i="4"/>
  <c r="D35" i="4"/>
  <c r="D32" i="4"/>
  <c r="F46" i="5"/>
  <c r="E46" i="6"/>
  <c r="E35" i="3"/>
  <c r="F15" i="3"/>
  <c r="E16" i="3"/>
  <c r="E28" i="3"/>
  <c r="E32" i="3"/>
  <c r="E16" i="2"/>
  <c r="F15" i="2"/>
  <c r="E32" i="2"/>
  <c r="E35" i="2"/>
  <c r="E28" i="2"/>
  <c r="E45" i="2" s="1"/>
  <c r="C46" i="1"/>
  <c r="C59" i="1"/>
  <c r="C69" i="1"/>
  <c r="D36" i="1"/>
  <c r="D17" i="1" s="1"/>
  <c r="G27" i="5"/>
  <c r="G15" i="5"/>
  <c r="G34" i="5"/>
  <c r="D36" i="2"/>
  <c r="D17" i="2" s="1"/>
  <c r="F45" i="5"/>
  <c r="C17" i="2"/>
  <c r="F35" i="6"/>
  <c r="G15" i="6"/>
  <c r="F28" i="6"/>
  <c r="F45" i="6" s="1"/>
  <c r="F32" i="6"/>
  <c r="F16" i="6"/>
  <c r="E15" i="1"/>
  <c r="D35" i="1"/>
  <c r="D32" i="1"/>
  <c r="D28" i="1"/>
  <c r="D16" i="1"/>
  <c r="C33" i="4"/>
  <c r="D48" i="1" l="1"/>
  <c r="D48" i="2"/>
  <c r="C48" i="6"/>
  <c r="E46" i="2"/>
  <c r="E28" i="1"/>
  <c r="F15" i="1"/>
  <c r="E32" i="1"/>
  <c r="E16" i="1"/>
  <c r="E35" i="1"/>
  <c r="G35" i="6"/>
  <c r="G16" i="6"/>
  <c r="G28" i="6"/>
  <c r="G45" i="6" s="1"/>
  <c r="G32" i="6"/>
  <c r="F46" i="6"/>
  <c r="D36" i="6"/>
  <c r="D17" i="6"/>
  <c r="E36" i="1"/>
  <c r="E17" i="1"/>
  <c r="E48" i="1" s="1"/>
  <c r="D69" i="1"/>
  <c r="F28" i="3"/>
  <c r="F32" i="3"/>
  <c r="F35" i="3"/>
  <c r="F16" i="3"/>
  <c r="G15" i="3"/>
  <c r="D46" i="1"/>
  <c r="D59" i="1"/>
  <c r="E36" i="2"/>
  <c r="F35" i="2"/>
  <c r="G15" i="2"/>
  <c r="F28" i="2"/>
  <c r="F45" i="2" s="1"/>
  <c r="F16" i="2"/>
  <c r="F32" i="2"/>
  <c r="E35" i="4"/>
  <c r="F15" i="4"/>
  <c r="E32" i="4"/>
  <c r="E16" i="4"/>
  <c r="E28" i="4"/>
  <c r="G46" i="5"/>
  <c r="D58" i="1"/>
  <c r="D45" i="1"/>
  <c r="C48" i="2"/>
  <c r="G45" i="5"/>
  <c r="D33" i="4"/>
  <c r="F46" i="2" l="1"/>
  <c r="F16" i="4"/>
  <c r="G15" i="4"/>
  <c r="F28" i="4"/>
  <c r="F35" i="4"/>
  <c r="F32" i="4"/>
  <c r="G28" i="2"/>
  <c r="G45" i="2" s="1"/>
  <c r="G32" i="2"/>
  <c r="G16" i="2"/>
  <c r="G35" i="2"/>
  <c r="E33" i="4"/>
  <c r="F36" i="2"/>
  <c r="F17" i="1"/>
  <c r="F48" i="1" s="1"/>
  <c r="E69" i="1"/>
  <c r="F36" i="1"/>
  <c r="G32" i="3"/>
  <c r="G16" i="3"/>
  <c r="G35" i="3"/>
  <c r="G28" i="3"/>
  <c r="D48" i="6"/>
  <c r="F35" i="1"/>
  <c r="F28" i="1"/>
  <c r="F32" i="1"/>
  <c r="F16" i="1"/>
  <c r="G15" i="1"/>
  <c r="G46" i="6"/>
  <c r="E58" i="1"/>
  <c r="E45" i="1"/>
  <c r="E46" i="1"/>
  <c r="E59" i="1"/>
  <c r="E17" i="2"/>
  <c r="E17" i="6"/>
  <c r="E36" i="6"/>
  <c r="F33" i="4" l="1"/>
  <c r="E48" i="6"/>
  <c r="G28" i="1"/>
  <c r="G35" i="1"/>
  <c r="G32" i="1"/>
  <c r="G16" i="1"/>
  <c r="F17" i="2"/>
  <c r="G16" i="4"/>
  <c r="G35" i="4"/>
  <c r="G32" i="4"/>
  <c r="G28" i="4"/>
  <c r="G46" i="2"/>
  <c r="G36" i="2"/>
  <c r="E48" i="2"/>
  <c r="F58" i="1"/>
  <c r="F45" i="1"/>
  <c r="F36" i="6"/>
  <c r="F17" i="6"/>
  <c r="F59" i="1"/>
  <c r="F46" i="1"/>
  <c r="G36" i="1"/>
  <c r="G69" i="1" s="1"/>
  <c r="F69" i="1"/>
  <c r="G45" i="1" l="1"/>
  <c r="G58" i="1"/>
  <c r="G17" i="1"/>
  <c r="G17" i="2"/>
  <c r="F48" i="6"/>
  <c r="G36" i="6"/>
  <c r="G17" i="6"/>
  <c r="G59" i="1"/>
  <c r="G46" i="1"/>
  <c r="G33" i="4"/>
  <c r="F48" i="2"/>
  <c r="G48" i="6" l="1"/>
  <c r="G48" i="1"/>
  <c r="G48" i="2"/>
  <c r="F33" i="2"/>
  <c r="F49" i="6"/>
  <c r="E39" i="4"/>
  <c r="D24" i="2"/>
  <c r="E24" i="3"/>
  <c r="C39" i="4"/>
  <c r="D44" i="1"/>
  <c r="D56" i="1"/>
  <c r="E32" i="5"/>
  <c r="C50" i="1"/>
  <c r="D24" i="1"/>
  <c r="G56" i="1"/>
  <c r="G44" i="1"/>
  <c r="G19" i="4"/>
  <c r="C47" i="1"/>
  <c r="D24" i="3"/>
  <c r="E23" i="3"/>
  <c r="C49" i="2"/>
  <c r="D60" i="2"/>
  <c r="E24" i="4"/>
  <c r="E18" i="3"/>
  <c r="D33" i="3"/>
  <c r="D19" i="3"/>
  <c r="D47" i="1"/>
  <c r="D19" i="1"/>
  <c r="G49" i="1"/>
  <c r="E33" i="2"/>
  <c r="C44" i="6"/>
  <c r="F24" i="2"/>
  <c r="E22" i="3"/>
  <c r="F33" i="6"/>
  <c r="G19" i="3"/>
  <c r="G49" i="6"/>
  <c r="G39" i="4"/>
  <c r="G44" i="5"/>
  <c r="C33" i="2"/>
  <c r="D33" i="1"/>
  <c r="D75" i="1"/>
  <c r="C49" i="1"/>
  <c r="F60" i="2"/>
  <c r="D24" i="6"/>
  <c r="C47" i="6"/>
  <c r="C19" i="6"/>
  <c r="E47" i="1"/>
  <c r="E81" i="2"/>
  <c r="E49" i="5"/>
  <c r="C43" i="1"/>
  <c r="F72" i="1"/>
  <c r="F74" i="1"/>
  <c r="G19" i="1"/>
  <c r="G47" i="1"/>
  <c r="G72" i="1"/>
  <c r="G74" i="1"/>
  <c r="F43" i="5"/>
  <c r="F50" i="5"/>
  <c r="C32" i="5"/>
  <c r="E47" i="2"/>
  <c r="C63" i="1"/>
  <c r="C66" i="1"/>
  <c r="G43" i="5"/>
  <c r="G50" i="5"/>
  <c r="F71" i="1"/>
  <c r="F24" i="1"/>
  <c r="E33" i="1"/>
  <c r="E75" i="1"/>
  <c r="D27" i="3"/>
  <c r="B73" i="6"/>
  <c r="B74" i="6"/>
  <c r="D23" i="2"/>
  <c r="E72" i="1"/>
  <c r="E74" i="1"/>
  <c r="D49" i="5"/>
  <c r="G22" i="5"/>
  <c r="G23" i="5"/>
  <c r="F39" i="4"/>
  <c r="E49" i="2"/>
  <c r="F47" i="1"/>
  <c r="D39" i="3"/>
  <c r="D32" i="5"/>
  <c r="D44" i="2"/>
  <c r="C49" i="5"/>
  <c r="G37" i="4"/>
  <c r="G36" i="4"/>
  <c r="E55" i="1"/>
  <c r="E60" i="1"/>
  <c r="D19" i="2"/>
  <c r="D47" i="2"/>
  <c r="C33" i="1"/>
  <c r="C75" i="1"/>
  <c r="E33" i="6"/>
  <c r="D39" i="4"/>
  <c r="C33" i="6"/>
  <c r="E56" i="1"/>
  <c r="E19" i="1"/>
  <c r="E44" i="1"/>
  <c r="G33" i="2"/>
  <c r="F23" i="1"/>
  <c r="F19" i="3"/>
  <c r="D47" i="5"/>
  <c r="C55" i="1"/>
  <c r="C60" i="1"/>
  <c r="E30" i="1"/>
  <c r="E63" i="1"/>
  <c r="E66" i="1"/>
  <c r="D71" i="1"/>
  <c r="D72" i="1"/>
  <c r="D74" i="1"/>
  <c r="G49" i="5"/>
  <c r="G24" i="4"/>
  <c r="F47" i="6"/>
  <c r="E23" i="2"/>
  <c r="E24" i="2"/>
  <c r="E30" i="3"/>
  <c r="E19" i="3"/>
  <c r="F49" i="5"/>
  <c r="B108" i="2"/>
  <c r="C91" i="2"/>
  <c r="E22" i="5"/>
  <c r="E23" i="5"/>
  <c r="D23" i="1"/>
  <c r="F47" i="5"/>
  <c r="D49" i="1"/>
  <c r="G55" i="1"/>
  <c r="G60" i="1"/>
  <c r="G18" i="3"/>
  <c r="F33" i="3"/>
  <c r="F55" i="1"/>
  <c r="F60" i="1"/>
  <c r="F33" i="1"/>
  <c r="F75" i="1"/>
  <c r="F18" i="3"/>
  <c r="E33" i="3"/>
  <c r="G72" i="6"/>
  <c r="G60" i="6"/>
  <c r="E24" i="6"/>
  <c r="G58" i="6"/>
  <c r="G59" i="6"/>
  <c r="F21" i="1"/>
  <c r="F22" i="1"/>
  <c r="F43" i="1"/>
  <c r="F50" i="1"/>
  <c r="G30" i="4"/>
  <c r="B71" i="2"/>
  <c r="G24" i="2"/>
  <c r="D50" i="5"/>
  <c r="G44" i="2"/>
  <c r="G43" i="1"/>
  <c r="G50" i="1"/>
  <c r="F39" i="3"/>
  <c r="F27" i="3"/>
  <c r="B62" i="6"/>
  <c r="B64" i="6"/>
  <c r="B66" i="6"/>
  <c r="B71" i="6"/>
  <c r="D30" i="3"/>
  <c r="D44" i="6"/>
  <c r="G21" i="5"/>
  <c r="F23" i="2"/>
  <c r="E21" i="3"/>
  <c r="F20" i="1"/>
  <c r="F18" i="1"/>
  <c r="F49" i="1"/>
  <c r="G30" i="3"/>
  <c r="E23" i="4"/>
  <c r="E71" i="1"/>
  <c r="E23" i="1"/>
  <c r="E24" i="1"/>
  <c r="C60" i="6"/>
  <c r="E47" i="6"/>
  <c r="G50" i="6"/>
  <c r="E27" i="3"/>
  <c r="G33" i="3"/>
  <c r="C19" i="4"/>
  <c r="G32" i="5"/>
  <c r="G18" i="5"/>
  <c r="G47" i="5"/>
  <c r="D30" i="2"/>
  <c r="D49" i="6"/>
  <c r="E49" i="1"/>
  <c r="C47" i="5"/>
  <c r="F24" i="4"/>
  <c r="E22" i="1"/>
  <c r="E43" i="1"/>
  <c r="E50" i="1"/>
  <c r="E47" i="5"/>
  <c r="G24" i="6"/>
  <c r="G59" i="2"/>
  <c r="G60" i="2"/>
  <c r="B69" i="2"/>
  <c r="D17" i="3"/>
  <c r="D20" i="3"/>
  <c r="D21" i="3"/>
  <c r="D22" i="3"/>
  <c r="D23" i="3"/>
  <c r="G49" i="2"/>
  <c r="D39" i="1"/>
  <c r="D27" i="1"/>
  <c r="E18" i="1"/>
  <c r="E20" i="1"/>
  <c r="E21" i="1"/>
  <c r="D33" i="2"/>
  <c r="G22" i="4"/>
  <c r="G23" i="4"/>
  <c r="D55" i="1"/>
  <c r="D60" i="1"/>
  <c r="F49" i="2"/>
  <c r="G31" i="4"/>
  <c r="G63" i="1"/>
  <c r="G66" i="1"/>
  <c r="E29" i="5"/>
  <c r="E18" i="5"/>
  <c r="E44" i="5"/>
  <c r="C74" i="1"/>
  <c r="G31" i="1"/>
  <c r="G30" i="1"/>
  <c r="E79" i="2"/>
  <c r="E60" i="2"/>
  <c r="E49" i="6"/>
  <c r="G71" i="1"/>
  <c r="G18" i="1"/>
  <c r="G20" i="1"/>
  <c r="G21" i="1"/>
  <c r="G22" i="1"/>
  <c r="G23" i="1"/>
  <c r="G24" i="1"/>
  <c r="G23" i="2"/>
  <c r="G43" i="6"/>
  <c r="D30" i="4"/>
  <c r="D19" i="4"/>
  <c r="D33" i="6"/>
  <c r="G58" i="2"/>
  <c r="G79" i="2"/>
  <c r="G80" i="2"/>
  <c r="G81" i="2"/>
  <c r="G23" i="6"/>
  <c r="G71" i="6"/>
  <c r="G73" i="6"/>
  <c r="D22" i="1"/>
  <c r="D43" i="1"/>
  <c r="D50" i="1"/>
  <c r="F30" i="6"/>
  <c r="F19" i="6"/>
  <c r="F44" i="6"/>
  <c r="C44" i="2"/>
  <c r="D23" i="5"/>
  <c r="F31" i="4"/>
  <c r="F30" i="4"/>
  <c r="F19" i="4"/>
  <c r="F17" i="5"/>
  <c r="F19" i="5"/>
  <c r="F20" i="5"/>
  <c r="F21" i="5"/>
  <c r="F22" i="5"/>
  <c r="F23" i="5"/>
  <c r="E30" i="6"/>
  <c r="E19" i="6"/>
  <c r="E44" i="6"/>
  <c r="G33" i="1"/>
  <c r="G75" i="1"/>
  <c r="D47" i="6"/>
  <c r="D30" i="6"/>
  <c r="D19" i="6"/>
  <c r="F63" i="1"/>
  <c r="F66" i="1"/>
  <c r="D23" i="6"/>
  <c r="D71" i="6"/>
  <c r="D73" i="6"/>
  <c r="D30" i="1"/>
  <c r="D63" i="1"/>
  <c r="D66" i="1"/>
  <c r="D21" i="2"/>
  <c r="D22" i="2"/>
  <c r="D43" i="2"/>
  <c r="D50" i="2"/>
  <c r="D58" i="2"/>
  <c r="D79" i="2"/>
  <c r="D81" i="2"/>
  <c r="F23" i="4"/>
  <c r="F39" i="2"/>
  <c r="F27" i="2"/>
  <c r="G18" i="2"/>
  <c r="G20" i="2"/>
  <c r="G21" i="2"/>
  <c r="G22" i="2"/>
  <c r="G43" i="2"/>
  <c r="G50" i="2"/>
  <c r="F37" i="4"/>
  <c r="F36" i="4"/>
  <c r="G17" i="4"/>
  <c r="G20" i="4"/>
  <c r="G21" i="4"/>
  <c r="C56" i="1"/>
  <c r="C44" i="1"/>
  <c r="G38" i="6"/>
  <c r="G39" i="6"/>
  <c r="G27" i="6"/>
  <c r="G33" i="6"/>
  <c r="C47" i="2"/>
  <c r="D36" i="3"/>
  <c r="E17" i="3"/>
  <c r="E20" i="3"/>
  <c r="G30" i="5"/>
  <c r="G29" i="5"/>
  <c r="C79" i="2"/>
  <c r="C81" i="2"/>
  <c r="B83" i="2"/>
  <c r="B85" i="2"/>
  <c r="B87" i="2"/>
  <c r="F32" i="5"/>
  <c r="F39" i="1"/>
  <c r="F27" i="1"/>
  <c r="D37" i="4"/>
  <c r="D36" i="4"/>
  <c r="E17" i="4"/>
  <c r="E20" i="4"/>
  <c r="E21" i="4"/>
  <c r="E22" i="4"/>
  <c r="E39" i="3"/>
  <c r="D18" i="6"/>
  <c r="D20" i="6"/>
  <c r="D21" i="6"/>
  <c r="D22" i="6"/>
  <c r="D43" i="6"/>
  <c r="D50" i="6"/>
  <c r="D58" i="6"/>
  <c r="D60" i="6"/>
  <c r="C18" i="5"/>
  <c r="C44" i="5"/>
  <c r="C49" i="6"/>
  <c r="F36" i="3"/>
  <c r="G17" i="3"/>
  <c r="G20" i="3"/>
  <c r="G21" i="3"/>
  <c r="G22" i="3"/>
  <c r="G23" i="3"/>
  <c r="G24" i="3"/>
  <c r="D22" i="5"/>
  <c r="D17" i="5"/>
  <c r="D19" i="5"/>
  <c r="D20" i="5"/>
  <c r="D21" i="5"/>
  <c r="D43" i="5"/>
  <c r="C18" i="3"/>
  <c r="D18" i="3"/>
  <c r="C33" i="3"/>
  <c r="G44" i="6"/>
  <c r="C23" i="4"/>
  <c r="C24" i="4"/>
  <c r="C38" i="4"/>
  <c r="D38" i="4"/>
  <c r="E38" i="4"/>
  <c r="F38" i="4"/>
  <c r="G38" i="4"/>
  <c r="C71" i="1"/>
  <c r="C72" i="1"/>
  <c r="E43" i="6"/>
  <c r="E50" i="6"/>
  <c r="E58" i="6"/>
  <c r="E60" i="6"/>
  <c r="D49" i="2"/>
  <c r="D18" i="2"/>
  <c r="D20" i="2"/>
  <c r="G19" i="6"/>
  <c r="C30" i="6"/>
  <c r="C31" i="6"/>
  <c r="D31" i="6"/>
  <c r="E31" i="6"/>
  <c r="F31" i="6"/>
  <c r="G31" i="6"/>
  <c r="G30" i="6"/>
  <c r="G47" i="6"/>
  <c r="F21" i="3"/>
  <c r="F22" i="3"/>
  <c r="F23" i="3"/>
  <c r="F24" i="3"/>
  <c r="F47" i="2"/>
  <c r="F38" i="2"/>
  <c r="G38" i="2"/>
  <c r="G39" i="2"/>
  <c r="G27" i="2"/>
  <c r="F73" i="6"/>
  <c r="C60" i="2"/>
  <c r="B62" i="2"/>
  <c r="B64" i="2"/>
  <c r="B66" i="2"/>
  <c r="E38" i="5"/>
  <c r="E26" i="5"/>
  <c r="F56" i="1"/>
  <c r="C30" i="1"/>
  <c r="C19" i="1"/>
  <c r="C31" i="1"/>
  <c r="D31" i="1"/>
  <c r="E31" i="1"/>
  <c r="F31" i="1"/>
  <c r="F30" i="1"/>
  <c r="F19" i="1"/>
  <c r="F44" i="1"/>
  <c r="F24" i="6"/>
  <c r="F23" i="6"/>
  <c r="F71" i="6"/>
  <c r="D39" i="2"/>
  <c r="D27" i="2"/>
  <c r="E18" i="2"/>
  <c r="E20" i="2"/>
  <c r="E21" i="2"/>
  <c r="E22" i="2"/>
  <c r="E43" i="2"/>
  <c r="E50" i="2"/>
  <c r="E58" i="2"/>
  <c r="D17" i="4"/>
  <c r="D20" i="4"/>
  <c r="D21" i="4"/>
  <c r="D22" i="4"/>
  <c r="D23" i="4"/>
  <c r="D24" i="4"/>
  <c r="G47" i="2"/>
  <c r="G31" i="2"/>
  <c r="G30" i="2"/>
  <c r="G19" i="2"/>
  <c r="F30" i="3"/>
  <c r="C30" i="3"/>
  <c r="C19" i="3"/>
  <c r="C31" i="3"/>
  <c r="D31" i="3"/>
  <c r="E31" i="3"/>
  <c r="F31" i="3"/>
  <c r="G31" i="3"/>
  <c r="D29" i="5"/>
  <c r="D18" i="5"/>
  <c r="D44" i="5"/>
  <c r="F38" i="1"/>
  <c r="G38" i="1"/>
  <c r="G39" i="1"/>
  <c r="G27" i="1"/>
  <c r="D38" i="1"/>
  <c r="E38" i="1"/>
  <c r="E39" i="1"/>
  <c r="E27" i="1"/>
  <c r="F38" i="5"/>
  <c r="F26" i="5"/>
  <c r="G17" i="5"/>
  <c r="G19" i="5"/>
  <c r="G20" i="5"/>
  <c r="G18" i="6"/>
  <c r="G20" i="6"/>
  <c r="G21" i="6"/>
  <c r="G22" i="6"/>
  <c r="C37" i="4"/>
  <c r="C36" i="4"/>
  <c r="C17" i="4"/>
  <c r="C20" i="4"/>
  <c r="C21" i="4"/>
  <c r="C22" i="4"/>
  <c r="C39" i="3"/>
  <c r="C27" i="3"/>
  <c r="E22" i="6"/>
  <c r="E23" i="6"/>
  <c r="E71" i="6"/>
  <c r="E73" i="6"/>
  <c r="E30" i="2"/>
  <c r="E19" i="2"/>
  <c r="E44" i="2"/>
  <c r="C71" i="6"/>
  <c r="C73" i="6"/>
  <c r="F58" i="6"/>
  <c r="F60" i="6"/>
  <c r="C30" i="2"/>
  <c r="C19" i="2"/>
  <c r="C31" i="2"/>
  <c r="D31" i="2"/>
  <c r="E31" i="2"/>
  <c r="F31" i="2"/>
  <c r="F30" i="2"/>
  <c r="F19" i="2"/>
  <c r="F44" i="2"/>
  <c r="C43" i="5"/>
  <c r="C50" i="5"/>
  <c r="F43" i="2"/>
  <c r="F50" i="2"/>
  <c r="F58" i="2"/>
  <c r="F79" i="2"/>
  <c r="F81" i="2"/>
  <c r="C43" i="6"/>
  <c r="C50" i="6"/>
  <c r="C58" i="6"/>
  <c r="G39" i="3"/>
  <c r="G27" i="3"/>
  <c r="G26" i="5"/>
  <c r="E36" i="3"/>
  <c r="F17" i="3"/>
  <c r="F20" i="3"/>
  <c r="E39" i="6"/>
  <c r="E27" i="6"/>
  <c r="F18" i="6"/>
  <c r="F20" i="6"/>
  <c r="F21" i="6"/>
  <c r="F22" i="6"/>
  <c r="F43" i="6"/>
  <c r="F50" i="6"/>
  <c r="E38" i="6"/>
  <c r="F38" i="6"/>
  <c r="F39" i="6"/>
  <c r="F27" i="6"/>
  <c r="C30" i="4"/>
  <c r="C31" i="4"/>
  <c r="D31" i="4"/>
  <c r="E31" i="4"/>
  <c r="E30" i="4"/>
  <c r="E19" i="4"/>
  <c r="D18" i="1"/>
  <c r="D20" i="1"/>
  <c r="D21" i="1"/>
  <c r="C43" i="2"/>
  <c r="C50" i="2"/>
  <c r="C58" i="2"/>
  <c r="C39" i="6"/>
  <c r="C27" i="6"/>
  <c r="C18" i="6"/>
  <c r="C20" i="6"/>
  <c r="C21" i="6"/>
  <c r="C22" i="6"/>
  <c r="C23" i="6"/>
  <c r="C24" i="6"/>
  <c r="C38" i="6"/>
  <c r="D38" i="6"/>
  <c r="D39" i="6"/>
  <c r="D27" i="6"/>
  <c r="E18" i="6"/>
  <c r="E20" i="6"/>
  <c r="E21" i="6"/>
  <c r="C39" i="2"/>
  <c r="C27" i="2"/>
  <c r="C18" i="2"/>
  <c r="C20" i="2"/>
  <c r="C21" i="2"/>
  <c r="C22" i="2"/>
  <c r="C23" i="2"/>
  <c r="C24" i="2"/>
  <c r="C38" i="2"/>
  <c r="D38" i="2"/>
  <c r="E38" i="2"/>
  <c r="E39" i="2"/>
  <c r="E27" i="2"/>
  <c r="F18" i="2"/>
  <c r="F20" i="2"/>
  <c r="F21" i="2"/>
  <c r="F22" i="2"/>
  <c r="C29" i="5"/>
  <c r="C30" i="5"/>
  <c r="D30" i="5"/>
  <c r="E30" i="5"/>
  <c r="F30" i="5"/>
  <c r="F29" i="5"/>
  <c r="F18" i="5"/>
  <c r="F44" i="5"/>
  <c r="E43" i="5"/>
  <c r="E50" i="5"/>
  <c r="E37" i="4"/>
  <c r="E36" i="4"/>
  <c r="F17" i="4"/>
  <c r="F20" i="4"/>
  <c r="F21" i="4"/>
  <c r="F22" i="4"/>
  <c r="D38" i="5"/>
  <c r="D26" i="5"/>
  <c r="E17" i="5"/>
  <c r="E19" i="5"/>
  <c r="E20" i="5"/>
  <c r="E21" i="5"/>
  <c r="C36" i="3"/>
  <c r="C17" i="3"/>
  <c r="C20" i="3"/>
  <c r="C21" i="3"/>
  <c r="C22" i="3"/>
  <c r="C23" i="3"/>
  <c r="C24" i="3"/>
  <c r="C38" i="3"/>
  <c r="D38" i="3"/>
  <c r="E38" i="3"/>
  <c r="F38" i="3"/>
  <c r="G38" i="3"/>
  <c r="G36" i="3"/>
  <c r="C22" i="1"/>
  <c r="C23" i="1"/>
  <c r="C24" i="1"/>
  <c r="C38" i="1"/>
  <c r="C39" i="1"/>
  <c r="C27" i="1"/>
  <c r="C18" i="1"/>
  <c r="C20" i="1"/>
  <c r="C21" i="1"/>
  <c r="C38" i="5"/>
  <c r="C26" i="5"/>
  <c r="C17" i="5"/>
  <c r="C19" i="5"/>
  <c r="C20" i="5"/>
  <c r="C21" i="5"/>
  <c r="C22" i="5"/>
  <c r="C23" i="5"/>
  <c r="C37" i="5"/>
  <c r="D37" i="5"/>
  <c r="E37" i="5"/>
  <c r="F37" i="5"/>
  <c r="G37" i="5"/>
  <c r="G38" i="5"/>
</calcChain>
</file>

<file path=xl/sharedStrings.xml><?xml version="1.0" encoding="utf-8"?>
<sst xmlns="http://schemas.openxmlformats.org/spreadsheetml/2006/main" count="321" uniqueCount="93">
  <si>
    <t>FIRST FINANCIAL MODEL</t>
  </si>
  <si>
    <t>Sales growth</t>
  </si>
  <si>
    <t>Current assets/Sales</t>
  </si>
  <si>
    <t>Current liabilities/Sales</t>
  </si>
  <si>
    <t>Net fixed assets/Sales</t>
  </si>
  <si>
    <t>Costs of goods sold/Sales</t>
  </si>
  <si>
    <t>Depreciation rate</t>
  </si>
  <si>
    <t>Interest rate on debt</t>
  </si>
  <si>
    <t>Interest paid on cash and marketable securities</t>
  </si>
  <si>
    <t>Tax rate</t>
  </si>
  <si>
    <t>Dividend payout ratio</t>
  </si>
  <si>
    <t>Year</t>
  </si>
  <si>
    <t>Income statement</t>
  </si>
  <si>
    <t>Sales</t>
  </si>
  <si>
    <t>Costs of goods sold</t>
  </si>
  <si>
    <t>Interest payments on debt</t>
  </si>
  <si>
    <t>Interest earned on cash and marketable securities</t>
  </si>
  <si>
    <t>Depreciation</t>
  </si>
  <si>
    <t>Profit before tax</t>
  </si>
  <si>
    <t>Taxes</t>
  </si>
  <si>
    <t>Profit after tax</t>
  </si>
  <si>
    <t>Dividends</t>
  </si>
  <si>
    <t>Retained earnings</t>
  </si>
  <si>
    <t>Balance sheet</t>
  </si>
  <si>
    <t>Cash and marketable securities</t>
  </si>
  <si>
    <t>Current assets</t>
  </si>
  <si>
    <t>Fixed assets</t>
  </si>
  <si>
    <t xml:space="preserve">     At cost</t>
  </si>
  <si>
    <t xml:space="preserve">     Depreciation</t>
  </si>
  <si>
    <t xml:space="preserve">     Net fixed assets</t>
  </si>
  <si>
    <t>Total assets</t>
  </si>
  <si>
    <t>Current liabilities</t>
  </si>
  <si>
    <t>Debt</t>
  </si>
  <si>
    <t>Stock</t>
  </si>
  <si>
    <t>Accumulated retained earnings</t>
  </si>
  <si>
    <t>Total liabilities and equity</t>
  </si>
  <si>
    <t>Free cash flow calculation</t>
  </si>
  <si>
    <t>Add back depreciation</t>
  </si>
  <si>
    <t>Subtract increase in current assets</t>
  </si>
  <si>
    <t>Add back increase in current liabilities</t>
  </si>
  <si>
    <t>Subtract increase in fixed assets at cost</t>
  </si>
  <si>
    <t>Add back after-tax interest on debt</t>
  </si>
  <si>
    <t>Subtract after-tax interest on cash and+A14 mkt. securities</t>
  </si>
  <si>
    <t>Free cash flow</t>
  </si>
  <si>
    <t>CONSOLIDATED STATEMENT OF CASH FLOWS:  RECONCILING THE CASH BALANCES</t>
  </si>
  <si>
    <t xml:space="preserve">     Cash flow from operating activities</t>
  </si>
  <si>
    <t>Adjust for changes in net working capital:</t>
  </si>
  <si>
    <t xml:space="preserve">     Subtract increase in current assets</t>
  </si>
  <si>
    <t xml:space="preserve">     Add back increase in current liabilities</t>
  </si>
  <si>
    <t>Net cash from operating activities</t>
  </si>
  <si>
    <t xml:space="preserve">     Cash flow from investing activities</t>
  </si>
  <si>
    <r>
      <t>Aquisitions of fixed assets</t>
    </r>
    <r>
      <rPr>
        <sz val="10"/>
        <rFont val="Arial"/>
      </rPr>
      <t>—</t>
    </r>
    <r>
      <rPr>
        <sz val="10"/>
        <rFont val="Arial"/>
      </rPr>
      <t>capital expenditures</t>
    </r>
  </si>
  <si>
    <t>Purchases of investment securities</t>
  </si>
  <si>
    <t>Proceeds from sales of investment securities</t>
  </si>
  <si>
    <t>Net cash used in investing activities</t>
  </si>
  <si>
    <t xml:space="preserve">     Cash flow from financing activities</t>
  </si>
  <si>
    <t>Net proceeds from borrowing activities</t>
  </si>
  <si>
    <t>Net proceeds from stock issues, repurchases</t>
  </si>
  <si>
    <t>Dividends paid</t>
  </si>
  <si>
    <t>Net cash from financing activities</t>
  </si>
  <si>
    <t>Net increase in cash and cash equivalents</t>
  </si>
  <si>
    <t>Check:  changes in cash and mkt. securities</t>
  </si>
  <si>
    <t>Subtract after-tax interest on cash and mkt. securities</t>
  </si>
  <si>
    <t>Valuing the firm</t>
  </si>
  <si>
    <t>Weighted average cost of capital</t>
  </si>
  <si>
    <t>Long-term free cash flow growth rate</t>
  </si>
  <si>
    <t>FCF</t>
  </si>
  <si>
    <t>Terminal value</t>
  </si>
  <si>
    <t>Total</t>
  </si>
  <si>
    <t>Add in initial (year 0) cash and mkt. securities</t>
  </si>
  <si>
    <t>Asset value in year 0</t>
  </si>
  <si>
    <t>Subtract out value of firm's debt today</t>
  </si>
  <si>
    <t>Equity value</t>
  </si>
  <si>
    <t>Cash and marketable securities as negative debt</t>
  </si>
  <si>
    <t>Net year 0 debt:  debt minus cash</t>
  </si>
  <si>
    <t>Valuing the firm—using mid-year discounting</t>
  </si>
  <si>
    <t>Growth</t>
  </si>
  <si>
    <t>NO NEGATIVE CASH BALANCES</t>
  </si>
  <si>
    <r>
      <t>TARGET DEBT/EQUITY RATIO
C</t>
    </r>
    <r>
      <rPr>
        <b/>
        <sz val="12"/>
        <rFont val="Arial"/>
        <family val="2"/>
      </rPr>
      <t>ash is fixed, ratio of debt/equity changes in each year</t>
    </r>
  </si>
  <si>
    <t>Interest paid on cash &amp; marketable securities</t>
  </si>
  <si>
    <t>Interest earned on cash &amp; marketable securities</t>
  </si>
  <si>
    <t>Target debt/equity ratio</t>
  </si>
  <si>
    <r>
      <t xml:space="preserve">PROJECT FINANCE
</t>
    </r>
    <r>
      <rPr>
        <b/>
        <sz val="12"/>
        <rFont val="Arial"/>
        <family val="2"/>
      </rPr>
      <t>No dividends, debt repayment schedule fixed, net fixed assets constant</t>
    </r>
  </si>
  <si>
    <t>FREE CASH FLOW CALCULATION</t>
  </si>
  <si>
    <t>COMPUTING THE ROE IN THE FIRST FINANCIAL MODEL</t>
  </si>
  <si>
    <t>Valuing the firm (mid-year discounting)</t>
  </si>
  <si>
    <t>Asset value, year 0</t>
  </si>
  <si>
    <t>RETURN ON EQUITY (ROE)</t>
  </si>
  <si>
    <t>Projected dividends</t>
  </si>
  <si>
    <t>Anticipated equity value, year 5</t>
  </si>
  <si>
    <t>Equity cash flow</t>
  </si>
  <si>
    <t xml:space="preserve">WACC ↴ </t>
  </si>
  <si>
    <t xml:space="preserve">Long-term FCF growth rate →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</si>
</sst>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_);\(0\)"/>
    <numFmt numFmtId="166" formatCode="0.00_);\(0.00\)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/>
    <xf numFmtId="9" fontId="0" fillId="0" borderId="0" xfId="0" applyNumberFormat="1"/>
    <xf numFmtId="10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164" fontId="0" fillId="0" borderId="0" xfId="1" applyNumberFormat="1" applyFont="1"/>
    <xf numFmtId="164" fontId="0" fillId="0" borderId="0" xfId="1" applyNumberFormat="1" applyFont="1" applyAlignment="1"/>
    <xf numFmtId="0" fontId="1" fillId="0" borderId="0" xfId="0" applyFont="1"/>
    <xf numFmtId="165" fontId="3" fillId="0" borderId="0" xfId="0" applyNumberFormat="1" applyFont="1"/>
    <xf numFmtId="165" fontId="3" fillId="0" borderId="0" xfId="0" applyNumberFormat="1" applyFont="1" applyAlignment="1">
      <alignment horizontal="center"/>
    </xf>
    <xf numFmtId="165" fontId="0" fillId="0" borderId="0" xfId="0" applyNumberFormat="1"/>
    <xf numFmtId="164" fontId="0" fillId="0" borderId="0" xfId="0" applyNumberFormat="1"/>
    <xf numFmtId="3" fontId="0" fillId="0" borderId="0" xfId="0" applyNumberFormat="1"/>
    <xf numFmtId="37" fontId="0" fillId="0" borderId="0" xfId="0" applyNumberFormat="1"/>
    <xf numFmtId="0" fontId="0" fillId="0" borderId="0" xfId="0" applyFill="1"/>
    <xf numFmtId="37" fontId="0" fillId="0" borderId="0" xfId="0" applyNumberFormat="1" applyFill="1"/>
    <xf numFmtId="164" fontId="0" fillId="0" borderId="0" xfId="0" applyNumberFormat="1" applyFill="1"/>
    <xf numFmtId="164" fontId="1" fillId="0" borderId="0" xfId="1" applyNumberFormat="1" applyFont="1"/>
    <xf numFmtId="0" fontId="2" fillId="0" borderId="0" xfId="0" applyFont="1"/>
    <xf numFmtId="9" fontId="1" fillId="0" borderId="0" xfId="0" applyNumberFormat="1" applyFont="1"/>
    <xf numFmtId="3" fontId="0" fillId="0" borderId="0" xfId="0" quotePrefix="1" applyNumberFormat="1"/>
    <xf numFmtId="166" fontId="0" fillId="0" borderId="0" xfId="0" applyNumberFormat="1"/>
    <xf numFmtId="37" fontId="0" fillId="0" borderId="0" xfId="0" quotePrefix="1" applyNumberFormat="1"/>
    <xf numFmtId="43" fontId="0" fillId="0" borderId="0" xfId="1" applyFont="1"/>
    <xf numFmtId="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64" fontId="1" fillId="0" borderId="0" xfId="1" applyNumberFormat="1"/>
    <xf numFmtId="1" fontId="1" fillId="0" borderId="0" xfId="1" applyNumberFormat="1"/>
    <xf numFmtId="2" fontId="0" fillId="0" borderId="0" xfId="0" applyNumberFormat="1"/>
    <xf numFmtId="9" fontId="3" fillId="0" borderId="0" xfId="0" applyNumberFormat="1" applyFont="1"/>
    <xf numFmtId="37" fontId="0" fillId="0" borderId="0" xfId="1" applyNumberFormat="1" applyFont="1"/>
    <xf numFmtId="1" fontId="0" fillId="0" borderId="0" xfId="1" applyNumberFormat="1" applyFont="1"/>
    <xf numFmtId="165" fontId="4" fillId="0" borderId="0" xfId="0" applyNumberFormat="1" applyFont="1"/>
    <xf numFmtId="165" fontId="1" fillId="0" borderId="0" xfId="0" applyNumberFormat="1" applyFont="1"/>
    <xf numFmtId="10" fontId="0" fillId="0" borderId="0" xfId="2" applyNumberFormat="1" applyFont="1"/>
    <xf numFmtId="10" fontId="1" fillId="0" borderId="0" xfId="2" applyNumberFormat="1" applyFont="1"/>
    <xf numFmtId="0" fontId="4" fillId="0" borderId="0" xfId="0" applyFont="1"/>
    <xf numFmtId="10" fontId="1" fillId="0" borderId="0" xfId="2" applyNumberFormat="1" applyFill="1"/>
    <xf numFmtId="0" fontId="2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Sales Growth and Equity Value</a:t>
            </a:r>
          </a:p>
        </c:rich>
      </c:tx>
      <c:layout>
        <c:manualLayout>
          <c:xMode val="edge"/>
          <c:yMode val="edge"/>
          <c:x val="0.32456159684328401"/>
          <c:y val="4.07523351079090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46293150982199"/>
          <c:y val="0.10121477498492699"/>
          <c:w val="0.782314657549111"/>
          <c:h val="0.64372596890413303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'139-142, 144, 145'!$B$92:$B$100</c:f>
              <c:numCache>
                <c:formatCode>0%</c:formatCode>
                <c:ptCount val="9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</c:numCache>
            </c:numRef>
          </c:xVal>
          <c:yVal>
            <c:numRef>
              <c:f>'139-142, 144, 145'!$C$92:$C$100</c:f>
              <c:numCache>
                <c:formatCode>#,##0</c:formatCode>
                <c:ptCount val="9"/>
                <c:pt idx="0">
                  <c:v>1108.3717606126736</c:v>
                </c:pt>
                <c:pt idx="1">
                  <c:v>1108.3717606126736</c:v>
                </c:pt>
                <c:pt idx="2">
                  <c:v>1108.3717606126736</c:v>
                </c:pt>
                <c:pt idx="3">
                  <c:v>1108.3717606126736</c:v>
                </c:pt>
                <c:pt idx="4">
                  <c:v>1108.3717606126736</c:v>
                </c:pt>
                <c:pt idx="5">
                  <c:v>1108.3717606126736</c:v>
                </c:pt>
                <c:pt idx="6">
                  <c:v>1108.3717606126736</c:v>
                </c:pt>
                <c:pt idx="7">
                  <c:v>1108.3717606126736</c:v>
                </c:pt>
                <c:pt idx="8">
                  <c:v>1108.3717606126736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11-42ED-AF11-4FCB62433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90734304"/>
        <c:axId val="-1846563120"/>
      </c:scatterChart>
      <c:valAx>
        <c:axId val="-1390734304"/>
        <c:scaling>
          <c:orientation val="minMax"/>
          <c:max val="0.16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Sales growth</a:t>
                </a:r>
              </a:p>
            </c:rich>
          </c:tx>
          <c:layout>
            <c:manualLayout>
              <c:xMode val="edge"/>
              <c:yMode val="edge"/>
              <c:x val="0.468421108760953"/>
              <c:y val="0.85580286269884298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846563120"/>
        <c:crosses val="autoZero"/>
        <c:crossBetween val="midCat"/>
      </c:valAx>
      <c:valAx>
        <c:axId val="-1846563120"/>
        <c:scaling>
          <c:orientation val="minMax"/>
          <c:max val="1120"/>
          <c:min val="104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Equity value</a:t>
                </a:r>
              </a:p>
            </c:rich>
          </c:tx>
          <c:layout>
            <c:manualLayout>
              <c:xMode val="edge"/>
              <c:yMode val="edge"/>
              <c:x val="3.1579009734392698E-2"/>
              <c:y val="0.2978069644128489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390734304"/>
        <c:crosses val="autoZero"/>
        <c:crossBetween val="midCat"/>
        <c:majorUnit val="1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91</xdr:row>
      <xdr:rowOff>19050</xdr:rowOff>
    </xdr:from>
    <xdr:to>
      <xdr:col>9</xdr:col>
      <xdr:colOff>600075</xdr:colOff>
      <xdr:row>105</xdr:row>
      <xdr:rowOff>104775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zoomScale="130" zoomScaleNormal="130" zoomScalePageLayoutView="130" workbookViewId="0">
      <selection activeCell="G78" sqref="G78"/>
    </sheetView>
  </sheetViews>
  <sheetFormatPr baseColWidth="10" defaultColWidth="10.1640625" defaultRowHeight="13" x14ac:dyDescent="0.15"/>
  <cols>
    <col min="1" max="1" width="44.5" customWidth="1"/>
    <col min="2" max="2" width="9.6640625" bestFit="1" customWidth="1"/>
    <col min="3" max="7" width="9.33203125" bestFit="1" customWidth="1"/>
    <col min="8" max="8" width="26.1640625" style="1" bestFit="1" customWidth="1"/>
    <col min="9" max="11" width="9.33203125" bestFit="1" customWidth="1"/>
  </cols>
  <sheetData>
    <row r="1" spans="1:8" ht="18" x14ac:dyDescent="0.2">
      <c r="A1" s="40" t="s">
        <v>0</v>
      </c>
      <c r="B1" s="40"/>
      <c r="C1" s="40"/>
      <c r="D1" s="40"/>
      <c r="E1" s="40"/>
      <c r="F1" s="40"/>
      <c r="G1" s="40"/>
    </row>
    <row r="2" spans="1:8" x14ac:dyDescent="0.15">
      <c r="A2" t="s">
        <v>1</v>
      </c>
      <c r="B2" s="2">
        <v>0.1</v>
      </c>
    </row>
    <row r="3" spans="1:8" x14ac:dyDescent="0.15">
      <c r="A3" t="s">
        <v>2</v>
      </c>
      <c r="B3" s="2">
        <v>0.15</v>
      </c>
    </row>
    <row r="4" spans="1:8" x14ac:dyDescent="0.15">
      <c r="A4" t="s">
        <v>3</v>
      </c>
      <c r="B4" s="2">
        <v>0.08</v>
      </c>
    </row>
    <row r="5" spans="1:8" x14ac:dyDescent="0.15">
      <c r="A5" t="s">
        <v>4</v>
      </c>
      <c r="B5" s="2">
        <v>0.77</v>
      </c>
    </row>
    <row r="6" spans="1:8" x14ac:dyDescent="0.15">
      <c r="A6" t="s">
        <v>5</v>
      </c>
      <c r="B6" s="2">
        <v>0.5</v>
      </c>
    </row>
    <row r="7" spans="1:8" x14ac:dyDescent="0.15">
      <c r="A7" t="s">
        <v>6</v>
      </c>
      <c r="B7" s="2">
        <v>0.1</v>
      </c>
    </row>
    <row r="8" spans="1:8" x14ac:dyDescent="0.15">
      <c r="A8" t="s">
        <v>7</v>
      </c>
      <c r="B8" s="3">
        <v>0.1</v>
      </c>
    </row>
    <row r="9" spans="1:8" x14ac:dyDescent="0.15">
      <c r="A9" t="s">
        <v>8</v>
      </c>
      <c r="B9" s="3">
        <v>0.08</v>
      </c>
    </row>
    <row r="10" spans="1:8" x14ac:dyDescent="0.15">
      <c r="A10" t="s">
        <v>9</v>
      </c>
      <c r="B10" s="2">
        <v>0.4</v>
      </c>
    </row>
    <row r="11" spans="1:8" x14ac:dyDescent="0.15">
      <c r="A11" t="s">
        <v>10</v>
      </c>
      <c r="B11" s="2">
        <v>0.4</v>
      </c>
    </row>
    <row r="13" spans="1:8" s="4" customFormat="1" x14ac:dyDescent="0.15">
      <c r="A13" s="4" t="s">
        <v>11</v>
      </c>
      <c r="B13" s="5">
        <v>0</v>
      </c>
      <c r="C13" s="5">
        <v>1</v>
      </c>
      <c r="D13" s="5">
        <v>2</v>
      </c>
      <c r="E13" s="5">
        <v>3</v>
      </c>
      <c r="F13" s="5">
        <v>4</v>
      </c>
      <c r="G13" s="5">
        <v>5</v>
      </c>
      <c r="H13" s="6"/>
    </row>
    <row r="14" spans="1:8" x14ac:dyDescent="0.15">
      <c r="A14" s="4" t="s">
        <v>12</v>
      </c>
    </row>
    <row r="15" spans="1:8" x14ac:dyDescent="0.15">
      <c r="A15" t="s">
        <v>13</v>
      </c>
      <c r="B15" s="7">
        <f>1000</f>
        <v>1000</v>
      </c>
      <c r="C15" s="7">
        <f>B15*(1+$B$2)</f>
        <v>1100</v>
      </c>
      <c r="D15" s="7">
        <f>C15*(1+$B$2)</f>
        <v>1210</v>
      </c>
      <c r="E15" s="7">
        <f>D15*(1+$B$2)</f>
        <v>1331</v>
      </c>
      <c r="F15" s="7">
        <f>E15*(1+$B$2)</f>
        <v>1464.1000000000001</v>
      </c>
      <c r="G15" s="7">
        <f>F15*(1+$B$2)</f>
        <v>1610.5100000000002</v>
      </c>
      <c r="H15" s="8"/>
    </row>
    <row r="16" spans="1:8" x14ac:dyDescent="0.15">
      <c r="A16" t="s">
        <v>14</v>
      </c>
      <c r="B16" s="7">
        <f t="shared" ref="B16:G16" si="0">-B15*$B$6</f>
        <v>-500</v>
      </c>
      <c r="C16" s="7">
        <f t="shared" si="0"/>
        <v>-550</v>
      </c>
      <c r="D16" s="7">
        <f t="shared" si="0"/>
        <v>-605</v>
      </c>
      <c r="E16" s="7">
        <f t="shared" si="0"/>
        <v>-665.5</v>
      </c>
      <c r="F16" s="7">
        <f t="shared" si="0"/>
        <v>-732.05000000000007</v>
      </c>
      <c r="G16" s="7">
        <f t="shared" si="0"/>
        <v>-805.25500000000011</v>
      </c>
      <c r="H16" s="8"/>
    </row>
    <row r="17" spans="1:8" x14ac:dyDescent="0.15">
      <c r="A17" t="s">
        <v>15</v>
      </c>
      <c r="B17" s="7">
        <f>-$B$8*B36</f>
        <v>-32</v>
      </c>
      <c r="C17" s="7">
        <f>-$B$8*(B36+C36)/2</f>
        <v>-32</v>
      </c>
      <c r="D17" s="7">
        <f>-$B$8*(C36+D36)/2</f>
        <v>-32</v>
      </c>
      <c r="E17" s="7">
        <f>-$B$8*(D36+E36)/2</f>
        <v>-32</v>
      </c>
      <c r="F17" s="7">
        <f>-$B$8*(E36+F36)/2</f>
        <v>-32</v>
      </c>
      <c r="G17" s="7">
        <f>-$B$8*(F36+G36)/2</f>
        <v>-32</v>
      </c>
      <c r="H17" s="8"/>
    </row>
    <row r="18" spans="1:8" x14ac:dyDescent="0.15">
      <c r="A18" t="s">
        <v>16</v>
      </c>
      <c r="B18" s="7">
        <f>$B$9*B27</f>
        <v>6.4</v>
      </c>
      <c r="C18" s="7">
        <f ca="1">$B$9*(B27+C27)/2</f>
        <v>8.9477956254272062</v>
      </c>
      <c r="D18" s="7">
        <f ca="1">$B$9*(C27+D27)/2</f>
        <v>14.276702863501569</v>
      </c>
      <c r="E18" s="7">
        <f ca="1">$B$9*(D27+E27)/2</f>
        <v>20.080913361163557</v>
      </c>
      <c r="F18" s="7">
        <f ca="1">$B$9*(E27+F27)/2</f>
        <v>26.376731259734132</v>
      </c>
      <c r="G18" s="7">
        <f ca="1">$B$9*(F27+G27)/2</f>
        <v>33.178068826054897</v>
      </c>
      <c r="H18" s="8"/>
    </row>
    <row r="19" spans="1:8" x14ac:dyDescent="0.15">
      <c r="A19" t="s">
        <v>17</v>
      </c>
      <c r="B19" s="7">
        <v>-100</v>
      </c>
      <c r="C19" s="7">
        <f ca="1">-$B$7*(C30+B30)/2</f>
        <v>-116.68421052631579</v>
      </c>
      <c r="D19" s="7">
        <f ca="1">-$B$7*(D30+C30)/2</f>
        <v>-137.47728531855955</v>
      </c>
      <c r="E19" s="7">
        <f ca="1">-$B$7*(E30+D30)/2</f>
        <v>-161.31015745735533</v>
      </c>
      <c r="F19" s="7">
        <f ca="1">-$B$7*(F30+E30)/2</f>
        <v>-188.58791087391907</v>
      </c>
      <c r="G19" s="7">
        <f ca="1">-$B$7*(G30+F30)/2</f>
        <v>-219.76678043959475</v>
      </c>
      <c r="H19" s="8"/>
    </row>
    <row r="20" spans="1:8" x14ac:dyDescent="0.15">
      <c r="A20" t="s">
        <v>18</v>
      </c>
      <c r="B20" s="7">
        <f t="shared" ref="B20:G20" si="1">SUM(B15:B19)</f>
        <v>374.4</v>
      </c>
      <c r="C20" s="7">
        <f t="shared" ca="1" si="1"/>
        <v>410.26358509911148</v>
      </c>
      <c r="D20" s="7">
        <f t="shared" ca="1" si="1"/>
        <v>449.799417544942</v>
      </c>
      <c r="E20" s="7">
        <f t="shared" ca="1" si="1"/>
        <v>492.27075590380821</v>
      </c>
      <c r="F20" s="7">
        <f t="shared" ca="1" si="1"/>
        <v>537.8388203858151</v>
      </c>
      <c r="G20" s="7">
        <f t="shared" ca="1" si="1"/>
        <v>586.66628838646022</v>
      </c>
      <c r="H20" s="8"/>
    </row>
    <row r="21" spans="1:8" x14ac:dyDescent="0.15">
      <c r="A21" t="s">
        <v>19</v>
      </c>
      <c r="B21" s="7">
        <f t="shared" ref="B21:G21" si="2">-B20*$B$10</f>
        <v>-149.76</v>
      </c>
      <c r="C21" s="7">
        <f t="shared" ca="1" si="2"/>
        <v>-164.10543403964459</v>
      </c>
      <c r="D21" s="7">
        <f t="shared" ca="1" si="2"/>
        <v>-179.91976701797682</v>
      </c>
      <c r="E21" s="7">
        <f t="shared" ca="1" si="2"/>
        <v>-196.90830236152328</v>
      </c>
      <c r="F21" s="7">
        <f t="shared" ca="1" si="2"/>
        <v>-215.13552815432604</v>
      </c>
      <c r="G21" s="7">
        <f t="shared" ca="1" si="2"/>
        <v>-234.66651535458411</v>
      </c>
      <c r="H21" s="8"/>
    </row>
    <row r="22" spans="1:8" x14ac:dyDescent="0.15">
      <c r="A22" t="s">
        <v>20</v>
      </c>
      <c r="B22" s="7">
        <f t="shared" ref="B22:G22" si="3">B21+B20</f>
        <v>224.64</v>
      </c>
      <c r="C22" s="7">
        <f t="shared" ca="1" si="3"/>
        <v>246.15815105946689</v>
      </c>
      <c r="D22" s="7">
        <f t="shared" ca="1" si="3"/>
        <v>269.87965052696518</v>
      </c>
      <c r="E22" s="7">
        <f t="shared" ca="1" si="3"/>
        <v>295.36245354228492</v>
      </c>
      <c r="F22" s="7">
        <f t="shared" ca="1" si="3"/>
        <v>322.70329223148906</v>
      </c>
      <c r="G22" s="7">
        <f t="shared" ca="1" si="3"/>
        <v>351.99977303187609</v>
      </c>
      <c r="H22" s="8"/>
    </row>
    <row r="23" spans="1:8" x14ac:dyDescent="0.15">
      <c r="A23" t="s">
        <v>21</v>
      </c>
      <c r="B23" s="7">
        <f>-B22*$B$11</f>
        <v>-89.855999999999995</v>
      </c>
      <c r="C23" s="7">
        <f ca="1">-$B$11*C22</f>
        <v>-98.463260423786764</v>
      </c>
      <c r="D23" s="7">
        <f ca="1">-$B$11*D22</f>
        <v>-107.95186021078608</v>
      </c>
      <c r="E23" s="7">
        <f ca="1">-$B$11*E22</f>
        <v>-118.14498141691398</v>
      </c>
      <c r="F23" s="7">
        <f ca="1">-$B$11*F22</f>
        <v>-129.08131689259562</v>
      </c>
      <c r="G23" s="7">
        <f ca="1">-$B$11*G22</f>
        <v>-140.79990921275044</v>
      </c>
      <c r="H23" s="8"/>
    </row>
    <row r="24" spans="1:8" x14ac:dyDescent="0.15">
      <c r="A24" t="s">
        <v>22</v>
      </c>
      <c r="B24" s="7">
        <f t="shared" ref="B24:G24" si="4">B23+B22</f>
        <v>134.78399999999999</v>
      </c>
      <c r="C24" s="7">
        <f t="shared" ca="1" si="4"/>
        <v>147.69489063568011</v>
      </c>
      <c r="D24" s="7">
        <f t="shared" ca="1" si="4"/>
        <v>161.92779031617908</v>
      </c>
      <c r="E24" s="7">
        <f t="shared" ca="1" si="4"/>
        <v>177.21747212537093</v>
      </c>
      <c r="F24" s="7">
        <f t="shared" ca="1" si="4"/>
        <v>193.62197533889344</v>
      </c>
      <c r="G24" s="7">
        <f t="shared" ca="1" si="4"/>
        <v>211.19986381912565</v>
      </c>
      <c r="H24" s="8"/>
    </row>
    <row r="25" spans="1:8" x14ac:dyDescent="0.15">
      <c r="B25" s="7"/>
      <c r="C25" s="7"/>
      <c r="D25" s="7"/>
      <c r="E25" s="7"/>
      <c r="F25" s="7"/>
      <c r="G25" s="7"/>
      <c r="H25" s="8"/>
    </row>
    <row r="26" spans="1:8" x14ac:dyDescent="0.15">
      <c r="A26" s="4" t="s">
        <v>23</v>
      </c>
      <c r="B26" s="7"/>
      <c r="C26" s="7"/>
      <c r="D26" s="7"/>
      <c r="E26" s="7"/>
      <c r="F26" s="7"/>
      <c r="G26" s="7"/>
      <c r="H26" s="8"/>
    </row>
    <row r="27" spans="1:8" x14ac:dyDescent="0.15">
      <c r="A27" s="9" t="s">
        <v>24</v>
      </c>
      <c r="B27" s="7">
        <v>80</v>
      </c>
      <c r="C27" s="7">
        <f ca="1">C39-C28-C32</f>
        <v>143.69489063568017</v>
      </c>
      <c r="D27" s="7">
        <f ca="1">D39-D28-D32</f>
        <v>213.22268095185905</v>
      </c>
      <c r="E27" s="7">
        <f ca="1">E39-E28-E32</f>
        <v>288.80015307722988</v>
      </c>
      <c r="F27" s="7">
        <f ca="1">F39-F28-F32</f>
        <v>370.61812841612345</v>
      </c>
      <c r="G27" s="7">
        <f ca="1">G39-G28-G32</f>
        <v>458.83359223524894</v>
      </c>
      <c r="H27" s="8"/>
    </row>
    <row r="28" spans="1:8" x14ac:dyDescent="0.15">
      <c r="A28" t="s">
        <v>25</v>
      </c>
      <c r="B28" s="7">
        <f>$B$3*B15</f>
        <v>150</v>
      </c>
      <c r="C28" s="7">
        <f>C15*$B$3</f>
        <v>165</v>
      </c>
      <c r="D28" s="7">
        <f>D15*$B$3</f>
        <v>181.5</v>
      </c>
      <c r="E28" s="7">
        <f>E15*$B$3</f>
        <v>199.65</v>
      </c>
      <c r="F28" s="7">
        <f>F15*$B$3</f>
        <v>219.61500000000001</v>
      </c>
      <c r="G28" s="7">
        <f>G15*$B$3</f>
        <v>241.57650000000001</v>
      </c>
      <c r="H28" s="8"/>
    </row>
    <row r="29" spans="1:8" x14ac:dyDescent="0.15">
      <c r="A29" t="s">
        <v>26</v>
      </c>
      <c r="B29" s="7"/>
      <c r="C29" s="7"/>
      <c r="D29" s="7"/>
      <c r="E29" s="7"/>
      <c r="F29" s="7"/>
      <c r="G29" s="7"/>
      <c r="H29" s="8"/>
    </row>
    <row r="30" spans="1:8" x14ac:dyDescent="0.15">
      <c r="A30" t="s">
        <v>27</v>
      </c>
      <c r="B30" s="7">
        <f t="shared" ref="B30:G30" si="5">B32-B31</f>
        <v>1070</v>
      </c>
      <c r="C30" s="7">
        <f t="shared" ca="1" si="5"/>
        <v>1263.6842105263158</v>
      </c>
      <c r="D30" s="7">
        <f t="shared" ca="1" si="5"/>
        <v>1485.8614958448754</v>
      </c>
      <c r="E30" s="7">
        <f t="shared" ca="1" si="5"/>
        <v>1740.341653302231</v>
      </c>
      <c r="F30" s="7">
        <f t="shared" ca="1" si="5"/>
        <v>2031.4165641761501</v>
      </c>
      <c r="G30" s="7">
        <f t="shared" ca="1" si="5"/>
        <v>2363.9190446157445</v>
      </c>
      <c r="H30" s="8"/>
    </row>
    <row r="31" spans="1:8" x14ac:dyDescent="0.15">
      <c r="A31" t="s">
        <v>28</v>
      </c>
      <c r="B31" s="7">
        <v>-300</v>
      </c>
      <c r="C31" s="7">
        <f ca="1">B31+C19</f>
        <v>-416.68421052631578</v>
      </c>
      <c r="D31" s="7">
        <f ca="1">C31+D19</f>
        <v>-554.16149584487539</v>
      </c>
      <c r="E31" s="7">
        <f ca="1">D31+E19</f>
        <v>-715.47165330223072</v>
      </c>
      <c r="F31" s="7">
        <f ca="1">E31+F19</f>
        <v>-904.05956417614982</v>
      </c>
      <c r="G31" s="7">
        <f ca="1">F31+G19</f>
        <v>-1123.8263446157446</v>
      </c>
      <c r="H31" s="8"/>
    </row>
    <row r="32" spans="1:8" x14ac:dyDescent="0.15">
      <c r="A32" t="s">
        <v>29</v>
      </c>
      <c r="B32" s="7">
        <f t="shared" ref="B32:G32" si="6">B15*$B$5</f>
        <v>770</v>
      </c>
      <c r="C32" s="7">
        <f t="shared" si="6"/>
        <v>847</v>
      </c>
      <c r="D32" s="7">
        <f t="shared" si="6"/>
        <v>931.7</v>
      </c>
      <c r="E32" s="7">
        <f t="shared" si="6"/>
        <v>1024.8700000000001</v>
      </c>
      <c r="F32" s="7">
        <f t="shared" si="6"/>
        <v>1127.3570000000002</v>
      </c>
      <c r="G32" s="7">
        <f t="shared" si="6"/>
        <v>1240.0927000000001</v>
      </c>
      <c r="H32" s="8"/>
    </row>
    <row r="33" spans="1:8" x14ac:dyDescent="0.15">
      <c r="A33" s="4" t="s">
        <v>30</v>
      </c>
      <c r="B33" s="7">
        <f>B27+B28+B32</f>
        <v>1000</v>
      </c>
      <c r="C33" s="7">
        <f ca="1">C32+C28+C27</f>
        <v>1155.6948906356802</v>
      </c>
      <c r="D33" s="7">
        <f ca="1">D32+D28+D27</f>
        <v>1326.4226809518591</v>
      </c>
      <c r="E33" s="7">
        <f ca="1">E32+E28+E27</f>
        <v>1513.3201530772301</v>
      </c>
      <c r="F33" s="7">
        <f ca="1">F32+F28+F27</f>
        <v>1717.5901284161237</v>
      </c>
      <c r="G33" s="7">
        <f ca="1">G32+G28+G27</f>
        <v>1940.5027922352492</v>
      </c>
      <c r="H33" s="8"/>
    </row>
    <row r="34" spans="1:8" x14ac:dyDescent="0.15">
      <c r="B34" s="7"/>
      <c r="C34" s="7"/>
      <c r="D34" s="7"/>
      <c r="E34" s="7"/>
      <c r="F34" s="7"/>
      <c r="G34" s="7"/>
      <c r="H34" s="8"/>
    </row>
    <row r="35" spans="1:8" x14ac:dyDescent="0.15">
      <c r="A35" t="s">
        <v>31</v>
      </c>
      <c r="B35" s="7">
        <f t="shared" ref="B35:G35" si="7">B15*$B$4</f>
        <v>80</v>
      </c>
      <c r="C35" s="7">
        <f t="shared" si="7"/>
        <v>88</v>
      </c>
      <c r="D35" s="7">
        <f t="shared" si="7"/>
        <v>96.8</v>
      </c>
      <c r="E35" s="7">
        <f t="shared" si="7"/>
        <v>106.48</v>
      </c>
      <c r="F35" s="7">
        <f t="shared" si="7"/>
        <v>117.12800000000001</v>
      </c>
      <c r="G35" s="7">
        <f t="shared" si="7"/>
        <v>128.84080000000003</v>
      </c>
      <c r="H35" s="8"/>
    </row>
    <row r="36" spans="1:8" x14ac:dyDescent="0.15">
      <c r="A36" t="s">
        <v>32</v>
      </c>
      <c r="B36" s="7">
        <f>B33-B35-B37-B38</f>
        <v>320</v>
      </c>
      <c r="C36" s="7">
        <f t="shared" ref="C36:G37" si="8">B36</f>
        <v>320</v>
      </c>
      <c r="D36" s="7">
        <f t="shared" si="8"/>
        <v>320</v>
      </c>
      <c r="E36" s="7">
        <f t="shared" si="8"/>
        <v>320</v>
      </c>
      <c r="F36" s="7">
        <f t="shared" si="8"/>
        <v>320</v>
      </c>
      <c r="G36" s="7">
        <f t="shared" si="8"/>
        <v>320</v>
      </c>
      <c r="H36" s="8"/>
    </row>
    <row r="37" spans="1:8" x14ac:dyDescent="0.15">
      <c r="A37" t="s">
        <v>33</v>
      </c>
      <c r="B37" s="7">
        <v>450</v>
      </c>
      <c r="C37" s="7">
        <f t="shared" si="8"/>
        <v>450</v>
      </c>
      <c r="D37" s="7">
        <f t="shared" si="8"/>
        <v>450</v>
      </c>
      <c r="E37" s="7">
        <f t="shared" si="8"/>
        <v>450</v>
      </c>
      <c r="F37" s="7">
        <f t="shared" si="8"/>
        <v>450</v>
      </c>
      <c r="G37" s="7">
        <f t="shared" si="8"/>
        <v>450</v>
      </c>
      <c r="H37" s="8"/>
    </row>
    <row r="38" spans="1:8" x14ac:dyDescent="0.15">
      <c r="A38" t="s">
        <v>34</v>
      </c>
      <c r="B38" s="7">
        <v>150</v>
      </c>
      <c r="C38" s="7">
        <f ca="1">B38+C24</f>
        <v>297.69489063568011</v>
      </c>
      <c r="D38" s="7">
        <f ca="1">C38+D24</f>
        <v>459.62268095185919</v>
      </c>
      <c r="E38" s="7">
        <f ca="1">D38+E24</f>
        <v>636.84015307723007</v>
      </c>
      <c r="F38" s="7">
        <f ca="1">E38+F24</f>
        <v>830.46212841612351</v>
      </c>
      <c r="G38" s="7">
        <f ca="1">F38+G24</f>
        <v>1041.6619922352493</v>
      </c>
      <c r="H38" s="8"/>
    </row>
    <row r="39" spans="1:8" x14ac:dyDescent="0.15">
      <c r="A39" s="4" t="s">
        <v>35</v>
      </c>
      <c r="B39" s="7">
        <f t="shared" ref="B39:G39" si="9">SUM(B35:B38)</f>
        <v>1000</v>
      </c>
      <c r="C39" s="7">
        <f t="shared" ca="1" si="9"/>
        <v>1155.6948906356802</v>
      </c>
      <c r="D39" s="7">
        <f t="shared" ca="1" si="9"/>
        <v>1326.4226809518591</v>
      </c>
      <c r="E39" s="7">
        <f t="shared" ca="1" si="9"/>
        <v>1513.3201530772301</v>
      </c>
      <c r="F39" s="7">
        <f t="shared" ca="1" si="9"/>
        <v>1717.5901284161237</v>
      </c>
      <c r="G39" s="7">
        <f t="shared" ca="1" si="9"/>
        <v>1940.5027922352492</v>
      </c>
      <c r="H39" s="8"/>
    </row>
    <row r="40" spans="1:8" x14ac:dyDescent="0.15">
      <c r="H40" s="8"/>
    </row>
    <row r="41" spans="1:8" s="4" customFormat="1" x14ac:dyDescent="0.15">
      <c r="A41" s="10" t="s">
        <v>11</v>
      </c>
      <c r="B41" s="11">
        <v>0</v>
      </c>
      <c r="C41" s="11">
        <v>1</v>
      </c>
      <c r="D41" s="11">
        <v>2</v>
      </c>
      <c r="E41" s="11">
        <v>3</v>
      </c>
      <c r="F41" s="11">
        <v>4</v>
      </c>
      <c r="G41" s="11">
        <v>5</v>
      </c>
      <c r="H41" s="8"/>
    </row>
    <row r="42" spans="1:8" x14ac:dyDescent="0.15">
      <c r="A42" s="10" t="s">
        <v>36</v>
      </c>
      <c r="B42" s="12"/>
      <c r="C42" s="12"/>
      <c r="D42" s="12"/>
      <c r="E42" s="12"/>
      <c r="F42" s="12"/>
      <c r="G42" s="12"/>
      <c r="H42" s="8"/>
    </row>
    <row r="43" spans="1:8" x14ac:dyDescent="0.15">
      <c r="A43" s="12" t="s">
        <v>20</v>
      </c>
      <c r="B43" s="12"/>
      <c r="C43" s="12">
        <f ca="1">C22</f>
        <v>246.15815105946689</v>
      </c>
      <c r="D43" s="12">
        <f ca="1">D22</f>
        <v>269.87965052696518</v>
      </c>
      <c r="E43" s="12">
        <f ca="1">E22</f>
        <v>295.36245354228492</v>
      </c>
      <c r="F43" s="12">
        <f ca="1">F22</f>
        <v>322.70329223148906</v>
      </c>
      <c r="G43" s="12">
        <f ca="1">G22</f>
        <v>351.99977303187609</v>
      </c>
      <c r="H43" s="8"/>
    </row>
    <row r="44" spans="1:8" x14ac:dyDescent="0.15">
      <c r="A44" s="12" t="s">
        <v>37</v>
      </c>
      <c r="B44" s="12"/>
      <c r="C44" s="12">
        <f ca="1">-C19</f>
        <v>116.68421052631579</v>
      </c>
      <c r="D44" s="12">
        <f ca="1">-D19</f>
        <v>137.47728531855955</v>
      </c>
      <c r="E44" s="12">
        <f ca="1">-E19</f>
        <v>161.31015745735533</v>
      </c>
      <c r="F44" s="12">
        <f ca="1">-F19</f>
        <v>188.58791087391907</v>
      </c>
      <c r="G44" s="12">
        <f ca="1">-G19</f>
        <v>219.76678043959475</v>
      </c>
      <c r="H44" s="8"/>
    </row>
    <row r="45" spans="1:8" x14ac:dyDescent="0.15">
      <c r="A45" s="12" t="s">
        <v>38</v>
      </c>
      <c r="B45" s="12"/>
      <c r="C45" s="12">
        <f>-(C28-B28)</f>
        <v>-15</v>
      </c>
      <c r="D45" s="12">
        <f>-(D28-C28)</f>
        <v>-16.5</v>
      </c>
      <c r="E45" s="12">
        <f>-(E28-D28)</f>
        <v>-18.150000000000006</v>
      </c>
      <c r="F45" s="12">
        <f>-(F28-E28)</f>
        <v>-19.965000000000003</v>
      </c>
      <c r="G45" s="12">
        <f>-(G28-F28)</f>
        <v>-21.961500000000001</v>
      </c>
      <c r="H45" s="8"/>
    </row>
    <row r="46" spans="1:8" x14ac:dyDescent="0.15">
      <c r="A46" s="12" t="s">
        <v>39</v>
      </c>
      <c r="B46" s="12"/>
      <c r="C46" s="12">
        <f>C35-B35</f>
        <v>8</v>
      </c>
      <c r="D46" s="12">
        <f>D35-C35</f>
        <v>8.7999999999999972</v>
      </c>
      <c r="E46" s="12">
        <f>E35-D35</f>
        <v>9.6800000000000068</v>
      </c>
      <c r="F46" s="12">
        <f>F35-E35</f>
        <v>10.64800000000001</v>
      </c>
      <c r="G46" s="12">
        <f>G35-F35</f>
        <v>11.712800000000016</v>
      </c>
      <c r="H46" s="8"/>
    </row>
    <row r="47" spans="1:8" x14ac:dyDescent="0.15">
      <c r="A47" s="12" t="s">
        <v>40</v>
      </c>
      <c r="B47" s="12"/>
      <c r="C47" s="12">
        <f ca="1">-(C30-B30)</f>
        <v>-193.68421052631584</v>
      </c>
      <c r="D47" s="12">
        <f ca="1">-(D30-C30)</f>
        <v>-222.1772853185596</v>
      </c>
      <c r="E47" s="12">
        <f ca="1">-(E30-D30)</f>
        <v>-254.48015745735552</v>
      </c>
      <c r="F47" s="12">
        <f ca="1">-(F30-E30)</f>
        <v>-291.07491087391918</v>
      </c>
      <c r="G47" s="12">
        <f ca="1">-(G30-F30)</f>
        <v>-332.50248043959436</v>
      </c>
      <c r="H47" s="8"/>
    </row>
    <row r="48" spans="1:8" x14ac:dyDescent="0.15">
      <c r="A48" s="12" t="s">
        <v>41</v>
      </c>
      <c r="B48" s="12"/>
      <c r="C48" s="12">
        <f t="shared" ref="C48:G49" si="10">-(1-$B$10)*C17</f>
        <v>19.2</v>
      </c>
      <c r="D48" s="12">
        <f t="shared" si="10"/>
        <v>19.2</v>
      </c>
      <c r="E48" s="12">
        <f t="shared" si="10"/>
        <v>19.2</v>
      </c>
      <c r="F48" s="12">
        <f t="shared" si="10"/>
        <v>19.2</v>
      </c>
      <c r="G48" s="12">
        <f t="shared" si="10"/>
        <v>19.2</v>
      </c>
      <c r="H48" s="8"/>
    </row>
    <row r="49" spans="1:8" x14ac:dyDescent="0.15">
      <c r="A49" s="12" t="s">
        <v>42</v>
      </c>
      <c r="B49" s="12"/>
      <c r="C49" s="12">
        <f t="shared" ca="1" si="10"/>
        <v>-5.3686773752563237</v>
      </c>
      <c r="D49" s="12">
        <f t="shared" ca="1" si="10"/>
        <v>-8.5660217181009415</v>
      </c>
      <c r="E49" s="12">
        <f t="shared" ca="1" si="10"/>
        <v>-12.048548016698133</v>
      </c>
      <c r="F49" s="12">
        <f t="shared" ca="1" si="10"/>
        <v>-15.826038755840479</v>
      </c>
      <c r="G49" s="12">
        <f t="shared" ca="1" si="10"/>
        <v>-19.906841295632937</v>
      </c>
      <c r="H49" s="8"/>
    </row>
    <row r="50" spans="1:8" x14ac:dyDescent="0.15">
      <c r="A50" s="10" t="s">
        <v>43</v>
      </c>
      <c r="B50" s="12"/>
      <c r="C50" s="12">
        <f ca="1">SUM(C43:C49)</f>
        <v>175.98947368421051</v>
      </c>
      <c r="D50" s="12">
        <f ca="1">SUM(D43:D49)</f>
        <v>188.11362880886418</v>
      </c>
      <c r="E50" s="12">
        <f ca="1">SUM(E43:E49)</f>
        <v>200.87390552558662</v>
      </c>
      <c r="F50" s="12">
        <f ca="1">SUM(F43:F49)</f>
        <v>214.27325347564849</v>
      </c>
      <c r="G50" s="12">
        <f ca="1">SUM(G43:G49)</f>
        <v>228.30853173624354</v>
      </c>
      <c r="H50" s="8"/>
    </row>
    <row r="51" spans="1:8" x14ac:dyDescent="0.15">
      <c r="A51" s="10"/>
      <c r="B51" s="12"/>
      <c r="C51" s="12"/>
      <c r="D51" s="12"/>
      <c r="E51" s="12"/>
      <c r="F51" s="12"/>
      <c r="G51" s="12"/>
      <c r="H51" s="8"/>
    </row>
    <row r="52" spans="1:8" x14ac:dyDescent="0.15">
      <c r="H52" s="8"/>
    </row>
    <row r="53" spans="1:8" ht="16" x14ac:dyDescent="0.2">
      <c r="A53" s="41" t="s">
        <v>44</v>
      </c>
      <c r="B53" s="41"/>
      <c r="C53" s="41"/>
      <c r="D53" s="41"/>
      <c r="E53" s="41"/>
      <c r="F53" s="41"/>
      <c r="G53" s="41"/>
      <c r="H53" s="41"/>
    </row>
    <row r="54" spans="1:8" x14ac:dyDescent="0.15">
      <c r="A54" s="4" t="s">
        <v>45</v>
      </c>
      <c r="H54" s="8"/>
    </row>
    <row r="55" spans="1:8" x14ac:dyDescent="0.15">
      <c r="A55" t="s">
        <v>20</v>
      </c>
      <c r="C55" s="13">
        <f ca="1">C22</f>
        <v>246.15815105946689</v>
      </c>
      <c r="D55" s="13">
        <f ca="1">D22</f>
        <v>269.87965052696518</v>
      </c>
      <c r="E55" s="13">
        <f ca="1">E22</f>
        <v>295.36245354228492</v>
      </c>
      <c r="F55" s="13">
        <f ca="1">F22</f>
        <v>322.70329223148906</v>
      </c>
      <c r="G55" s="13">
        <f ca="1">G22</f>
        <v>351.99977303187609</v>
      </c>
      <c r="H55" s="8"/>
    </row>
    <row r="56" spans="1:8" x14ac:dyDescent="0.15">
      <c r="A56" t="s">
        <v>37</v>
      </c>
      <c r="C56" s="13">
        <f ca="1">-C19</f>
        <v>116.68421052631579</v>
      </c>
      <c r="D56" s="13">
        <f ca="1">-D19</f>
        <v>137.47728531855955</v>
      </c>
      <c r="E56" s="13">
        <f ca="1">-E19</f>
        <v>161.31015745735533</v>
      </c>
      <c r="F56" s="13">
        <f ca="1">-F19</f>
        <v>188.58791087391907</v>
      </c>
      <c r="G56" s="13">
        <f ca="1">-G19</f>
        <v>219.76678043959475</v>
      </c>
      <c r="H56" s="8"/>
    </row>
    <row r="57" spans="1:8" x14ac:dyDescent="0.15">
      <c r="A57" t="s">
        <v>46</v>
      </c>
      <c r="C57" s="13"/>
      <c r="D57" s="13"/>
      <c r="E57" s="13"/>
      <c r="F57" s="13"/>
      <c r="G57" s="13"/>
      <c r="H57" s="8"/>
    </row>
    <row r="58" spans="1:8" x14ac:dyDescent="0.15">
      <c r="A58" s="12" t="s">
        <v>47</v>
      </c>
      <c r="C58" s="13">
        <f>-(C28-B28)</f>
        <v>-15</v>
      </c>
      <c r="D58" s="13">
        <f>-(D28-C28)</f>
        <v>-16.5</v>
      </c>
      <c r="E58" s="13">
        <f>-(E28-D28)</f>
        <v>-18.150000000000006</v>
      </c>
      <c r="F58" s="13">
        <f>-(F28-E28)</f>
        <v>-19.965000000000003</v>
      </c>
      <c r="G58" s="13">
        <f>-(G28-F28)</f>
        <v>-21.961500000000001</v>
      </c>
      <c r="H58" s="8"/>
    </row>
    <row r="59" spans="1:8" x14ac:dyDescent="0.15">
      <c r="A59" s="12" t="s">
        <v>48</v>
      </c>
      <c r="C59" s="13">
        <f>C35-B35</f>
        <v>8</v>
      </c>
      <c r="D59" s="13">
        <f>D35-C35</f>
        <v>8.7999999999999972</v>
      </c>
      <c r="E59" s="13">
        <f>E35-D35</f>
        <v>9.6800000000000068</v>
      </c>
      <c r="F59" s="13">
        <f>F35-E35</f>
        <v>10.64800000000001</v>
      </c>
      <c r="G59" s="13">
        <f>G35-F35</f>
        <v>11.712800000000016</v>
      </c>
      <c r="H59" s="8"/>
    </row>
    <row r="60" spans="1:8" x14ac:dyDescent="0.15">
      <c r="A60" t="s">
        <v>49</v>
      </c>
      <c r="C60" s="13">
        <f ca="1">SUM(C55:C59)</f>
        <v>355.84236158578267</v>
      </c>
      <c r="D60" s="13">
        <f ca="1">SUM(D55:D59)</f>
        <v>399.65693584552474</v>
      </c>
      <c r="E60" s="13">
        <f ca="1">SUM(E55:E59)</f>
        <v>448.20261099964029</v>
      </c>
      <c r="F60" s="13">
        <f ca="1">SUM(F55:F59)</f>
        <v>501.97420310540815</v>
      </c>
      <c r="G60" s="13">
        <f ca="1">SUM(G55:G59)</f>
        <v>561.51785347147086</v>
      </c>
      <c r="H60" s="8"/>
    </row>
    <row r="61" spans="1:8" x14ac:dyDescent="0.15">
      <c r="H61" s="8"/>
    </row>
    <row r="62" spans="1:8" x14ac:dyDescent="0.15">
      <c r="A62" s="4" t="s">
        <v>50</v>
      </c>
      <c r="H62" s="8"/>
    </row>
    <row r="63" spans="1:8" x14ac:dyDescent="0.15">
      <c r="A63" s="9" t="s">
        <v>51</v>
      </c>
      <c r="C63" s="13">
        <f ca="1">-(C30-B30)</f>
        <v>-193.68421052631584</v>
      </c>
      <c r="D63" s="13">
        <f ca="1">-(D30-C30)</f>
        <v>-222.1772853185596</v>
      </c>
      <c r="E63" s="13">
        <f ca="1">-(E30-D30)</f>
        <v>-254.48015745735552</v>
      </c>
      <c r="F63" s="13">
        <f ca="1">-(F30-E30)</f>
        <v>-291.07491087391918</v>
      </c>
      <c r="G63" s="13">
        <f ca="1">-(G30-F30)</f>
        <v>-332.50248043959436</v>
      </c>
      <c r="H63" s="8"/>
    </row>
    <row r="64" spans="1:8" x14ac:dyDescent="0.15">
      <c r="A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 s="8"/>
    </row>
    <row r="65" spans="1:8" x14ac:dyDescent="0.15">
      <c r="A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 s="8"/>
    </row>
    <row r="66" spans="1:8" x14ac:dyDescent="0.15">
      <c r="A66" t="s">
        <v>54</v>
      </c>
      <c r="C66" s="13">
        <f ca="1">SUM(C63:C65)</f>
        <v>-193.68421052631584</v>
      </c>
      <c r="D66" s="13">
        <f ca="1">SUM(D63:D65)</f>
        <v>-222.1772853185596</v>
      </c>
      <c r="E66" s="13">
        <f ca="1">SUM(E63:E65)</f>
        <v>-254.48015745735552</v>
      </c>
      <c r="F66" s="13">
        <f ca="1">SUM(F63:F65)</f>
        <v>-291.07491087391918</v>
      </c>
      <c r="G66" s="13">
        <f ca="1">SUM(G63:G65)</f>
        <v>-332.50248043959436</v>
      </c>
      <c r="H66" s="8"/>
    </row>
    <row r="67" spans="1:8" x14ac:dyDescent="0.15">
      <c r="H67" s="8"/>
    </row>
    <row r="68" spans="1:8" x14ac:dyDescent="0.15">
      <c r="A68" s="4" t="s">
        <v>55</v>
      </c>
      <c r="H68" s="8"/>
    </row>
    <row r="69" spans="1:8" x14ac:dyDescent="0.15">
      <c r="A69" t="s">
        <v>56</v>
      </c>
      <c r="C69" s="14">
        <f t="shared" ref="C69:G70" si="11">C36-B36</f>
        <v>0</v>
      </c>
      <c r="D69" s="14">
        <f t="shared" si="11"/>
        <v>0</v>
      </c>
      <c r="E69" s="14">
        <f t="shared" si="11"/>
        <v>0</v>
      </c>
      <c r="F69" s="14">
        <f t="shared" si="11"/>
        <v>0</v>
      </c>
      <c r="G69" s="14">
        <f t="shared" si="11"/>
        <v>0</v>
      </c>
      <c r="H69" s="8"/>
    </row>
    <row r="70" spans="1:8" x14ac:dyDescent="0.15">
      <c r="A70" t="s">
        <v>57</v>
      </c>
      <c r="C70" s="14">
        <f t="shared" si="11"/>
        <v>0</v>
      </c>
      <c r="D70" s="14">
        <f t="shared" si="11"/>
        <v>0</v>
      </c>
      <c r="E70" s="14">
        <f t="shared" si="11"/>
        <v>0</v>
      </c>
      <c r="F70" s="14">
        <f t="shared" si="11"/>
        <v>0</v>
      </c>
      <c r="G70" s="14">
        <f t="shared" si="11"/>
        <v>0</v>
      </c>
      <c r="H70" s="8"/>
    </row>
    <row r="71" spans="1:8" x14ac:dyDescent="0.15">
      <c r="A71" t="s">
        <v>58</v>
      </c>
      <c r="C71" s="13">
        <f ca="1">C23</f>
        <v>-98.463260423786764</v>
      </c>
      <c r="D71" s="13">
        <f ca="1">D23</f>
        <v>-107.95186021078608</v>
      </c>
      <c r="E71" s="13">
        <f ca="1">E23</f>
        <v>-118.14498141691398</v>
      </c>
      <c r="F71" s="13">
        <f ca="1">F23</f>
        <v>-129.08131689259562</v>
      </c>
      <c r="G71" s="13">
        <f ca="1">G23</f>
        <v>-140.79990921275044</v>
      </c>
      <c r="H71" s="8"/>
    </row>
    <row r="72" spans="1:8" x14ac:dyDescent="0.15">
      <c r="A72" t="s">
        <v>59</v>
      </c>
      <c r="C72" s="15">
        <f ca="1">SUM(C69:C71)</f>
        <v>-98.463260423786764</v>
      </c>
      <c r="D72" s="15">
        <f ca="1">SUM(D69:D71)</f>
        <v>-107.95186021078608</v>
      </c>
      <c r="E72" s="15">
        <f ca="1">SUM(E69:E71)</f>
        <v>-118.14498141691398</v>
      </c>
      <c r="F72" s="15">
        <f ca="1">SUM(F69:F71)</f>
        <v>-129.08131689259562</v>
      </c>
      <c r="G72" s="15">
        <f ca="1">SUM(G69:G71)</f>
        <v>-140.79990921275044</v>
      </c>
      <c r="H72" s="8"/>
    </row>
    <row r="73" spans="1:8" x14ac:dyDescent="0.15">
      <c r="H73" s="8"/>
    </row>
    <row r="74" spans="1:8" x14ac:dyDescent="0.15">
      <c r="A74" s="16" t="s">
        <v>60</v>
      </c>
      <c r="B74" s="16"/>
      <c r="C74" s="17">
        <f ca="1">C72+C66+C60</f>
        <v>63.694890635680053</v>
      </c>
      <c r="D74" s="17">
        <f ca="1">D72+D66+D60</f>
        <v>69.52779031617905</v>
      </c>
      <c r="E74" s="17">
        <f ca="1">E72+E66+E60</f>
        <v>75.577472125370775</v>
      </c>
      <c r="F74" s="17">
        <f ca="1">F72+F66+F60</f>
        <v>81.817975338893348</v>
      </c>
      <c r="G74" s="17">
        <f ca="1">G72+G66+G60</f>
        <v>88.215463819126057</v>
      </c>
      <c r="H74" s="8"/>
    </row>
    <row r="75" spans="1:8" x14ac:dyDescent="0.15">
      <c r="A75" s="16" t="s">
        <v>61</v>
      </c>
      <c r="B75" s="16"/>
      <c r="C75" s="18">
        <f ca="1">C27-B27</f>
        <v>63.694890635680167</v>
      </c>
      <c r="D75" s="18">
        <f ca="1">D27-C27</f>
        <v>69.52779031617888</v>
      </c>
      <c r="E75" s="18">
        <f ca="1">E27-D27</f>
        <v>75.577472125370832</v>
      </c>
      <c r="F75" s="18">
        <f ca="1">F27-E27</f>
        <v>81.817975338893575</v>
      </c>
      <c r="G75" s="18">
        <f ca="1">G27-F27</f>
        <v>88.215463819125489</v>
      </c>
      <c r="H75" s="8"/>
    </row>
  </sheetData>
  <mergeCells count="2">
    <mergeCell ref="A1:G1"/>
    <mergeCell ref="A53:H53"/>
  </mergeCells>
  <printOptions headings="1" gridLines="1"/>
  <pageMargins left="0.75" right="0.75" top="1" bottom="1" header="0.5" footer="0.5"/>
  <pageSetup scale="90" orientation="landscape" r:id="rId1"/>
  <headerFooter alignWithMargins="0"/>
  <ignoredErrors>
    <ignoredError sqref="C46 D46:G4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9"/>
  <sheetViews>
    <sheetView tabSelected="1" zoomScale="130" zoomScaleNormal="130" zoomScalePageLayoutView="130" workbookViewId="0">
      <selection activeCell="G125" sqref="G125"/>
    </sheetView>
  </sheetViews>
  <sheetFormatPr baseColWidth="10" defaultColWidth="10.1640625" defaultRowHeight="13" x14ac:dyDescent="0.15"/>
  <cols>
    <col min="1" max="1" width="44.5" customWidth="1"/>
    <col min="2" max="2" width="9.6640625" bestFit="1" customWidth="1"/>
    <col min="3" max="7" width="9.33203125" bestFit="1" customWidth="1"/>
    <col min="8" max="9" width="9.33203125" customWidth="1"/>
    <col min="10" max="11" width="9.33203125" bestFit="1" customWidth="1"/>
  </cols>
  <sheetData>
    <row r="1" spans="1:7" ht="18" x14ac:dyDescent="0.2">
      <c r="A1" s="40" t="s">
        <v>0</v>
      </c>
      <c r="B1" s="40"/>
      <c r="C1" s="40"/>
      <c r="D1" s="40"/>
      <c r="E1" s="40"/>
      <c r="F1" s="40"/>
      <c r="G1" s="40"/>
    </row>
    <row r="2" spans="1:7" x14ac:dyDescent="0.15">
      <c r="A2" t="s">
        <v>1</v>
      </c>
      <c r="B2" s="2">
        <v>0.1</v>
      </c>
    </row>
    <row r="3" spans="1:7" x14ac:dyDescent="0.15">
      <c r="A3" t="s">
        <v>2</v>
      </c>
      <c r="B3" s="2">
        <v>0.15</v>
      </c>
    </row>
    <row r="4" spans="1:7" x14ac:dyDescent="0.15">
      <c r="A4" t="s">
        <v>3</v>
      </c>
      <c r="B4" s="2">
        <v>0.08</v>
      </c>
    </row>
    <row r="5" spans="1:7" x14ac:dyDescent="0.15">
      <c r="A5" t="s">
        <v>4</v>
      </c>
      <c r="B5" s="2">
        <v>0.77</v>
      </c>
    </row>
    <row r="6" spans="1:7" x14ac:dyDescent="0.15">
      <c r="A6" t="s">
        <v>5</v>
      </c>
      <c r="B6" s="2">
        <v>0.5</v>
      </c>
    </row>
    <row r="7" spans="1:7" x14ac:dyDescent="0.15">
      <c r="A7" t="s">
        <v>6</v>
      </c>
      <c r="B7" s="2">
        <v>0.1</v>
      </c>
    </row>
    <row r="8" spans="1:7" x14ac:dyDescent="0.15">
      <c r="A8" t="s">
        <v>7</v>
      </c>
      <c r="B8" s="3">
        <v>0.1</v>
      </c>
    </row>
    <row r="9" spans="1:7" x14ac:dyDescent="0.15">
      <c r="A9" t="s">
        <v>8</v>
      </c>
      <c r="B9" s="3">
        <v>0.08</v>
      </c>
    </row>
    <row r="10" spans="1:7" x14ac:dyDescent="0.15">
      <c r="A10" t="s">
        <v>9</v>
      </c>
      <c r="B10" s="2">
        <v>0.4</v>
      </c>
    </row>
    <row r="11" spans="1:7" x14ac:dyDescent="0.15">
      <c r="A11" t="s">
        <v>10</v>
      </c>
      <c r="B11" s="2">
        <v>0.4</v>
      </c>
    </row>
    <row r="13" spans="1:7" s="4" customFormat="1" x14ac:dyDescent="0.15">
      <c r="A13" s="4" t="s">
        <v>11</v>
      </c>
      <c r="B13" s="5">
        <v>0</v>
      </c>
      <c r="C13" s="5">
        <v>1</v>
      </c>
      <c r="D13" s="5">
        <v>2</v>
      </c>
      <c r="E13" s="5">
        <v>3</v>
      </c>
      <c r="F13" s="5">
        <v>4</v>
      </c>
      <c r="G13" s="5">
        <v>5</v>
      </c>
    </row>
    <row r="14" spans="1:7" x14ac:dyDescent="0.15">
      <c r="A14" s="4" t="s">
        <v>12</v>
      </c>
    </row>
    <row r="15" spans="1:7" x14ac:dyDescent="0.15">
      <c r="A15" t="s">
        <v>13</v>
      </c>
      <c r="B15" s="7">
        <f>1000</f>
        <v>1000</v>
      </c>
      <c r="C15" s="7">
        <f>B15*(1+$B$2)</f>
        <v>1100</v>
      </c>
      <c r="D15" s="7">
        <f>C15*(1+$B$2)</f>
        <v>1210</v>
      </c>
      <c r="E15" s="7">
        <f>D15*(1+$B$2)</f>
        <v>1331</v>
      </c>
      <c r="F15" s="7">
        <f>E15*(1+$B$2)</f>
        <v>1464.1000000000001</v>
      </c>
      <c r="G15" s="7">
        <f>F15*(1+$B$2)</f>
        <v>1610.5100000000002</v>
      </c>
    </row>
    <row r="16" spans="1:7" x14ac:dyDescent="0.15">
      <c r="A16" t="s">
        <v>14</v>
      </c>
      <c r="B16" s="7">
        <f t="shared" ref="B16:G16" si="0">-B15*$B$6</f>
        <v>-500</v>
      </c>
      <c r="C16" s="7">
        <f t="shared" si="0"/>
        <v>-550</v>
      </c>
      <c r="D16" s="7">
        <f t="shared" si="0"/>
        <v>-605</v>
      </c>
      <c r="E16" s="7">
        <f t="shared" si="0"/>
        <v>-665.5</v>
      </c>
      <c r="F16" s="7">
        <f t="shared" si="0"/>
        <v>-732.05000000000007</v>
      </c>
      <c r="G16" s="7">
        <f t="shared" si="0"/>
        <v>-805.25500000000011</v>
      </c>
    </row>
    <row r="17" spans="1:9" x14ac:dyDescent="0.15">
      <c r="A17" t="s">
        <v>15</v>
      </c>
      <c r="B17" s="7">
        <f>-$B$8*B36</f>
        <v>-32</v>
      </c>
      <c r="C17" s="7">
        <f>-$B$8*(B36+C36)/2</f>
        <v>-32</v>
      </c>
      <c r="D17" s="7">
        <f>-$B$8*(C36+D36)/2</f>
        <v>-32</v>
      </c>
      <c r="E17" s="7">
        <f>-$B$8*(D36+E36)/2</f>
        <v>-32</v>
      </c>
      <c r="F17" s="7">
        <f>-$B$8*(E36+F36)/2</f>
        <v>-32</v>
      </c>
      <c r="G17" s="7">
        <f>-$B$8*(F36+G36)/2</f>
        <v>-32</v>
      </c>
    </row>
    <row r="18" spans="1:9" x14ac:dyDescent="0.15">
      <c r="A18" t="s">
        <v>16</v>
      </c>
      <c r="B18" s="7">
        <f>$B$9*B27</f>
        <v>6.4</v>
      </c>
      <c r="C18" s="7">
        <f ca="1">$B$9*(B27+C27)/2</f>
        <v>8.9477956246587116</v>
      </c>
      <c r="D18" s="7">
        <f ca="1">$B$9*(C27+D27)/2</f>
        <v>14.27670285015658</v>
      </c>
      <c r="E18" s="7">
        <f ca="1">$B$9*(D27+E27)/2</f>
        <v>20.080913244611704</v>
      </c>
      <c r="F18" s="7">
        <f ca="1">$B$9*(E27+F27)/2</f>
        <v>26.376730572508251</v>
      </c>
      <c r="G18" s="7">
        <f ca="1">$B$9*(F27+G27)/2</f>
        <v>33.178065729433627</v>
      </c>
    </row>
    <row r="19" spans="1:9" x14ac:dyDescent="0.15">
      <c r="A19" t="s">
        <v>17</v>
      </c>
      <c r="B19" s="7">
        <v>-100</v>
      </c>
      <c r="C19" s="7">
        <f ca="1">-$B$7*(C30+B30)/2</f>
        <v>-116.68421052821546</v>
      </c>
      <c r="D19" s="7">
        <f ca="1">-$B$7*(D30+C30)/2</f>
        <v>-137.47728535154783</v>
      </c>
      <c r="E19" s="7">
        <f ca="1">-$B$7*(E30+D30)/2</f>
        <v>-161.3101577454685</v>
      </c>
      <c r="F19" s="7">
        <f ca="1">-$B$7*(F30+E30)/2</f>
        <v>-188.58791257273325</v>
      </c>
      <c r="G19" s="7">
        <f ca="1">-$B$7*(G30+F30)/2</f>
        <v>-219.76678809445076</v>
      </c>
    </row>
    <row r="20" spans="1:9" x14ac:dyDescent="0.15">
      <c r="A20" t="s">
        <v>18</v>
      </c>
      <c r="B20" s="7">
        <f t="shared" ref="B20:G20" si="1">SUM(B15:B19)</f>
        <v>374.4</v>
      </c>
      <c r="C20" s="7">
        <f t="shared" ca="1" si="1"/>
        <v>410.26358509644331</v>
      </c>
      <c r="D20" s="7">
        <f t="shared" ca="1" si="1"/>
        <v>449.7994174986087</v>
      </c>
      <c r="E20" s="7">
        <f t="shared" ca="1" si="1"/>
        <v>492.27075549914321</v>
      </c>
      <c r="F20" s="7">
        <f t="shared" ca="1" si="1"/>
        <v>537.83881799977507</v>
      </c>
      <c r="G20" s="7">
        <f t="shared" ca="1" si="1"/>
        <v>586.66627763498309</v>
      </c>
    </row>
    <row r="21" spans="1:9" x14ac:dyDescent="0.15">
      <c r="A21" t="s">
        <v>19</v>
      </c>
      <c r="B21" s="7">
        <f t="shared" ref="B21:G21" si="2">-B20*$B$10</f>
        <v>-149.76</v>
      </c>
      <c r="C21" s="7">
        <f t="shared" ca="1" si="2"/>
        <v>-164.10543403857733</v>
      </c>
      <c r="D21" s="7">
        <f t="shared" ca="1" si="2"/>
        <v>-179.91976699944348</v>
      </c>
      <c r="E21" s="7">
        <f t="shared" ca="1" si="2"/>
        <v>-196.9083021996573</v>
      </c>
      <c r="F21" s="7">
        <f t="shared" ca="1" si="2"/>
        <v>-215.13552719991003</v>
      </c>
      <c r="G21" s="7">
        <f t="shared" ca="1" si="2"/>
        <v>-234.66651105399325</v>
      </c>
    </row>
    <row r="22" spans="1:9" x14ac:dyDescent="0.15">
      <c r="A22" t="s">
        <v>20</v>
      </c>
      <c r="B22" s="7">
        <f t="shared" ref="B22:G22" si="3">B21+B20</f>
        <v>224.64</v>
      </c>
      <c r="C22" s="7">
        <f t="shared" ca="1" si="3"/>
        <v>246.15815105786598</v>
      </c>
      <c r="D22" s="7">
        <f t="shared" ca="1" si="3"/>
        <v>269.87965049916522</v>
      </c>
      <c r="E22" s="7">
        <f t="shared" ca="1" si="3"/>
        <v>295.36245329948588</v>
      </c>
      <c r="F22" s="7">
        <f t="shared" ca="1" si="3"/>
        <v>322.70329079986504</v>
      </c>
      <c r="G22" s="7">
        <f t="shared" ca="1" si="3"/>
        <v>351.99976658098984</v>
      </c>
    </row>
    <row r="23" spans="1:9" x14ac:dyDescent="0.15">
      <c r="A23" t="s">
        <v>21</v>
      </c>
      <c r="B23" s="7">
        <f>-B22*$B$11</f>
        <v>-89.855999999999995</v>
      </c>
      <c r="C23" s="7">
        <f ca="1">-$B$11*C22</f>
        <v>-98.463260423146394</v>
      </c>
      <c r="D23" s="7">
        <f ca="1">-$B$11*D22</f>
        <v>-107.9518601996661</v>
      </c>
      <c r="E23" s="7">
        <f ca="1">-$B$11*E22</f>
        <v>-118.14498131979435</v>
      </c>
      <c r="F23" s="7">
        <f ca="1">-$B$11*F22</f>
        <v>-129.08131631994601</v>
      </c>
      <c r="G23" s="7">
        <f ca="1">-$B$11*G22</f>
        <v>-140.79990663239593</v>
      </c>
    </row>
    <row r="24" spans="1:9" x14ac:dyDescent="0.15">
      <c r="A24" t="s">
        <v>22</v>
      </c>
      <c r="B24" s="7">
        <f t="shared" ref="B24:G24" si="4">B23+B22</f>
        <v>134.78399999999999</v>
      </c>
      <c r="C24" s="7">
        <f t="shared" ca="1" si="4"/>
        <v>147.69489063471957</v>
      </c>
      <c r="D24" s="7">
        <f t="shared" ca="1" si="4"/>
        <v>161.92779029949912</v>
      </c>
      <c r="E24" s="7">
        <f t="shared" ca="1" si="4"/>
        <v>177.21747197969154</v>
      </c>
      <c r="F24" s="7">
        <f t="shared" ca="1" si="4"/>
        <v>193.62197447991903</v>
      </c>
      <c r="G24" s="7">
        <f t="shared" ca="1" si="4"/>
        <v>211.19985994859391</v>
      </c>
    </row>
    <row r="25" spans="1:9" x14ac:dyDescent="0.15">
      <c r="B25" s="7"/>
      <c r="C25" s="7"/>
      <c r="D25" s="7"/>
      <c r="E25" s="7"/>
      <c r="F25" s="7"/>
      <c r="G25" s="7"/>
    </row>
    <row r="26" spans="1:9" x14ac:dyDescent="0.15">
      <c r="A26" s="4" t="s">
        <v>23</v>
      </c>
      <c r="B26" s="7"/>
      <c r="C26" s="7"/>
      <c r="D26" s="7"/>
      <c r="E26" s="7"/>
      <c r="F26" s="7"/>
      <c r="G26" s="7"/>
    </row>
    <row r="27" spans="1:9" x14ac:dyDescent="0.15">
      <c r="A27" s="9" t="s">
        <v>24</v>
      </c>
      <c r="B27" s="7">
        <v>80</v>
      </c>
      <c r="C27" s="7">
        <f ca="1">C39-C28-C32</f>
        <v>143.69489063472156</v>
      </c>
      <c r="D27" s="7">
        <f ca="1">D39-D28-D32</f>
        <v>213.22268093425259</v>
      </c>
      <c r="E27" s="7">
        <f ca="1">E39-E28-E32</f>
        <v>288.80015291420136</v>
      </c>
      <c r="F27" s="7">
        <f ca="1">F39-F28-F32</f>
        <v>370.61812739552624</v>
      </c>
      <c r="G27" s="7">
        <f ca="1">G39-G28-G32</f>
        <v>458.83358735002048</v>
      </c>
      <c r="I27" s="13"/>
    </row>
    <row r="28" spans="1:9" x14ac:dyDescent="0.15">
      <c r="A28" t="s">
        <v>25</v>
      </c>
      <c r="B28" s="7">
        <f>$B$3*B15</f>
        <v>150</v>
      </c>
      <c r="C28" s="7">
        <f>C15*$B$3</f>
        <v>165</v>
      </c>
      <c r="D28" s="7">
        <f>D15*$B$3</f>
        <v>181.5</v>
      </c>
      <c r="E28" s="7">
        <f>E15*$B$3</f>
        <v>199.65</v>
      </c>
      <c r="F28" s="7">
        <f>F15*$B$3</f>
        <v>219.61500000000001</v>
      </c>
      <c r="G28" s="7">
        <f>G15*$B$3</f>
        <v>241.57650000000001</v>
      </c>
    </row>
    <row r="29" spans="1:9" x14ac:dyDescent="0.15">
      <c r="A29" t="s">
        <v>26</v>
      </c>
      <c r="B29" s="7"/>
      <c r="C29" s="7"/>
      <c r="D29" s="7"/>
      <c r="E29" s="7"/>
      <c r="F29" s="7"/>
      <c r="G29" s="7"/>
    </row>
    <row r="30" spans="1:9" x14ac:dyDescent="0.15">
      <c r="A30" t="s">
        <v>27</v>
      </c>
      <c r="B30" s="7">
        <f t="shared" ref="B30:G30" si="5">B32-B31</f>
        <v>1070</v>
      </c>
      <c r="C30" s="7">
        <f t="shared" ca="1" si="5"/>
        <v>1263.6842105282153</v>
      </c>
      <c r="D30" s="7">
        <f t="shared" ca="1" si="5"/>
        <v>1485.8614958797634</v>
      </c>
      <c r="E30" s="7">
        <f t="shared" ca="1" si="5"/>
        <v>1740.3416536252319</v>
      </c>
      <c r="F30" s="7">
        <f t="shared" ca="1" si="5"/>
        <v>2031.416566197965</v>
      </c>
      <c r="G30" s="7">
        <f t="shared" ca="1" si="5"/>
        <v>2363.9190542924161</v>
      </c>
    </row>
    <row r="31" spans="1:9" x14ac:dyDescent="0.15">
      <c r="A31" t="s">
        <v>28</v>
      </c>
      <c r="B31" s="7">
        <v>-300</v>
      </c>
      <c r="C31" s="7">
        <f ca="1">B31+C19</f>
        <v>-416.68421052821543</v>
      </c>
      <c r="D31" s="7">
        <f ca="1">C31+D19</f>
        <v>-554.16149587976327</v>
      </c>
      <c r="E31" s="7">
        <f ca="1">D31+E19</f>
        <v>-715.47165362523174</v>
      </c>
      <c r="F31" s="7">
        <f ca="1">E31+F19</f>
        <v>-904.05956619796495</v>
      </c>
      <c r="G31" s="7">
        <f ca="1">F31+G19</f>
        <v>-1123.8263542924158</v>
      </c>
    </row>
    <row r="32" spans="1:9" x14ac:dyDescent="0.15">
      <c r="A32" t="s">
        <v>29</v>
      </c>
      <c r="B32" s="7">
        <f t="shared" ref="B32:G32" si="6">B15*$B$5</f>
        <v>770</v>
      </c>
      <c r="C32" s="7">
        <f t="shared" si="6"/>
        <v>847</v>
      </c>
      <c r="D32" s="7">
        <f t="shared" si="6"/>
        <v>931.7</v>
      </c>
      <c r="E32" s="7">
        <f t="shared" si="6"/>
        <v>1024.8700000000001</v>
      </c>
      <c r="F32" s="7">
        <f t="shared" si="6"/>
        <v>1127.3570000000002</v>
      </c>
      <c r="G32" s="7">
        <f t="shared" si="6"/>
        <v>1240.0927000000001</v>
      </c>
    </row>
    <row r="33" spans="1:7" x14ac:dyDescent="0.15">
      <c r="A33" s="4" t="s">
        <v>30</v>
      </c>
      <c r="B33" s="7">
        <f>B27+B28+B32</f>
        <v>1000</v>
      </c>
      <c r="C33" s="7">
        <f ca="1">C32+C28+C27</f>
        <v>1155.6948906347216</v>
      </c>
      <c r="D33" s="7">
        <f ca="1">D32+D28+D27</f>
        <v>1326.4226809342526</v>
      </c>
      <c r="E33" s="7">
        <f ca="1">E32+E28+E27</f>
        <v>1513.3201529142016</v>
      </c>
      <c r="F33" s="7">
        <f ca="1">F32+F28+F27</f>
        <v>1717.5901273955265</v>
      </c>
      <c r="G33" s="7">
        <f ca="1">G32+G28+G27</f>
        <v>1940.5027873500208</v>
      </c>
    </row>
    <row r="34" spans="1:7" x14ac:dyDescent="0.15">
      <c r="B34" s="7"/>
      <c r="C34" s="7"/>
      <c r="D34" s="7"/>
      <c r="E34" s="7"/>
      <c r="F34" s="7"/>
      <c r="G34" s="7"/>
    </row>
    <row r="35" spans="1:7" x14ac:dyDescent="0.15">
      <c r="A35" t="s">
        <v>31</v>
      </c>
      <c r="B35" s="7">
        <f t="shared" ref="B35:G35" si="7">B15*$B$4</f>
        <v>80</v>
      </c>
      <c r="C35" s="7">
        <f t="shared" si="7"/>
        <v>88</v>
      </c>
      <c r="D35" s="7">
        <f t="shared" si="7"/>
        <v>96.8</v>
      </c>
      <c r="E35" s="7">
        <f t="shared" si="7"/>
        <v>106.48</v>
      </c>
      <c r="F35" s="7">
        <f t="shared" si="7"/>
        <v>117.12800000000001</v>
      </c>
      <c r="G35" s="7">
        <f t="shared" si="7"/>
        <v>128.84080000000003</v>
      </c>
    </row>
    <row r="36" spans="1:7" x14ac:dyDescent="0.15">
      <c r="A36" t="s">
        <v>32</v>
      </c>
      <c r="B36" s="7">
        <f>B33-B35-B37-B38</f>
        <v>320</v>
      </c>
      <c r="C36" s="7">
        <f t="shared" ref="C36:G37" si="8">B36</f>
        <v>320</v>
      </c>
      <c r="D36" s="7">
        <f t="shared" si="8"/>
        <v>320</v>
      </c>
      <c r="E36" s="7">
        <f t="shared" si="8"/>
        <v>320</v>
      </c>
      <c r="F36" s="7">
        <f t="shared" si="8"/>
        <v>320</v>
      </c>
      <c r="G36" s="7">
        <f t="shared" si="8"/>
        <v>320</v>
      </c>
    </row>
    <row r="37" spans="1:7" x14ac:dyDescent="0.15">
      <c r="A37" t="s">
        <v>33</v>
      </c>
      <c r="B37" s="7">
        <v>450</v>
      </c>
      <c r="C37" s="7">
        <f t="shared" si="8"/>
        <v>450</v>
      </c>
      <c r="D37" s="7">
        <f t="shared" si="8"/>
        <v>450</v>
      </c>
      <c r="E37" s="7">
        <f t="shared" si="8"/>
        <v>450</v>
      </c>
      <c r="F37" s="7">
        <f t="shared" si="8"/>
        <v>450</v>
      </c>
      <c r="G37" s="7">
        <f t="shared" si="8"/>
        <v>450</v>
      </c>
    </row>
    <row r="38" spans="1:7" x14ac:dyDescent="0.15">
      <c r="A38" t="s">
        <v>34</v>
      </c>
      <c r="B38" s="7">
        <v>150</v>
      </c>
      <c r="C38" s="7">
        <f ca="1">B38+C24</f>
        <v>297.69489063471957</v>
      </c>
      <c r="D38" s="7">
        <f ca="1">C38+D24</f>
        <v>459.62268093421869</v>
      </c>
      <c r="E38" s="7">
        <f ca="1">D38+E24</f>
        <v>636.84015291391029</v>
      </c>
      <c r="F38" s="7">
        <f ca="1">E38+F24</f>
        <v>830.46212739382929</v>
      </c>
      <c r="G38" s="7">
        <f ca="1">F38+G24</f>
        <v>1041.6619873424231</v>
      </c>
    </row>
    <row r="39" spans="1:7" x14ac:dyDescent="0.15">
      <c r="A39" s="4" t="s">
        <v>35</v>
      </c>
      <c r="B39" s="7">
        <f t="shared" ref="B39:G39" si="9">SUM(B35:B38)</f>
        <v>1000</v>
      </c>
      <c r="C39" s="7">
        <f t="shared" ca="1" si="9"/>
        <v>1155.6948906347195</v>
      </c>
      <c r="D39" s="7">
        <f t="shared" ca="1" si="9"/>
        <v>1326.4226809342185</v>
      </c>
      <c r="E39" s="7">
        <f t="shared" ca="1" si="9"/>
        <v>1513.3201529139103</v>
      </c>
      <c r="F39" s="7">
        <f t="shared" ca="1" si="9"/>
        <v>1717.5901273938293</v>
      </c>
      <c r="G39" s="7">
        <f t="shared" ca="1" si="9"/>
        <v>1940.5027873424233</v>
      </c>
    </row>
    <row r="40" spans="1:7" s="9" customFormat="1" x14ac:dyDescent="0.15">
      <c r="B40" s="19"/>
      <c r="C40" s="19"/>
      <c r="D40" s="19"/>
      <c r="E40" s="19"/>
      <c r="F40" s="19"/>
      <c r="G40" s="19"/>
    </row>
    <row r="41" spans="1:7" s="4" customFormat="1" x14ac:dyDescent="0.15">
      <c r="A41" s="10" t="s">
        <v>11</v>
      </c>
      <c r="B41" s="11">
        <v>0</v>
      </c>
      <c r="C41" s="11">
        <v>1</v>
      </c>
      <c r="D41" s="11">
        <v>2</v>
      </c>
      <c r="E41" s="11">
        <v>3</v>
      </c>
      <c r="F41" s="11">
        <v>4</v>
      </c>
      <c r="G41" s="11">
        <v>5</v>
      </c>
    </row>
    <row r="42" spans="1:7" s="4" customFormat="1" x14ac:dyDescent="0.15">
      <c r="A42" s="10" t="s">
        <v>36</v>
      </c>
      <c r="B42" s="11"/>
      <c r="C42" s="11"/>
      <c r="D42" s="11"/>
      <c r="E42" s="11"/>
      <c r="F42" s="11"/>
      <c r="G42" s="11"/>
    </row>
    <row r="43" spans="1:7" x14ac:dyDescent="0.15">
      <c r="A43" s="12" t="s">
        <v>20</v>
      </c>
      <c r="B43" s="12"/>
      <c r="C43" s="12">
        <f ca="1">C22</f>
        <v>246.15815105786598</v>
      </c>
      <c r="D43" s="12">
        <f ca="1">D22</f>
        <v>269.87965049916522</v>
      </c>
      <c r="E43" s="12">
        <f ca="1">E22</f>
        <v>295.36245329948588</v>
      </c>
      <c r="F43" s="12">
        <f ca="1">F22</f>
        <v>322.70329079986504</v>
      </c>
      <c r="G43" s="12">
        <f ca="1">G22</f>
        <v>351.99976658098984</v>
      </c>
    </row>
    <row r="44" spans="1:7" x14ac:dyDescent="0.15">
      <c r="A44" s="12" t="s">
        <v>37</v>
      </c>
      <c r="B44" s="12"/>
      <c r="C44" s="12">
        <f ca="1">-C19</f>
        <v>116.68421052821546</v>
      </c>
      <c r="D44" s="12">
        <f ca="1">-D19</f>
        <v>137.47728535154783</v>
      </c>
      <c r="E44" s="12">
        <f ca="1">-E19</f>
        <v>161.3101577454685</v>
      </c>
      <c r="F44" s="12">
        <f ca="1">-F19</f>
        <v>188.58791257273325</v>
      </c>
      <c r="G44" s="12">
        <f ca="1">-G19</f>
        <v>219.76678809445076</v>
      </c>
    </row>
    <row r="45" spans="1:7" x14ac:dyDescent="0.15">
      <c r="A45" s="12" t="s">
        <v>38</v>
      </c>
      <c r="B45" s="12"/>
      <c r="C45" s="12">
        <f>-(C28-B28)</f>
        <v>-15</v>
      </c>
      <c r="D45" s="12">
        <f>-(D28-C28)</f>
        <v>-16.5</v>
      </c>
      <c r="E45" s="12">
        <f>-(E28-D28)</f>
        <v>-18.150000000000006</v>
      </c>
      <c r="F45" s="12">
        <f>-(F28-E28)</f>
        <v>-19.965000000000003</v>
      </c>
      <c r="G45" s="12">
        <f>-(G28-F28)</f>
        <v>-21.961500000000001</v>
      </c>
    </row>
    <row r="46" spans="1:7" x14ac:dyDescent="0.15">
      <c r="A46" s="12" t="s">
        <v>39</v>
      </c>
      <c r="B46" s="12"/>
      <c r="C46" s="12">
        <f>C35-B35</f>
        <v>8</v>
      </c>
      <c r="D46" s="12">
        <f>D35-C35</f>
        <v>8.7999999999999972</v>
      </c>
      <c r="E46" s="12">
        <f>E35-D35</f>
        <v>9.6800000000000068</v>
      </c>
      <c r="F46" s="12">
        <f>F35-E35</f>
        <v>10.64800000000001</v>
      </c>
      <c r="G46" s="12">
        <f>G35-F35</f>
        <v>11.712800000000016</v>
      </c>
    </row>
    <row r="47" spans="1:7" x14ac:dyDescent="0.15">
      <c r="A47" s="12" t="s">
        <v>40</v>
      </c>
      <c r="B47" s="12"/>
      <c r="C47" s="12">
        <f ca="1">-(C30-B30)</f>
        <v>-193.68421052821532</v>
      </c>
      <c r="D47" s="12">
        <f ca="1">-(D30-C30)</f>
        <v>-222.17728535154811</v>
      </c>
      <c r="E47" s="12">
        <f ca="1">-(E30-D30)</f>
        <v>-254.48015774546843</v>
      </c>
      <c r="F47" s="12">
        <f ca="1">-(F30-E30)</f>
        <v>-291.07491257273318</v>
      </c>
      <c r="G47" s="12">
        <f ca="1">-(G30-F30)</f>
        <v>-332.50248809445111</v>
      </c>
    </row>
    <row r="48" spans="1:7" x14ac:dyDescent="0.15">
      <c r="A48" s="12" t="s">
        <v>41</v>
      </c>
      <c r="B48" s="12"/>
      <c r="C48" s="12">
        <f t="shared" ref="C48:G49" si="10">-(1-$B$10)*C17</f>
        <v>19.2</v>
      </c>
      <c r="D48" s="12">
        <f t="shared" si="10"/>
        <v>19.2</v>
      </c>
      <c r="E48" s="12">
        <f t="shared" si="10"/>
        <v>19.2</v>
      </c>
      <c r="F48" s="12">
        <f t="shared" si="10"/>
        <v>19.2</v>
      </c>
      <c r="G48" s="12">
        <f t="shared" si="10"/>
        <v>19.2</v>
      </c>
    </row>
    <row r="49" spans="1:7" x14ac:dyDescent="0.15">
      <c r="A49" s="12" t="s">
        <v>62</v>
      </c>
      <c r="B49" s="12"/>
      <c r="C49" s="12">
        <f t="shared" ca="1" si="10"/>
        <v>-5.3686773747952268</v>
      </c>
      <c r="D49" s="12">
        <f t="shared" ca="1" si="10"/>
        <v>-8.5660217100939473</v>
      </c>
      <c r="E49" s="12">
        <f t="shared" ca="1" si="10"/>
        <v>-12.048547946767021</v>
      </c>
      <c r="F49" s="12">
        <f t="shared" ca="1" si="10"/>
        <v>-15.826038343504949</v>
      </c>
      <c r="G49" s="12">
        <f t="shared" ca="1" si="10"/>
        <v>-19.906839437660174</v>
      </c>
    </row>
    <row r="50" spans="1:7" x14ac:dyDescent="0.15">
      <c r="A50" s="10" t="s">
        <v>43</v>
      </c>
      <c r="B50" s="12"/>
      <c r="C50" s="12">
        <f ca="1">SUM(C43:C49)</f>
        <v>175.98947368307088</v>
      </c>
      <c r="D50" s="12">
        <f ca="1">SUM(D43:D49)</f>
        <v>188.11362878907102</v>
      </c>
      <c r="E50" s="12">
        <f ca="1">SUM(E43:E49)</f>
        <v>200.87390535271891</v>
      </c>
      <c r="F50" s="12">
        <f ca="1">SUM(F43:F49)</f>
        <v>214.2732524563601</v>
      </c>
      <c r="G50" s="12">
        <f ca="1">SUM(G43:G49)</f>
        <v>228.30852714332931</v>
      </c>
    </row>
    <row r="53" spans="1:7" ht="18" x14ac:dyDescent="0.2">
      <c r="A53" s="20" t="s">
        <v>63</v>
      </c>
    </row>
    <row r="54" spans="1:7" s="9" customFormat="1" x14ac:dyDescent="0.15">
      <c r="A54" s="9" t="s">
        <v>64</v>
      </c>
      <c r="B54" s="21">
        <v>0.2</v>
      </c>
    </row>
    <row r="55" spans="1:7" s="9" customFormat="1" x14ac:dyDescent="0.15">
      <c r="A55" s="9" t="s">
        <v>65</v>
      </c>
      <c r="B55" s="21">
        <v>0.05</v>
      </c>
    </row>
    <row r="56" spans="1:7" x14ac:dyDescent="0.15">
      <c r="A56" s="9"/>
    </row>
    <row r="57" spans="1:7" s="4" customFormat="1" x14ac:dyDescent="0.15">
      <c r="A57" s="10" t="s">
        <v>11</v>
      </c>
      <c r="B57" s="11">
        <v>0</v>
      </c>
      <c r="C57" s="11">
        <v>1</v>
      </c>
      <c r="D57" s="11">
        <v>2</v>
      </c>
      <c r="E57" s="11">
        <v>3</v>
      </c>
      <c r="F57" s="11">
        <v>4</v>
      </c>
      <c r="G57" s="11">
        <v>5</v>
      </c>
    </row>
    <row r="58" spans="1:7" x14ac:dyDescent="0.15">
      <c r="A58" t="s">
        <v>66</v>
      </c>
      <c r="C58" s="12">
        <f ca="1">C50</f>
        <v>175.98947368307088</v>
      </c>
      <c r="D58" s="12">
        <f ca="1">D50</f>
        <v>188.11362878907102</v>
      </c>
      <c r="E58" s="12">
        <f ca="1">E50</f>
        <v>200.87390535271891</v>
      </c>
      <c r="F58" s="12">
        <f ca="1">F50</f>
        <v>214.2732524563601</v>
      </c>
      <c r="G58" s="14">
        <f ca="1">G50</f>
        <v>228.30852714332931</v>
      </c>
    </row>
    <row r="59" spans="1:7" x14ac:dyDescent="0.15">
      <c r="A59" t="s">
        <v>67</v>
      </c>
      <c r="G59" s="22">
        <f ca="1">G58*(1+B55)/(B54-B55)</f>
        <v>1598.1596900033051</v>
      </c>
    </row>
    <row r="60" spans="1:7" x14ac:dyDescent="0.15">
      <c r="A60" t="s">
        <v>68</v>
      </c>
      <c r="C60" s="12">
        <f ca="1">C59+C58</f>
        <v>175.98947368307088</v>
      </c>
      <c r="D60" s="12">
        <f ca="1">D59+D58</f>
        <v>188.11362878907102</v>
      </c>
      <c r="E60" s="12">
        <f ca="1">E59+E58</f>
        <v>200.87390535271891</v>
      </c>
      <c r="F60" s="12">
        <f ca="1">F59+F58</f>
        <v>214.2732524563601</v>
      </c>
      <c r="G60" s="14">
        <f ca="1">G59+G58</f>
        <v>1826.4682171466343</v>
      </c>
    </row>
    <row r="62" spans="1:7" x14ac:dyDescent="0.15">
      <c r="A62" t="str">
        <f>"Enterprise value, present value of row "&amp;ROW(A60)</f>
        <v>Enterprise value, present value of row 60</v>
      </c>
      <c r="B62" s="15">
        <f ca="1">NPV(B54,C60:G60)</f>
        <v>1230.8893819841953</v>
      </c>
    </row>
    <row r="63" spans="1:7" x14ac:dyDescent="0.15">
      <c r="A63" t="s">
        <v>69</v>
      </c>
      <c r="B63" s="15">
        <f>B27</f>
        <v>80</v>
      </c>
    </row>
    <row r="64" spans="1:7" x14ac:dyDescent="0.15">
      <c r="A64" t="s">
        <v>70</v>
      </c>
      <c r="B64" s="15">
        <f ca="1">B63+B62</f>
        <v>1310.8893819841953</v>
      </c>
    </row>
    <row r="65" spans="1:8" x14ac:dyDescent="0.15">
      <c r="A65" t="s">
        <v>71</v>
      </c>
      <c r="B65" s="15">
        <f>-B36</f>
        <v>-320</v>
      </c>
    </row>
    <row r="66" spans="1:8" x14ac:dyDescent="0.15">
      <c r="A66" t="s">
        <v>72</v>
      </c>
      <c r="B66" s="15">
        <f ca="1">B64+B65</f>
        <v>990.88938198419532</v>
      </c>
    </row>
    <row r="67" spans="1:8" x14ac:dyDescent="0.15">
      <c r="B67" s="14"/>
    </row>
    <row r="68" spans="1:8" ht="18" x14ac:dyDescent="0.2">
      <c r="A68" s="20" t="s">
        <v>73</v>
      </c>
      <c r="B68" s="14"/>
    </row>
    <row r="69" spans="1:8" x14ac:dyDescent="0.15">
      <c r="A69" t="str">
        <f>"NPV of row "&amp;ROW(A60)&amp;" = enterprise value"</f>
        <v>NPV of row 60 = enterprise value</v>
      </c>
      <c r="B69" s="15">
        <f ca="1">B62</f>
        <v>1230.8893819841953</v>
      </c>
    </row>
    <row r="70" spans="1:8" x14ac:dyDescent="0.15">
      <c r="A70" t="s">
        <v>74</v>
      </c>
      <c r="B70" s="15">
        <f>-B36+B27</f>
        <v>-240</v>
      </c>
    </row>
    <row r="71" spans="1:8" x14ac:dyDescent="0.15">
      <c r="A71" t="s">
        <v>72</v>
      </c>
      <c r="B71" s="15">
        <f ca="1">B69+B70</f>
        <v>990.88938198419532</v>
      </c>
    </row>
    <row r="72" spans="1:8" x14ac:dyDescent="0.15">
      <c r="B72" s="14"/>
    </row>
    <row r="74" spans="1:8" ht="18" x14ac:dyDescent="0.2">
      <c r="A74" s="20" t="s">
        <v>75</v>
      </c>
    </row>
    <row r="75" spans="1:8" x14ac:dyDescent="0.15">
      <c r="A75" s="9" t="s">
        <v>64</v>
      </c>
      <c r="B75" s="21">
        <f>B54</f>
        <v>0.2</v>
      </c>
      <c r="C75" s="9"/>
      <c r="D75" s="9"/>
      <c r="E75" s="9"/>
      <c r="F75" s="9"/>
      <c r="G75" s="9"/>
      <c r="H75" s="9"/>
    </row>
    <row r="76" spans="1:8" x14ac:dyDescent="0.15">
      <c r="A76" s="9" t="s">
        <v>65</v>
      </c>
      <c r="B76" s="21">
        <v>0.05</v>
      </c>
      <c r="C76" s="9"/>
      <c r="D76" s="9"/>
      <c r="E76" s="9"/>
      <c r="F76" s="9"/>
      <c r="G76" s="9"/>
      <c r="H76" s="9"/>
    </row>
    <row r="77" spans="1:8" x14ac:dyDescent="0.15">
      <c r="A77" s="9"/>
    </row>
    <row r="78" spans="1:8" x14ac:dyDescent="0.15">
      <c r="A78" s="10" t="s">
        <v>11</v>
      </c>
      <c r="B78" s="11">
        <v>0</v>
      </c>
      <c r="C78" s="11">
        <v>1</v>
      </c>
      <c r="D78" s="11">
        <v>2</v>
      </c>
      <c r="E78" s="11">
        <v>3</v>
      </c>
      <c r="F78" s="11">
        <v>4</v>
      </c>
      <c r="G78" s="11">
        <v>5</v>
      </c>
      <c r="H78" s="4"/>
    </row>
    <row r="79" spans="1:8" x14ac:dyDescent="0.15">
      <c r="A79" t="s">
        <v>66</v>
      </c>
      <c r="B79" s="23"/>
      <c r="C79" s="12">
        <f ca="1">C58</f>
        <v>175.98947368307088</v>
      </c>
      <c r="D79" s="12">
        <f ca="1">D58</f>
        <v>188.11362878907102</v>
      </c>
      <c r="E79" s="12">
        <f ca="1">E58</f>
        <v>200.87390535271891</v>
      </c>
      <c r="F79" s="12">
        <f ca="1">F58</f>
        <v>214.2732524563601</v>
      </c>
      <c r="G79" s="15">
        <f ca="1">G58</f>
        <v>228.30852714332931</v>
      </c>
    </row>
    <row r="80" spans="1:8" x14ac:dyDescent="0.15">
      <c r="A80" t="s">
        <v>67</v>
      </c>
      <c r="B80" s="23"/>
      <c r="C80" s="12"/>
      <c r="D80" s="12"/>
      <c r="E80" s="12"/>
      <c r="F80" s="12"/>
      <c r="G80" s="24">
        <f ca="1">G79*(1+B76)/(B75-B76)</f>
        <v>1598.1596900033051</v>
      </c>
    </row>
    <row r="81" spans="1:7" x14ac:dyDescent="0.15">
      <c r="A81" t="s">
        <v>68</v>
      </c>
      <c r="B81" s="23"/>
      <c r="C81" s="12">
        <f ca="1">C80+C79</f>
        <v>175.98947368307088</v>
      </c>
      <c r="D81" s="12">
        <f ca="1">D80+D79</f>
        <v>188.11362878907102</v>
      </c>
      <c r="E81" s="12">
        <f ca="1">E80+E79</f>
        <v>200.87390535271891</v>
      </c>
      <c r="F81" s="12">
        <f ca="1">F80+F79</f>
        <v>214.2732524563601</v>
      </c>
      <c r="G81" s="15">
        <f ca="1">G80+G79</f>
        <v>1826.4682171466343</v>
      </c>
    </row>
    <row r="83" spans="1:7" x14ac:dyDescent="0.15">
      <c r="A83" t="str">
        <f>"Enterprise value, NPV of row "&amp;ROW(A81)</f>
        <v>Enterprise value, NPV of row 81</v>
      </c>
      <c r="B83" s="15">
        <f ca="1">NPV(B75,C81:G81)*(1+B75)^0.5</f>
        <v>1348.3717606126736</v>
      </c>
    </row>
    <row r="84" spans="1:7" x14ac:dyDescent="0.15">
      <c r="A84" t="s">
        <v>69</v>
      </c>
      <c r="B84" s="15">
        <f>B27</f>
        <v>80</v>
      </c>
    </row>
    <row r="85" spans="1:7" x14ac:dyDescent="0.15">
      <c r="A85" t="s">
        <v>70</v>
      </c>
      <c r="B85" s="15">
        <f ca="1">B84+B83</f>
        <v>1428.3717606126736</v>
      </c>
    </row>
    <row r="86" spans="1:7" x14ac:dyDescent="0.15">
      <c r="A86" t="s">
        <v>71</v>
      </c>
      <c r="B86" s="15">
        <f>B65</f>
        <v>-320</v>
      </c>
    </row>
    <row r="87" spans="1:7" x14ac:dyDescent="0.15">
      <c r="A87" t="s">
        <v>72</v>
      </c>
      <c r="B87" s="15">
        <f ca="1">B85+B86</f>
        <v>1108.3717606126736</v>
      </c>
    </row>
    <row r="90" spans="1:7" x14ac:dyDescent="0.15">
      <c r="A90" s="4" t="str">
        <f>"Data table:  The effect of sales growth (cell "&amp;CHAR(COLUMN(B2)+64)&amp;ROW(B2)&amp;") on equity valuation"</f>
        <v>Data table:  The effect of sales growth (cell B2) on equity valuation</v>
      </c>
    </row>
    <row r="91" spans="1:7" x14ac:dyDescent="0.15">
      <c r="B91" t="s">
        <v>76</v>
      </c>
      <c r="C91" s="14">
        <f ca="1">B87</f>
        <v>1108.3717606126736</v>
      </c>
    </row>
    <row r="92" spans="1:7" x14ac:dyDescent="0.15">
      <c r="B92" s="2">
        <v>0</v>
      </c>
      <c r="C92" s="14">
        <f t="dataTable" ref="C92:C100" dt2D="0" dtr="0" r1="B2" ca="1"/>
        <v>1108.3717606126736</v>
      </c>
    </row>
    <row r="93" spans="1:7" x14ac:dyDescent="0.15">
      <c r="B93" s="2">
        <v>0.02</v>
      </c>
      <c r="C93" s="14">
        <v>1108.3717606126736</v>
      </c>
    </row>
    <row r="94" spans="1:7" x14ac:dyDescent="0.15">
      <c r="B94" s="2">
        <v>0.04</v>
      </c>
      <c r="C94" s="14">
        <v>1108.3717606126736</v>
      </c>
    </row>
    <row r="95" spans="1:7" x14ac:dyDescent="0.15">
      <c r="B95" s="2">
        <v>0.06</v>
      </c>
      <c r="C95" s="14">
        <v>1108.3717606126736</v>
      </c>
    </row>
    <row r="96" spans="1:7" x14ac:dyDescent="0.15">
      <c r="B96" s="2">
        <v>0.08</v>
      </c>
      <c r="C96" s="14">
        <v>1108.3717606126736</v>
      </c>
    </row>
    <row r="97" spans="1:11" x14ac:dyDescent="0.15">
      <c r="B97" s="2">
        <v>0.1</v>
      </c>
      <c r="C97" s="14">
        <v>1108.3717606126736</v>
      </c>
    </row>
    <row r="98" spans="1:11" x14ac:dyDescent="0.15">
      <c r="B98" s="2">
        <v>0.12</v>
      </c>
      <c r="C98" s="14">
        <v>1108.3717606126736</v>
      </c>
    </row>
    <row r="99" spans="1:11" x14ac:dyDescent="0.15">
      <c r="B99" s="2">
        <v>0.14000000000000001</v>
      </c>
      <c r="C99" s="14">
        <v>1108.3717606126736</v>
      </c>
    </row>
    <row r="100" spans="1:11" x14ac:dyDescent="0.15">
      <c r="B100" s="2">
        <v>0.16</v>
      </c>
      <c r="C100" s="14">
        <v>1108.3717606126736</v>
      </c>
    </row>
    <row r="107" spans="1:11" x14ac:dyDescent="0.15">
      <c r="C107" s="4" t="s">
        <v>91</v>
      </c>
    </row>
    <row r="108" spans="1:11" x14ac:dyDescent="0.15">
      <c r="B108" s="25" t="str">
        <f ca="1">IF(B75&lt;=B76,"nmf",B87)</f>
        <v>nmf</v>
      </c>
      <c r="C108" s="26">
        <v>0.1</v>
      </c>
      <c r="D108" s="26">
        <v>0.12</v>
      </c>
      <c r="E108" s="26">
        <v>0.14000000000000001</v>
      </c>
      <c r="F108" s="26">
        <v>0.16</v>
      </c>
      <c r="G108" s="26">
        <v>0.18</v>
      </c>
      <c r="H108" s="26">
        <v>0.2</v>
      </c>
      <c r="I108" s="26">
        <v>0.22</v>
      </c>
      <c r="J108" s="26">
        <v>0.24</v>
      </c>
      <c r="K108" s="26">
        <v>0.26</v>
      </c>
    </row>
    <row r="109" spans="1:11" x14ac:dyDescent="0.15">
      <c r="B109" s="26">
        <v>0</v>
      </c>
      <c r="C109" s="25" t="str">
        <f t="dataTable" ref="C109:K117" dt2D="1" dtr="0" r1="B75" r2="B76" ca="1"/>
        <v>nmf</v>
      </c>
      <c r="D109" s="25" t="str">
        <v>nmf</v>
      </c>
      <c r="E109" s="25" t="str">
        <v>nmf</v>
      </c>
      <c r="F109" s="25" t="str">
        <v>nmf</v>
      </c>
      <c r="G109" s="25" t="str">
        <v>nmf</v>
      </c>
      <c r="H109" s="25" t="str">
        <v>nmf</v>
      </c>
      <c r="I109" s="25" t="str">
        <v>nmf</v>
      </c>
      <c r="J109" s="25" t="str">
        <v>nmf</v>
      </c>
      <c r="K109" s="25" t="str">
        <v>nmf</v>
      </c>
    </row>
    <row r="110" spans="1:11" x14ac:dyDescent="0.15">
      <c r="A110" s="27" t="s">
        <v>92</v>
      </c>
      <c r="B110" s="26">
        <v>0.02</v>
      </c>
      <c r="C110" s="25" t="str">
        <v>nmf</v>
      </c>
      <c r="D110" s="25" t="str">
        <v>nmf</v>
      </c>
      <c r="E110" s="25" t="str">
        <v>nmf</v>
      </c>
      <c r="F110" s="25" t="str">
        <v>nmf</v>
      </c>
      <c r="G110" s="25" t="str">
        <v>nmf</v>
      </c>
      <c r="H110" s="25" t="str">
        <v>nmf</v>
      </c>
      <c r="I110" s="25" t="str">
        <v>nmf</v>
      </c>
      <c r="J110" s="25" t="str">
        <v>nmf</v>
      </c>
      <c r="K110" s="25" t="str">
        <v>nmf</v>
      </c>
    </row>
    <row r="111" spans="1:11" x14ac:dyDescent="0.15">
      <c r="B111" s="26">
        <v>0.04</v>
      </c>
      <c r="C111" s="25" t="str">
        <v>nmf</v>
      </c>
      <c r="D111" s="25" t="str">
        <v>nmf</v>
      </c>
      <c r="E111" s="25" t="str">
        <v>nmf</v>
      </c>
      <c r="F111" s="25" t="str">
        <v>nmf</v>
      </c>
      <c r="G111" s="25" t="str">
        <v>nmf</v>
      </c>
      <c r="H111" s="25" t="str">
        <v>nmf</v>
      </c>
      <c r="I111" s="25" t="str">
        <v>nmf</v>
      </c>
      <c r="J111" s="25" t="str">
        <v>nmf</v>
      </c>
      <c r="K111" s="25" t="str">
        <v>nmf</v>
      </c>
    </row>
    <row r="112" spans="1:11" x14ac:dyDescent="0.15">
      <c r="B112" s="26">
        <v>0.06</v>
      </c>
      <c r="C112" s="25" t="str">
        <v>nmf</v>
      </c>
      <c r="D112" s="25" t="str">
        <v>nmf</v>
      </c>
      <c r="E112" s="25" t="str">
        <v>nmf</v>
      </c>
      <c r="F112" s="25" t="str">
        <v>nmf</v>
      </c>
      <c r="G112" s="25" t="str">
        <v>nmf</v>
      </c>
      <c r="H112" s="25" t="str">
        <v>nmf</v>
      </c>
      <c r="I112" s="25" t="str">
        <v>nmf</v>
      </c>
      <c r="J112" s="25" t="str">
        <v>nmf</v>
      </c>
      <c r="K112" s="25" t="str">
        <v>nmf</v>
      </c>
    </row>
    <row r="113" spans="2:11" x14ac:dyDescent="0.15">
      <c r="B113" s="26">
        <v>0.08</v>
      </c>
      <c r="C113" s="25" t="str">
        <v>nmf</v>
      </c>
      <c r="D113" s="25" t="str">
        <v>nmf</v>
      </c>
      <c r="E113" s="25" t="str">
        <v>nmf</v>
      </c>
      <c r="F113" s="25" t="str">
        <v>nmf</v>
      </c>
      <c r="G113" s="25" t="str">
        <v>nmf</v>
      </c>
      <c r="H113" s="25" t="str">
        <v>nmf</v>
      </c>
      <c r="I113" s="25" t="str">
        <v>nmf</v>
      </c>
      <c r="J113" s="25" t="str">
        <v>nmf</v>
      </c>
      <c r="K113" s="25" t="str">
        <v>nmf</v>
      </c>
    </row>
    <row r="114" spans="2:11" x14ac:dyDescent="0.15">
      <c r="B114" s="26">
        <v>0.1</v>
      </c>
      <c r="C114" s="25" t="str">
        <v>nmf</v>
      </c>
      <c r="D114" s="25" t="str">
        <v>nmf</v>
      </c>
      <c r="E114" s="25" t="str">
        <v>nmf</v>
      </c>
      <c r="F114" s="25" t="str">
        <v>nmf</v>
      </c>
      <c r="G114" s="25" t="str">
        <v>nmf</v>
      </c>
      <c r="H114" s="25" t="str">
        <v>nmf</v>
      </c>
      <c r="I114" s="25" t="str">
        <v>nmf</v>
      </c>
      <c r="J114" s="25" t="str">
        <v>nmf</v>
      </c>
      <c r="K114" s="25" t="str">
        <v>nmf</v>
      </c>
    </row>
    <row r="115" spans="2:11" x14ac:dyDescent="0.15">
      <c r="B115" s="26">
        <v>0.12</v>
      </c>
      <c r="C115" s="25" t="str">
        <v>nmf</v>
      </c>
      <c r="D115" s="25" t="str">
        <v>nmf</v>
      </c>
      <c r="E115" s="25" t="str">
        <v>nmf</v>
      </c>
      <c r="F115" s="25" t="str">
        <v>nmf</v>
      </c>
      <c r="G115" s="25" t="str">
        <v>nmf</v>
      </c>
      <c r="H115" s="25" t="str">
        <v>nmf</v>
      </c>
      <c r="I115" s="25" t="str">
        <v>nmf</v>
      </c>
      <c r="J115" s="25" t="str">
        <v>nmf</v>
      </c>
      <c r="K115" s="25" t="str">
        <v>nmf</v>
      </c>
    </row>
    <row r="116" spans="2:11" x14ac:dyDescent="0.15">
      <c r="B116" s="26">
        <v>0.14000000000000001</v>
      </c>
      <c r="C116" s="25" t="str">
        <v>nmf</v>
      </c>
      <c r="D116" s="25" t="str">
        <v>nmf</v>
      </c>
      <c r="E116" s="25" t="str">
        <v>nmf</v>
      </c>
      <c r="F116" s="25" t="str">
        <v>nmf</v>
      </c>
      <c r="G116" s="25" t="str">
        <v>nmf</v>
      </c>
      <c r="H116" s="25" t="str">
        <v>nmf</v>
      </c>
      <c r="I116" s="25" t="str">
        <v>nmf</v>
      </c>
      <c r="J116" s="25" t="str">
        <v>nmf</v>
      </c>
      <c r="K116" s="25" t="str">
        <v>nmf</v>
      </c>
    </row>
    <row r="117" spans="2:11" x14ac:dyDescent="0.15">
      <c r="B117" s="26">
        <v>0.16</v>
      </c>
      <c r="C117" s="25" t="str">
        <v>nmf</v>
      </c>
      <c r="D117" s="25" t="str">
        <v>nmf</v>
      </c>
      <c r="E117" s="25" t="str">
        <v>nmf</v>
      </c>
      <c r="F117" s="25" t="str">
        <v>nmf</v>
      </c>
      <c r="G117" s="25" t="str">
        <v>nmf</v>
      </c>
      <c r="H117" s="25" t="str">
        <v>nmf</v>
      </c>
      <c r="I117" s="25" t="str">
        <v>nmf</v>
      </c>
      <c r="J117" s="25" t="str">
        <v>nmf</v>
      </c>
      <c r="K117" s="25" t="str">
        <v>nmf</v>
      </c>
    </row>
    <row r="119" spans="2:11" x14ac:dyDescent="0.15">
      <c r="B119" s="4"/>
    </row>
  </sheetData>
  <mergeCells count="1">
    <mergeCell ref="A1:G1"/>
  </mergeCells>
  <printOptions headings="1" gridLines="1"/>
  <pageMargins left="0.75" right="0.75" top="1" bottom="1" header="0.5" footer="0.5"/>
  <pageSetup scale="80" orientation="landscape" cellComments="atEnd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zoomScale="130" zoomScaleNormal="130" zoomScalePageLayoutView="130" workbookViewId="0">
      <selection activeCell="G41" sqref="G41"/>
    </sheetView>
  </sheetViews>
  <sheetFormatPr baseColWidth="10" defaultColWidth="10.1640625" defaultRowHeight="13" x14ac:dyDescent="0.15"/>
  <cols>
    <col min="1" max="1" width="44.5" customWidth="1"/>
    <col min="2" max="2" width="9.6640625" bestFit="1" customWidth="1"/>
    <col min="3" max="7" width="9.33203125" bestFit="1" customWidth="1"/>
    <col min="8" max="8" width="35.6640625" bestFit="1" customWidth="1"/>
    <col min="9" max="9" width="9.33203125" customWidth="1"/>
    <col min="10" max="11" width="9.33203125" bestFit="1" customWidth="1"/>
  </cols>
  <sheetData>
    <row r="1" spans="1:7" ht="18" x14ac:dyDescent="0.2">
      <c r="A1" s="40" t="s">
        <v>77</v>
      </c>
      <c r="B1" s="40"/>
      <c r="C1" s="40"/>
      <c r="D1" s="40"/>
      <c r="E1" s="40"/>
      <c r="F1" s="40"/>
      <c r="G1" s="40"/>
    </row>
    <row r="2" spans="1:7" x14ac:dyDescent="0.15">
      <c r="A2" t="s">
        <v>1</v>
      </c>
      <c r="B2" s="2">
        <v>0.2</v>
      </c>
    </row>
    <row r="3" spans="1:7" x14ac:dyDescent="0.15">
      <c r="A3" t="s">
        <v>2</v>
      </c>
      <c r="B3" s="2">
        <v>0.2</v>
      </c>
    </row>
    <row r="4" spans="1:7" x14ac:dyDescent="0.15">
      <c r="A4" t="s">
        <v>3</v>
      </c>
      <c r="B4" s="2">
        <v>0.08</v>
      </c>
    </row>
    <row r="5" spans="1:7" x14ac:dyDescent="0.15">
      <c r="A5" t="s">
        <v>4</v>
      </c>
      <c r="B5" s="2">
        <v>0.8</v>
      </c>
    </row>
    <row r="6" spans="1:7" x14ac:dyDescent="0.15">
      <c r="A6" t="s">
        <v>5</v>
      </c>
      <c r="B6" s="2">
        <v>0.5</v>
      </c>
    </row>
    <row r="7" spans="1:7" x14ac:dyDescent="0.15">
      <c r="A7" t="s">
        <v>6</v>
      </c>
      <c r="B7" s="2">
        <v>0.1</v>
      </c>
    </row>
    <row r="8" spans="1:7" x14ac:dyDescent="0.15">
      <c r="A8" t="s">
        <v>7</v>
      </c>
      <c r="B8" s="3">
        <v>0.1</v>
      </c>
    </row>
    <row r="9" spans="1:7" x14ac:dyDescent="0.15">
      <c r="A9" t="s">
        <v>8</v>
      </c>
      <c r="B9" s="3">
        <v>0.08</v>
      </c>
    </row>
    <row r="10" spans="1:7" x14ac:dyDescent="0.15">
      <c r="A10" t="s">
        <v>9</v>
      </c>
      <c r="B10" s="2">
        <v>0.4</v>
      </c>
    </row>
    <row r="11" spans="1:7" x14ac:dyDescent="0.15">
      <c r="A11" t="s">
        <v>10</v>
      </c>
      <c r="B11" s="2">
        <v>0.5</v>
      </c>
    </row>
    <row r="13" spans="1:7" s="4" customFormat="1" x14ac:dyDescent="0.15">
      <c r="A13" s="4" t="s">
        <v>11</v>
      </c>
      <c r="B13" s="5">
        <v>0</v>
      </c>
      <c r="C13" s="5">
        <v>1</v>
      </c>
      <c r="D13" s="5">
        <v>2</v>
      </c>
      <c r="E13" s="5">
        <v>3</v>
      </c>
      <c r="F13" s="5">
        <v>4</v>
      </c>
      <c r="G13" s="5">
        <v>5</v>
      </c>
    </row>
    <row r="14" spans="1:7" x14ac:dyDescent="0.15">
      <c r="A14" s="4" t="s">
        <v>12</v>
      </c>
    </row>
    <row r="15" spans="1:7" x14ac:dyDescent="0.15">
      <c r="A15" t="s">
        <v>13</v>
      </c>
      <c r="B15" s="28">
        <f>1000</f>
        <v>1000</v>
      </c>
      <c r="C15" s="28">
        <f>B15*(1+$B$2)</f>
        <v>1200</v>
      </c>
      <c r="D15" s="28">
        <f>C15*(1+$B$2)</f>
        <v>1440</v>
      </c>
      <c r="E15" s="28">
        <f>D15*(1+$B$2)</f>
        <v>1728</v>
      </c>
      <c r="F15" s="28">
        <f>E15*(1+$B$2)</f>
        <v>2073.6</v>
      </c>
      <c r="G15" s="28">
        <f>F15*(1+$B$2)</f>
        <v>2488.3199999999997</v>
      </c>
    </row>
    <row r="16" spans="1:7" x14ac:dyDescent="0.15">
      <c r="A16" t="s">
        <v>14</v>
      </c>
      <c r="B16" s="28">
        <f t="shared" ref="B16:G16" si="0">-B15*$B$6</f>
        <v>-500</v>
      </c>
      <c r="C16" s="28">
        <f t="shared" si="0"/>
        <v>-600</v>
      </c>
      <c r="D16" s="28">
        <f t="shared" si="0"/>
        <v>-720</v>
      </c>
      <c r="E16" s="28">
        <f t="shared" si="0"/>
        <v>-864</v>
      </c>
      <c r="F16" s="28">
        <f t="shared" si="0"/>
        <v>-1036.8</v>
      </c>
      <c r="G16" s="28">
        <f t="shared" si="0"/>
        <v>-1244.1599999999999</v>
      </c>
    </row>
    <row r="17" spans="1:9" x14ac:dyDescent="0.15">
      <c r="A17" t="s">
        <v>15</v>
      </c>
      <c r="B17" s="28">
        <f>-$B$8*B36</f>
        <v>-40</v>
      </c>
      <c r="C17" s="28">
        <f ca="1">-$B$8*(B36+C36)/2</f>
        <v>-40</v>
      </c>
      <c r="D17" s="28">
        <f ca="1">-$B$8*(C36+D36)/2</f>
        <v>-41.785474640381352</v>
      </c>
      <c r="E17" s="28">
        <f ca="1">-$B$8*(D36+E36)/2</f>
        <v>-47.487934873333465</v>
      </c>
      <c r="F17" s="28">
        <f ca="1">-$B$8*(E36+F36)/2</f>
        <v>-56.217637553356511</v>
      </c>
      <c r="G17" s="28">
        <f ca="1">-$B$8*(F36+G36)/2</f>
        <v>-66.934606528589697</v>
      </c>
    </row>
    <row r="18" spans="1:9" x14ac:dyDescent="0.15">
      <c r="A18" t="s">
        <v>16</v>
      </c>
      <c r="B18" s="28">
        <f>$B$9*B27</f>
        <v>6.4</v>
      </c>
      <c r="C18" s="28">
        <f ca="1">$B$9*(B27+C27)/2</f>
        <v>4.3213296398891909</v>
      </c>
      <c r="D18" s="28">
        <f ca="1">$B$9*(C27+D27)/2</f>
        <v>1.1213296398891908</v>
      </c>
      <c r="E18" s="28">
        <f ca="1">$B$9*(D27+E27)/2</f>
        <v>0</v>
      </c>
      <c r="F18" s="28">
        <f ca="1">$B$9*(E27+F27)/2</f>
        <v>0</v>
      </c>
      <c r="G18" s="28">
        <f ca="1">$B$9*(F27+G27)/2</f>
        <v>0</v>
      </c>
    </row>
    <row r="19" spans="1:9" x14ac:dyDescent="0.15">
      <c r="A19" t="s">
        <v>17</v>
      </c>
      <c r="B19" s="28">
        <v>-100</v>
      </c>
      <c r="C19" s="28">
        <f ca="1">-$B$7*(C30+B30)/2</f>
        <v>-124.21052631578948</v>
      </c>
      <c r="D19" s="28">
        <f ca="1">-$B$7*(D30+C30)/2</f>
        <v>-155.81163434903047</v>
      </c>
      <c r="E19" s="28">
        <f ca="1">-$B$7*(E30+D30)/2</f>
        <v>-194.44443796471788</v>
      </c>
      <c r="F19" s="28">
        <f ca="1">-$B$7*(F30+E30)/2</f>
        <v>-241.59016827679343</v>
      </c>
      <c r="G19" s="28">
        <f ca="1">-$B$7*(G30+F30)/2</f>
        <v>-299.03418599014014</v>
      </c>
    </row>
    <row r="20" spans="1:9" x14ac:dyDescent="0.15">
      <c r="A20" t="s">
        <v>18</v>
      </c>
      <c r="B20" s="28">
        <f t="shared" ref="B20:G20" si="1">SUM(B15:B19)</f>
        <v>366.4</v>
      </c>
      <c r="C20" s="28">
        <f t="shared" ca="1" si="1"/>
        <v>440.11080332409972</v>
      </c>
      <c r="D20" s="28">
        <f t="shared" ca="1" si="1"/>
        <v>523.52422065047733</v>
      </c>
      <c r="E20" s="28">
        <f t="shared" ca="1" si="1"/>
        <v>622.06762716194874</v>
      </c>
      <c r="F20" s="28">
        <f t="shared" ca="1" si="1"/>
        <v>738.99219416984999</v>
      </c>
      <c r="G20" s="28">
        <f t="shared" ca="1" si="1"/>
        <v>878.19120748127</v>
      </c>
    </row>
    <row r="21" spans="1:9" x14ac:dyDescent="0.15">
      <c r="A21" t="s">
        <v>19</v>
      </c>
      <c r="B21" s="28">
        <f t="shared" ref="B21:G21" si="2">-B20*$B$10</f>
        <v>-146.56</v>
      </c>
      <c r="C21" s="28">
        <f t="shared" ca="1" si="2"/>
        <v>-176.0443213296399</v>
      </c>
      <c r="D21" s="28">
        <f t="shared" ca="1" si="2"/>
        <v>-209.40968826019093</v>
      </c>
      <c r="E21" s="28">
        <f t="shared" ca="1" si="2"/>
        <v>-248.82705086477949</v>
      </c>
      <c r="F21" s="28">
        <f t="shared" ca="1" si="2"/>
        <v>-295.59687766794002</v>
      </c>
      <c r="G21" s="28">
        <f t="shared" ca="1" si="2"/>
        <v>-351.27648299250802</v>
      </c>
    </row>
    <row r="22" spans="1:9" x14ac:dyDescent="0.15">
      <c r="A22" t="s">
        <v>20</v>
      </c>
      <c r="B22" s="28">
        <f t="shared" ref="B22:G22" si="3">B21+B20</f>
        <v>219.83999999999997</v>
      </c>
      <c r="C22" s="28">
        <f t="shared" ca="1" si="3"/>
        <v>264.06648199445982</v>
      </c>
      <c r="D22" s="28">
        <f t="shared" ca="1" si="3"/>
        <v>314.1145323902864</v>
      </c>
      <c r="E22" s="28">
        <f t="shared" ca="1" si="3"/>
        <v>373.24057629716924</v>
      </c>
      <c r="F22" s="28">
        <f t="shared" ca="1" si="3"/>
        <v>443.39531650190997</v>
      </c>
      <c r="G22" s="28">
        <f t="shared" ca="1" si="3"/>
        <v>526.91472448876198</v>
      </c>
    </row>
    <row r="23" spans="1:9" x14ac:dyDescent="0.15">
      <c r="A23" t="s">
        <v>21</v>
      </c>
      <c r="B23" s="28">
        <f>-B22*$B$11</f>
        <v>-109.91999999999999</v>
      </c>
      <c r="C23" s="28">
        <f ca="1">-$B$11*C22</f>
        <v>-132.03324099722991</v>
      </c>
      <c r="D23" s="28">
        <f ca="1">-$B$11*D22</f>
        <v>-157.0572661951432</v>
      </c>
      <c r="E23" s="28">
        <f ca="1">-$B$11*E22</f>
        <v>-186.62028814858462</v>
      </c>
      <c r="F23" s="28">
        <f ca="1">-$B$11*F22</f>
        <v>-221.69765825095499</v>
      </c>
      <c r="G23" s="28">
        <f ca="1">-$B$11*G22</f>
        <v>-263.45736224438099</v>
      </c>
    </row>
    <row r="24" spans="1:9" x14ac:dyDescent="0.15">
      <c r="A24" t="s">
        <v>22</v>
      </c>
      <c r="B24" s="28">
        <f t="shared" ref="B24:G24" si="4">B23+B22</f>
        <v>109.91999999999999</v>
      </c>
      <c r="C24" s="28">
        <f t="shared" ca="1" si="4"/>
        <v>132.03324099722991</v>
      </c>
      <c r="D24" s="28">
        <f t="shared" ca="1" si="4"/>
        <v>157.0572661951432</v>
      </c>
      <c r="E24" s="28">
        <f t="shared" ca="1" si="4"/>
        <v>186.62028814858462</v>
      </c>
      <c r="F24" s="28">
        <f t="shared" ca="1" si="4"/>
        <v>221.69765825095499</v>
      </c>
      <c r="G24" s="28">
        <f t="shared" ca="1" si="4"/>
        <v>263.45736224438099</v>
      </c>
    </row>
    <row r="25" spans="1:9" x14ac:dyDescent="0.15">
      <c r="B25" s="28"/>
      <c r="C25" s="28"/>
      <c r="D25" s="28"/>
      <c r="E25" s="28"/>
      <c r="F25" s="28"/>
      <c r="G25" s="28"/>
    </row>
    <row r="26" spans="1:9" x14ac:dyDescent="0.15">
      <c r="A26" s="4" t="s">
        <v>23</v>
      </c>
      <c r="B26" s="28"/>
      <c r="C26" s="28"/>
      <c r="D26" s="28"/>
      <c r="E26" s="28"/>
      <c r="F26" s="28"/>
      <c r="G26" s="28"/>
    </row>
    <row r="27" spans="1:9" x14ac:dyDescent="0.15">
      <c r="A27" s="9" t="s">
        <v>24</v>
      </c>
      <c r="B27" s="28">
        <v>80</v>
      </c>
      <c r="C27" s="28">
        <f ca="1">C39-C28-C32</f>
        <v>28.033240997229768</v>
      </c>
      <c r="D27" s="29">
        <f ca="1">D39-D28-D32</f>
        <v>0</v>
      </c>
      <c r="E27" s="29">
        <f ca="1">E39-E28-E32</f>
        <v>0</v>
      </c>
      <c r="F27" s="29">
        <f ca="1">F39-F28-F32</f>
        <v>0</v>
      </c>
      <c r="G27" s="29">
        <f ca="1">G39-G28-G32</f>
        <v>0</v>
      </c>
      <c r="H27" s="28"/>
      <c r="I27" s="13"/>
    </row>
    <row r="28" spans="1:9" x14ac:dyDescent="0.15">
      <c r="A28" t="s">
        <v>25</v>
      </c>
      <c r="B28" s="28">
        <f>$B$3*B15</f>
        <v>200</v>
      </c>
      <c r="C28" s="28">
        <f>C15*$B$3</f>
        <v>240</v>
      </c>
      <c r="D28" s="28">
        <f>D15*$B$3</f>
        <v>288</v>
      </c>
      <c r="E28" s="28">
        <f>E15*$B$3</f>
        <v>345.6</v>
      </c>
      <c r="F28" s="28">
        <f>F15*$B$3</f>
        <v>414.72</v>
      </c>
      <c r="G28" s="28">
        <f>G15*$B$3</f>
        <v>497.66399999999999</v>
      </c>
    </row>
    <row r="29" spans="1:9" x14ac:dyDescent="0.15">
      <c r="A29" t="s">
        <v>26</v>
      </c>
      <c r="B29" s="28"/>
      <c r="C29" s="28"/>
      <c r="D29" s="28"/>
      <c r="E29" s="28"/>
      <c r="F29" s="28"/>
      <c r="G29" s="28"/>
    </row>
    <row r="30" spans="1:9" x14ac:dyDescent="0.15">
      <c r="A30" t="s">
        <v>27</v>
      </c>
      <c r="B30" s="28">
        <f t="shared" ref="B30:G30" si="5">B32-B31</f>
        <v>1100</v>
      </c>
      <c r="C30" s="28">
        <f t="shared" ca="1" si="5"/>
        <v>1384.2105263157896</v>
      </c>
      <c r="D30" s="28">
        <f t="shared" ca="1" si="5"/>
        <v>1732.0221606648199</v>
      </c>
      <c r="E30" s="28">
        <f t="shared" ca="1" si="5"/>
        <v>2156.8665986295377</v>
      </c>
      <c r="F30" s="28">
        <f t="shared" ca="1" si="5"/>
        <v>2674.9367669063313</v>
      </c>
      <c r="G30" s="28">
        <f t="shared" ca="1" si="5"/>
        <v>3305.7469528964712</v>
      </c>
    </row>
    <row r="31" spans="1:9" x14ac:dyDescent="0.15">
      <c r="A31" t="s">
        <v>28</v>
      </c>
      <c r="B31" s="28">
        <v>-300</v>
      </c>
      <c r="C31" s="28">
        <f ca="1">B31+C19</f>
        <v>-424.21052631578948</v>
      </c>
      <c r="D31" s="28">
        <f ca="1">C31+D19</f>
        <v>-580.02216066481992</v>
      </c>
      <c r="E31" s="28">
        <f ca="1">D31+E19</f>
        <v>-774.46659862953777</v>
      </c>
      <c r="F31" s="28">
        <f ca="1">E31+F19</f>
        <v>-1016.0567669063312</v>
      </c>
      <c r="G31" s="28">
        <f ca="1">F31+G19</f>
        <v>-1315.0909528964712</v>
      </c>
    </row>
    <row r="32" spans="1:9" x14ac:dyDescent="0.15">
      <c r="A32" t="s">
        <v>29</v>
      </c>
      <c r="B32" s="28">
        <f t="shared" ref="B32:G32" si="6">B15*$B$5</f>
        <v>800</v>
      </c>
      <c r="C32" s="28">
        <f t="shared" si="6"/>
        <v>960</v>
      </c>
      <c r="D32" s="28">
        <f t="shared" si="6"/>
        <v>1152</v>
      </c>
      <c r="E32" s="28">
        <f t="shared" si="6"/>
        <v>1382.4</v>
      </c>
      <c r="F32" s="28">
        <f t="shared" si="6"/>
        <v>1658.88</v>
      </c>
      <c r="G32" s="28">
        <f t="shared" si="6"/>
        <v>1990.6559999999999</v>
      </c>
    </row>
    <row r="33" spans="1:8" x14ac:dyDescent="0.15">
      <c r="A33" s="4" t="s">
        <v>30</v>
      </c>
      <c r="B33" s="28">
        <f>B27+B28+B32</f>
        <v>1080</v>
      </c>
      <c r="C33" s="28">
        <f ca="1">C32+C28+C27</f>
        <v>1228.0332409972298</v>
      </c>
      <c r="D33" s="28">
        <f ca="1">D32+D28+D27</f>
        <v>1440</v>
      </c>
      <c r="E33" s="28">
        <f ca="1">E32+E28+E27</f>
        <v>1728</v>
      </c>
      <c r="F33" s="28">
        <f ca="1">F32+F28+F27</f>
        <v>2073.6000000000004</v>
      </c>
      <c r="G33" s="28">
        <f ca="1">G32+G28+G27</f>
        <v>2488.3199999999997</v>
      </c>
    </row>
    <row r="34" spans="1:8" x14ac:dyDescent="0.15">
      <c r="B34" s="28"/>
      <c r="C34" s="28"/>
      <c r="D34" s="28"/>
      <c r="E34" s="28"/>
      <c r="F34" s="28"/>
      <c r="G34" s="28"/>
    </row>
    <row r="35" spans="1:8" x14ac:dyDescent="0.15">
      <c r="A35" t="s">
        <v>31</v>
      </c>
      <c r="B35" s="28">
        <f t="shared" ref="B35:G35" si="7">B15*$B$4</f>
        <v>80</v>
      </c>
      <c r="C35" s="28">
        <f t="shared" si="7"/>
        <v>96</v>
      </c>
      <c r="D35" s="28">
        <f t="shared" si="7"/>
        <v>115.2</v>
      </c>
      <c r="E35" s="28">
        <f t="shared" si="7"/>
        <v>138.24</v>
      </c>
      <c r="F35" s="28">
        <f t="shared" si="7"/>
        <v>165.88800000000001</v>
      </c>
      <c r="G35" s="28">
        <f t="shared" si="7"/>
        <v>199.06559999999999</v>
      </c>
    </row>
    <row r="36" spans="1:8" x14ac:dyDescent="0.15">
      <c r="A36" t="s">
        <v>32</v>
      </c>
      <c r="B36" s="28">
        <f>B33-B35-B37-B38</f>
        <v>400</v>
      </c>
      <c r="C36" s="28">
        <f ca="1">MAX(C28+C32-C35-C37-C38,B36)</f>
        <v>400</v>
      </c>
      <c r="D36" s="28">
        <f ca="1">MAX(D28+D32-D35-D37-D38,C36)</f>
        <v>435.70949280762687</v>
      </c>
      <c r="E36" s="28">
        <f ca="1">MAX(E28+E32-E35-E37-E38,D36)</f>
        <v>514.04920465904229</v>
      </c>
      <c r="F36" s="28">
        <f ca="1">MAX(F28+F32-F35-F37-F38,E36)</f>
        <v>610.30354640808775</v>
      </c>
      <c r="G36" s="28">
        <f ca="1">MAX(G28+G32-G35-G37-G38,F36)</f>
        <v>728.38858416370613</v>
      </c>
      <c r="H36" s="28"/>
    </row>
    <row r="37" spans="1:8" x14ac:dyDescent="0.15">
      <c r="A37" t="s">
        <v>33</v>
      </c>
      <c r="B37" s="28">
        <v>450</v>
      </c>
      <c r="C37" s="28">
        <f>B37</f>
        <v>450</v>
      </c>
      <c r="D37" s="28">
        <f>C37</f>
        <v>450</v>
      </c>
      <c r="E37" s="28">
        <f>D37</f>
        <v>450</v>
      </c>
      <c r="F37" s="28">
        <f>E37</f>
        <v>450</v>
      </c>
      <c r="G37" s="28">
        <f>F37</f>
        <v>450</v>
      </c>
    </row>
    <row r="38" spans="1:8" x14ac:dyDescent="0.15">
      <c r="A38" t="s">
        <v>34</v>
      </c>
      <c r="B38" s="28">
        <v>150</v>
      </c>
      <c r="C38" s="28">
        <f ca="1">B38+C24</f>
        <v>282.03324099722988</v>
      </c>
      <c r="D38" s="28">
        <f ca="1">C38+D24</f>
        <v>439.09050719237308</v>
      </c>
      <c r="E38" s="28">
        <f ca="1">D38+E24</f>
        <v>625.7107953409577</v>
      </c>
      <c r="F38" s="28">
        <f ca="1">E38+F24</f>
        <v>847.40845359191269</v>
      </c>
      <c r="G38" s="28">
        <f ca="1">F38+G24</f>
        <v>1110.8658158362937</v>
      </c>
    </row>
    <row r="39" spans="1:8" x14ac:dyDescent="0.15">
      <c r="A39" s="4" t="s">
        <v>35</v>
      </c>
      <c r="B39" s="28">
        <f t="shared" ref="B39:G39" si="8">SUM(B35:B38)</f>
        <v>1080</v>
      </c>
      <c r="C39" s="28">
        <f t="shared" ca="1" si="8"/>
        <v>1228.0332409972298</v>
      </c>
      <c r="D39" s="28">
        <f t="shared" ca="1" si="8"/>
        <v>1440</v>
      </c>
      <c r="E39" s="28">
        <f t="shared" ca="1" si="8"/>
        <v>1728</v>
      </c>
      <c r="F39" s="28">
        <f t="shared" ca="1" si="8"/>
        <v>2073.6000000000004</v>
      </c>
      <c r="G39" s="28">
        <f t="shared" ca="1" si="8"/>
        <v>2488.3199999999997</v>
      </c>
    </row>
    <row r="40" spans="1:8" s="9" customFormat="1" x14ac:dyDescent="0.15">
      <c r="B40" s="19"/>
      <c r="C40" s="19"/>
      <c r="D40" s="19"/>
      <c r="E40" s="19"/>
      <c r="F40" s="19"/>
      <c r="G40" s="19"/>
    </row>
    <row r="41" spans="1:8" s="4" customFormat="1" x14ac:dyDescent="0.15">
      <c r="A41" s="10"/>
      <c r="B41" s="11"/>
      <c r="C41" s="11"/>
      <c r="D41" s="11"/>
      <c r="E41" s="11"/>
      <c r="F41" s="11"/>
      <c r="G41" s="11"/>
    </row>
    <row r="42" spans="1:8" s="4" customFormat="1" x14ac:dyDescent="0.15">
      <c r="A42" s="10"/>
      <c r="B42" s="11"/>
      <c r="C42" s="11"/>
      <c r="D42" s="11"/>
      <c r="E42" s="11"/>
      <c r="F42" s="11"/>
      <c r="G42" s="11"/>
    </row>
    <row r="43" spans="1:8" x14ac:dyDescent="0.15">
      <c r="A43" s="12"/>
      <c r="B43" s="12"/>
      <c r="C43" s="12"/>
      <c r="D43" s="12"/>
      <c r="E43" s="12"/>
      <c r="F43" s="12"/>
      <c r="G43" s="12"/>
    </row>
    <row r="44" spans="1:8" x14ac:dyDescent="0.15">
      <c r="A44" s="12"/>
      <c r="B44" s="12"/>
      <c r="C44" s="12"/>
      <c r="D44" s="12"/>
      <c r="E44" s="12"/>
      <c r="F44" s="12"/>
      <c r="G44" s="12"/>
    </row>
    <row r="45" spans="1:8" x14ac:dyDescent="0.15">
      <c r="A45" s="12"/>
      <c r="B45" s="12"/>
      <c r="C45" s="12"/>
      <c r="D45" s="12"/>
      <c r="E45" s="12"/>
      <c r="F45" s="12"/>
      <c r="G45" s="12"/>
    </row>
    <row r="46" spans="1:8" x14ac:dyDescent="0.15">
      <c r="A46" s="12"/>
      <c r="B46" s="12"/>
      <c r="C46" s="12"/>
      <c r="D46" s="12"/>
      <c r="E46" s="12"/>
      <c r="F46" s="12"/>
      <c r="G46" s="12"/>
    </row>
    <row r="47" spans="1:8" x14ac:dyDescent="0.15">
      <c r="A47" s="12"/>
      <c r="B47" s="12"/>
      <c r="C47" s="12"/>
      <c r="D47" s="12"/>
      <c r="E47" s="12"/>
      <c r="F47" s="12"/>
      <c r="G47" s="12"/>
    </row>
    <row r="48" spans="1:8" x14ac:dyDescent="0.15">
      <c r="A48" s="12"/>
      <c r="B48" s="12"/>
      <c r="C48" s="12"/>
      <c r="D48" s="12"/>
      <c r="E48" s="12"/>
      <c r="F48" s="12"/>
      <c r="G48" s="12"/>
    </row>
    <row r="49" spans="1:7" x14ac:dyDescent="0.15">
      <c r="A49" s="12"/>
      <c r="B49" s="12"/>
      <c r="C49" s="12"/>
      <c r="D49" s="12"/>
      <c r="E49" s="12"/>
      <c r="F49" s="12"/>
      <c r="G49" s="12"/>
    </row>
    <row r="50" spans="1:7" x14ac:dyDescent="0.15">
      <c r="A50" s="10"/>
      <c r="B50" s="12"/>
      <c r="C50" s="12"/>
      <c r="D50" s="12"/>
      <c r="E50" s="12"/>
      <c r="F50" s="12"/>
      <c r="G50" s="12"/>
    </row>
  </sheetData>
  <mergeCells count="1">
    <mergeCell ref="A1:G1"/>
  </mergeCells>
  <printOptions headings="1" gridLines="1"/>
  <pageMargins left="0.75" right="0.75" top="1" bottom="1" header="0.5" footer="0.5"/>
  <pageSetup scale="85" orientation="landscape" cellComments="atEnd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6"/>
  <sheetViews>
    <sheetView zoomScale="130" zoomScaleNormal="130" zoomScalePageLayoutView="130" workbookViewId="0">
      <selection activeCell="G43" sqref="G43"/>
    </sheetView>
  </sheetViews>
  <sheetFormatPr baseColWidth="10" defaultColWidth="10.1640625" defaultRowHeight="13" x14ac:dyDescent="0.15"/>
  <cols>
    <col min="1" max="1" width="44.5" customWidth="1"/>
    <col min="2" max="2" width="9.6640625" bestFit="1" customWidth="1"/>
    <col min="3" max="7" width="9.33203125" bestFit="1" customWidth="1"/>
    <col min="8" max="8" width="20.6640625" bestFit="1" customWidth="1"/>
    <col min="9" max="11" width="9.33203125" bestFit="1" customWidth="1"/>
  </cols>
  <sheetData>
    <row r="1" spans="1:8" ht="38.25" customHeight="1" x14ac:dyDescent="0.15">
      <c r="A1" s="42" t="s">
        <v>78</v>
      </c>
      <c r="B1" s="43"/>
      <c r="C1" s="43"/>
      <c r="D1" s="43"/>
      <c r="E1" s="43"/>
      <c r="F1" s="43"/>
      <c r="G1" s="43"/>
      <c r="H1" s="43"/>
    </row>
    <row r="2" spans="1:8" x14ac:dyDescent="0.15">
      <c r="A2" t="s">
        <v>1</v>
      </c>
      <c r="B2" s="2">
        <v>0.1</v>
      </c>
    </row>
    <row r="3" spans="1:8" x14ac:dyDescent="0.15">
      <c r="A3" t="s">
        <v>2</v>
      </c>
      <c r="B3" s="2">
        <v>0.15</v>
      </c>
    </row>
    <row r="4" spans="1:8" x14ac:dyDescent="0.15">
      <c r="A4" t="s">
        <v>3</v>
      </c>
      <c r="B4" s="2">
        <v>0.08</v>
      </c>
    </row>
    <row r="5" spans="1:8" x14ac:dyDescent="0.15">
      <c r="A5" t="s">
        <v>4</v>
      </c>
      <c r="B5" s="2">
        <v>0.77</v>
      </c>
    </row>
    <row r="6" spans="1:8" x14ac:dyDescent="0.15">
      <c r="A6" t="s">
        <v>5</v>
      </c>
      <c r="B6" s="2">
        <v>0.5</v>
      </c>
    </row>
    <row r="7" spans="1:8" x14ac:dyDescent="0.15">
      <c r="A7" t="s">
        <v>6</v>
      </c>
      <c r="B7" s="2">
        <v>0.1</v>
      </c>
    </row>
    <row r="8" spans="1:8" x14ac:dyDescent="0.15">
      <c r="A8" t="s">
        <v>7</v>
      </c>
      <c r="B8" s="3">
        <v>0.1</v>
      </c>
    </row>
    <row r="9" spans="1:8" x14ac:dyDescent="0.15">
      <c r="A9" t="s">
        <v>79</v>
      </c>
      <c r="B9" s="3">
        <v>0.08</v>
      </c>
    </row>
    <row r="10" spans="1:8" x14ac:dyDescent="0.15">
      <c r="A10" t="s">
        <v>9</v>
      </c>
      <c r="B10" s="2">
        <v>0.4</v>
      </c>
    </row>
    <row r="11" spans="1:8" x14ac:dyDescent="0.15">
      <c r="A11" t="s">
        <v>10</v>
      </c>
      <c r="B11" s="2">
        <v>0.6</v>
      </c>
    </row>
    <row r="13" spans="1:8" s="4" customFormat="1" x14ac:dyDescent="0.15">
      <c r="A13" s="4" t="s">
        <v>11</v>
      </c>
      <c r="B13" s="5">
        <v>0</v>
      </c>
      <c r="C13" s="5">
        <v>1</v>
      </c>
      <c r="D13" s="5">
        <v>2</v>
      </c>
      <c r="E13" s="5">
        <v>3</v>
      </c>
      <c r="F13" s="5">
        <v>4</v>
      </c>
      <c r="G13" s="5">
        <v>5</v>
      </c>
    </row>
    <row r="14" spans="1:8" x14ac:dyDescent="0.15">
      <c r="A14" s="4" t="s">
        <v>12</v>
      </c>
    </row>
    <row r="15" spans="1:8" x14ac:dyDescent="0.15">
      <c r="A15" t="s">
        <v>13</v>
      </c>
      <c r="B15" s="7">
        <f>1000</f>
        <v>1000</v>
      </c>
      <c r="C15" s="7">
        <f>B15*(1+$B$2)</f>
        <v>1100</v>
      </c>
      <c r="D15" s="7">
        <f>C15*(1+$B$2)</f>
        <v>1210</v>
      </c>
      <c r="E15" s="7">
        <f>D15*(1+$B$2)</f>
        <v>1331</v>
      </c>
      <c r="F15" s="7">
        <f>E15*(1+$B$2)</f>
        <v>1464.1000000000001</v>
      </c>
      <c r="G15" s="7">
        <f>F15*(1+$B$2)</f>
        <v>1610.5100000000002</v>
      </c>
    </row>
    <row r="16" spans="1:8" x14ac:dyDescent="0.15">
      <c r="A16" t="s">
        <v>14</v>
      </c>
      <c r="B16" s="7">
        <f t="shared" ref="B16:G16" si="0">-B15*$B$6</f>
        <v>-500</v>
      </c>
      <c r="C16" s="7">
        <f t="shared" si="0"/>
        <v>-550</v>
      </c>
      <c r="D16" s="7">
        <f t="shared" si="0"/>
        <v>-605</v>
      </c>
      <c r="E16" s="7">
        <f t="shared" si="0"/>
        <v>-665.5</v>
      </c>
      <c r="F16" s="7">
        <f t="shared" si="0"/>
        <v>-732.05000000000007</v>
      </c>
      <c r="G16" s="7">
        <f t="shared" si="0"/>
        <v>-805.25500000000011</v>
      </c>
    </row>
    <row r="17" spans="1:7" x14ac:dyDescent="0.15">
      <c r="A17" t="s">
        <v>15</v>
      </c>
      <c r="B17" s="7">
        <f>-$B$8*B36</f>
        <v>-32</v>
      </c>
      <c r="C17" s="7">
        <f ca="1">-$B$8*(B36+C36)/2</f>
        <v>-30.342857142857145</v>
      </c>
      <c r="D17" s="7">
        <f ca="1">-$B$8*(C36+D36)/2</f>
        <v>-28.555449735449738</v>
      </c>
      <c r="E17" s="7">
        <f ca="1">-$B$8*(D36+E36)/2</f>
        <v>-28.036131054131058</v>
      </c>
      <c r="F17" s="7">
        <f ca="1">-$B$8*(E36+F36)/2</f>
        <v>-28.937123076923083</v>
      </c>
      <c r="G17" s="7">
        <f ca="1">-$B$8*(F36+G36)/2</f>
        <v>-31.646220000000007</v>
      </c>
    </row>
    <row r="18" spans="1:7" x14ac:dyDescent="0.15">
      <c r="A18" t="s">
        <v>80</v>
      </c>
      <c r="B18" s="7">
        <f>$B$9*B27</f>
        <v>6.4</v>
      </c>
      <c r="C18" s="7">
        <f>$B$9*(B27+C27)/2</f>
        <v>6.4</v>
      </c>
      <c r="D18" s="7">
        <f>$B$9*(C27+D27)/2</f>
        <v>6.4</v>
      </c>
      <c r="E18" s="7">
        <f>$B$9*(D27+E27)/2</f>
        <v>6.4</v>
      </c>
      <c r="F18" s="7">
        <f>$B$9*(E27+F27)/2</f>
        <v>6.4</v>
      </c>
      <c r="G18" s="7">
        <f>$B$9*(F27+G27)/2</f>
        <v>6.4</v>
      </c>
    </row>
    <row r="19" spans="1:7" x14ac:dyDescent="0.15">
      <c r="A19" t="s">
        <v>17</v>
      </c>
      <c r="B19" s="7">
        <v>-100</v>
      </c>
      <c r="C19" s="7">
        <f ca="1">-$B$7*(C30+B30)/2</f>
        <v>-116.68421052631579</v>
      </c>
      <c r="D19" s="7">
        <f ca="1">-$B$7*(D30+C30)/2</f>
        <v>-137.47728531855955</v>
      </c>
      <c r="E19" s="7">
        <f ca="1">-$B$7*(E30+D30)/2</f>
        <v>-161.31015745735533</v>
      </c>
      <c r="F19" s="7">
        <f ca="1">-$B$7*(F30+E30)/2</f>
        <v>-188.58791087391907</v>
      </c>
      <c r="G19" s="7">
        <f ca="1">-$B$7*(G30+F30)/2</f>
        <v>-219.76678043959475</v>
      </c>
    </row>
    <row r="20" spans="1:7" x14ac:dyDescent="0.15">
      <c r="A20" t="s">
        <v>18</v>
      </c>
      <c r="B20" s="7">
        <f t="shared" ref="B20:G20" si="1">SUM(B15:B19)</f>
        <v>374.4</v>
      </c>
      <c r="C20" s="7">
        <f t="shared" ca="1" si="1"/>
        <v>409.37293233082704</v>
      </c>
      <c r="D20" s="7">
        <f t="shared" ca="1" si="1"/>
        <v>445.36726494599066</v>
      </c>
      <c r="E20" s="7">
        <f t="shared" ca="1" si="1"/>
        <v>482.55371148851361</v>
      </c>
      <c r="F20" s="7">
        <f t="shared" ca="1" si="1"/>
        <v>520.92496604915789</v>
      </c>
      <c r="G20" s="7">
        <f t="shared" ca="1" si="1"/>
        <v>560.24199956040536</v>
      </c>
    </row>
    <row r="21" spans="1:7" x14ac:dyDescent="0.15">
      <c r="A21" t="s">
        <v>19</v>
      </c>
      <c r="B21" s="7">
        <f t="shared" ref="B21:G21" si="2">-B20*$B$10</f>
        <v>-149.76</v>
      </c>
      <c r="C21" s="7">
        <f t="shared" ca="1" si="2"/>
        <v>-163.74917293233082</v>
      </c>
      <c r="D21" s="7">
        <f t="shared" ca="1" si="2"/>
        <v>-178.14690597839626</v>
      </c>
      <c r="E21" s="7">
        <f t="shared" ca="1" si="2"/>
        <v>-193.02148459540547</v>
      </c>
      <c r="F21" s="7">
        <f t="shared" ca="1" si="2"/>
        <v>-208.36998641966318</v>
      </c>
      <c r="G21" s="7">
        <f t="shared" ca="1" si="2"/>
        <v>-224.09679982416216</v>
      </c>
    </row>
    <row r="22" spans="1:7" x14ac:dyDescent="0.15">
      <c r="A22" t="s">
        <v>20</v>
      </c>
      <c r="B22" s="7">
        <f t="shared" ref="B22:G22" si="3">B21+B20</f>
        <v>224.64</v>
      </c>
      <c r="C22" s="7">
        <f t="shared" ca="1" si="3"/>
        <v>245.62375939849622</v>
      </c>
      <c r="D22" s="7">
        <f t="shared" ca="1" si="3"/>
        <v>267.22035896759439</v>
      </c>
      <c r="E22" s="7">
        <f t="shared" ca="1" si="3"/>
        <v>289.53222689310815</v>
      </c>
      <c r="F22" s="7">
        <f t="shared" ca="1" si="3"/>
        <v>312.55497962949471</v>
      </c>
      <c r="G22" s="7">
        <f t="shared" ca="1" si="3"/>
        <v>336.14519973624317</v>
      </c>
    </row>
    <row r="23" spans="1:7" x14ac:dyDescent="0.15">
      <c r="A23" t="s">
        <v>21</v>
      </c>
      <c r="B23" s="7">
        <f>-B22*$B$11</f>
        <v>-134.78399999999999</v>
      </c>
      <c r="C23" s="7">
        <f ca="1">-$B$11*C22</f>
        <v>-147.37425563909773</v>
      </c>
      <c r="D23" s="7">
        <f ca="1">-$B$11*D22</f>
        <v>-160.33221538055662</v>
      </c>
      <c r="E23" s="7">
        <f ca="1">-$B$11*E22</f>
        <v>-173.71933613586489</v>
      </c>
      <c r="F23" s="7">
        <f ca="1">-$B$11*F22</f>
        <v>-187.53298777769683</v>
      </c>
      <c r="G23" s="7">
        <f ca="1">-$B$11*G22</f>
        <v>-201.6871198417459</v>
      </c>
    </row>
    <row r="24" spans="1:7" x14ac:dyDescent="0.15">
      <c r="A24" t="s">
        <v>22</v>
      </c>
      <c r="B24" s="7">
        <f t="shared" ref="B24:G24" si="4">B23+B22</f>
        <v>89.855999999999995</v>
      </c>
      <c r="C24" s="7">
        <f t="shared" ca="1" si="4"/>
        <v>98.249503759398493</v>
      </c>
      <c r="D24" s="7">
        <f t="shared" ca="1" si="4"/>
        <v>106.88814358703777</v>
      </c>
      <c r="E24" s="7">
        <f t="shared" ca="1" si="4"/>
        <v>115.81289075724325</v>
      </c>
      <c r="F24" s="7">
        <f t="shared" ca="1" si="4"/>
        <v>125.02199185179788</v>
      </c>
      <c r="G24" s="7">
        <f t="shared" ca="1" si="4"/>
        <v>134.45807989449727</v>
      </c>
    </row>
    <row r="25" spans="1:7" x14ac:dyDescent="0.15">
      <c r="B25" s="7"/>
      <c r="C25" s="7"/>
      <c r="D25" s="7"/>
      <c r="E25" s="7"/>
      <c r="F25" s="7"/>
      <c r="G25" s="7"/>
    </row>
    <row r="26" spans="1:7" x14ac:dyDescent="0.15">
      <c r="A26" s="4" t="s">
        <v>23</v>
      </c>
      <c r="B26" s="7"/>
      <c r="C26" s="7"/>
      <c r="D26" s="7"/>
      <c r="E26" s="7"/>
      <c r="F26" s="7"/>
      <c r="G26" s="7"/>
    </row>
    <row r="27" spans="1:7" x14ac:dyDescent="0.15">
      <c r="A27" s="9" t="s">
        <v>24</v>
      </c>
      <c r="B27" s="7">
        <v>80</v>
      </c>
      <c r="C27" s="7">
        <f>B27</f>
        <v>80</v>
      </c>
      <c r="D27" s="7">
        <f>C27</f>
        <v>80</v>
      </c>
      <c r="E27" s="7">
        <f>D27</f>
        <v>80</v>
      </c>
      <c r="F27" s="7">
        <f>E27</f>
        <v>80</v>
      </c>
      <c r="G27" s="7">
        <f>F27</f>
        <v>80</v>
      </c>
    </row>
    <row r="28" spans="1:7" x14ac:dyDescent="0.15">
      <c r="A28" t="s">
        <v>25</v>
      </c>
      <c r="B28" s="7">
        <f>$B$3*B15</f>
        <v>150</v>
      </c>
      <c r="C28" s="7">
        <f>C15*$B$3</f>
        <v>165</v>
      </c>
      <c r="D28" s="7">
        <f>D15*$B$3</f>
        <v>181.5</v>
      </c>
      <c r="E28" s="7">
        <f>E15*$B$3</f>
        <v>199.65</v>
      </c>
      <c r="F28" s="7">
        <f>F15*$B$3</f>
        <v>219.61500000000001</v>
      </c>
      <c r="G28" s="7">
        <f>G15*$B$3</f>
        <v>241.57650000000001</v>
      </c>
    </row>
    <row r="29" spans="1:7" x14ac:dyDescent="0.15">
      <c r="A29" t="s">
        <v>26</v>
      </c>
      <c r="B29" s="7"/>
      <c r="C29" s="7"/>
      <c r="D29" s="7"/>
      <c r="E29" s="7"/>
      <c r="F29" s="7"/>
      <c r="G29" s="7"/>
    </row>
    <row r="30" spans="1:7" x14ac:dyDescent="0.15">
      <c r="A30" t="s">
        <v>27</v>
      </c>
      <c r="B30" s="7">
        <f t="shared" ref="B30:G30" si="5">B32-B31</f>
        <v>1070</v>
      </c>
      <c r="C30" s="7">
        <f t="shared" ca="1" si="5"/>
        <v>1263.6842105263158</v>
      </c>
      <c r="D30" s="7">
        <f t="shared" ca="1" si="5"/>
        <v>1485.8614958448754</v>
      </c>
      <c r="E30" s="7">
        <f t="shared" ca="1" si="5"/>
        <v>1740.341653302231</v>
      </c>
      <c r="F30" s="7">
        <f t="shared" ca="1" si="5"/>
        <v>2031.4165641761501</v>
      </c>
      <c r="G30" s="7">
        <f t="shared" ca="1" si="5"/>
        <v>2363.9190446157445</v>
      </c>
    </row>
    <row r="31" spans="1:7" x14ac:dyDescent="0.15">
      <c r="A31" t="s">
        <v>28</v>
      </c>
      <c r="B31" s="7">
        <v>-300</v>
      </c>
      <c r="C31" s="7">
        <f ca="1">B31-$B$7*(C30+B30)/2</f>
        <v>-416.68421052631578</v>
      </c>
      <c r="D31" s="7">
        <f ca="1">C31-$B$7*(D30+C30)/2</f>
        <v>-554.16149584487539</v>
      </c>
      <c r="E31" s="7">
        <f ca="1">D31-$B$7*(E30+D30)/2</f>
        <v>-715.47165330223072</v>
      </c>
      <c r="F31" s="7">
        <f ca="1">E31-$B$7*(F30+E30)/2</f>
        <v>-904.05956417614982</v>
      </c>
      <c r="G31" s="7">
        <f ca="1">F31-$B$7*(G30+F30)/2</f>
        <v>-1123.8263446157446</v>
      </c>
    </row>
    <row r="32" spans="1:7" x14ac:dyDescent="0.15">
      <c r="A32" t="s">
        <v>29</v>
      </c>
      <c r="B32" s="7">
        <f t="shared" ref="B32:G32" si="6">B15*$B$5</f>
        <v>770</v>
      </c>
      <c r="C32" s="7">
        <f t="shared" si="6"/>
        <v>847</v>
      </c>
      <c r="D32" s="7">
        <f t="shared" si="6"/>
        <v>931.7</v>
      </c>
      <c r="E32" s="7">
        <f t="shared" si="6"/>
        <v>1024.8700000000001</v>
      </c>
      <c r="F32" s="7">
        <f t="shared" si="6"/>
        <v>1127.3570000000002</v>
      </c>
      <c r="G32" s="7">
        <f t="shared" si="6"/>
        <v>1240.0927000000001</v>
      </c>
    </row>
    <row r="33" spans="1:7" x14ac:dyDescent="0.15">
      <c r="A33" s="4" t="s">
        <v>30</v>
      </c>
      <c r="B33" s="7">
        <f>B27+B28+B32</f>
        <v>1000</v>
      </c>
      <c r="C33" s="7">
        <f>C32+C28+C27</f>
        <v>1092</v>
      </c>
      <c r="D33" s="7">
        <f>D32+D28+D27</f>
        <v>1193.2</v>
      </c>
      <c r="E33" s="7">
        <f>E32+E28+E27</f>
        <v>1304.5200000000002</v>
      </c>
      <c r="F33" s="7">
        <f>F32+F28+F27</f>
        <v>1426.9720000000002</v>
      </c>
      <c r="G33" s="7">
        <f>G32+G28+G27</f>
        <v>1561.6692000000003</v>
      </c>
    </row>
    <row r="34" spans="1:7" x14ac:dyDescent="0.15">
      <c r="B34" s="7"/>
      <c r="C34" s="7"/>
      <c r="D34" s="7"/>
      <c r="E34" s="7"/>
      <c r="F34" s="7"/>
      <c r="G34" s="7"/>
    </row>
    <row r="35" spans="1:7" x14ac:dyDescent="0.15">
      <c r="A35" t="s">
        <v>31</v>
      </c>
      <c r="B35" s="7">
        <f t="shared" ref="B35:G35" si="7">B15*$B$4</f>
        <v>80</v>
      </c>
      <c r="C35" s="7">
        <f t="shared" si="7"/>
        <v>88</v>
      </c>
      <c r="D35" s="7">
        <f t="shared" si="7"/>
        <v>96.8</v>
      </c>
      <c r="E35" s="7">
        <f t="shared" si="7"/>
        <v>106.48</v>
      </c>
      <c r="F35" s="7">
        <f t="shared" si="7"/>
        <v>117.12800000000001</v>
      </c>
      <c r="G35" s="7">
        <f t="shared" si="7"/>
        <v>128.84080000000003</v>
      </c>
    </row>
    <row r="36" spans="1:7" x14ac:dyDescent="0.15">
      <c r="A36" t="s">
        <v>32</v>
      </c>
      <c r="B36" s="7">
        <f>B33-B35-B37-B38</f>
        <v>320</v>
      </c>
      <c r="C36" s="7">
        <f ca="1">C41*(C37+C38)</f>
        <v>286.85714285714283</v>
      </c>
      <c r="D36" s="7">
        <f ca="1">D41*(D37+D38)</f>
        <v>284.25185185185188</v>
      </c>
      <c r="E36" s="7">
        <f ca="1">E41*(E37+E38)</f>
        <v>276.47076923076924</v>
      </c>
      <c r="F36" s="7">
        <f ca="1">F41*(F37+F38)</f>
        <v>302.27169230769238</v>
      </c>
      <c r="G36" s="7">
        <f ca="1">G41*(G37+G38)</f>
        <v>330.65270769230773</v>
      </c>
    </row>
    <row r="37" spans="1:7" x14ac:dyDescent="0.15">
      <c r="A37" t="s">
        <v>33</v>
      </c>
      <c r="B37" s="7">
        <v>450</v>
      </c>
      <c r="C37" s="7">
        <f ca="1">C33-C35-C36-C38</f>
        <v>468.89335338345859</v>
      </c>
      <c r="D37" s="7">
        <f ca="1">D33-D35-D36-D38</f>
        <v>457.010500801712</v>
      </c>
      <c r="E37" s="7">
        <f ca="1">E33-E35-E36-E38</f>
        <v>450.61869266555141</v>
      </c>
      <c r="F37" s="7">
        <f ca="1">F33-F35-F36-F38</f>
        <v>411.59977773683056</v>
      </c>
      <c r="G37" s="7">
        <f ca="1">G33-G35-G36-G38</f>
        <v>371.7450824577179</v>
      </c>
    </row>
    <row r="38" spans="1:7" x14ac:dyDescent="0.15">
      <c r="A38" t="s">
        <v>34</v>
      </c>
      <c r="B38" s="7">
        <v>150</v>
      </c>
      <c r="C38" s="7">
        <f ca="1">B38+C24</f>
        <v>248.24950375939849</v>
      </c>
      <c r="D38" s="7">
        <f ca="1">C38+D24</f>
        <v>355.13764734643627</v>
      </c>
      <c r="E38" s="7">
        <f ca="1">D38+E24</f>
        <v>470.95053810367949</v>
      </c>
      <c r="F38" s="7">
        <f ca="1">E38+F24</f>
        <v>595.9725299554774</v>
      </c>
      <c r="G38" s="7">
        <f ca="1">F38+G24</f>
        <v>730.43060984997464</v>
      </c>
    </row>
    <row r="39" spans="1:7" x14ac:dyDescent="0.15">
      <c r="A39" s="4" t="s">
        <v>35</v>
      </c>
      <c r="B39" s="7">
        <f t="shared" ref="B39:G39" si="8">SUM(B35:B38)</f>
        <v>1000</v>
      </c>
      <c r="C39" s="7">
        <f t="shared" ca="1" si="8"/>
        <v>1092</v>
      </c>
      <c r="D39" s="7">
        <f t="shared" ca="1" si="8"/>
        <v>1193.2000000000003</v>
      </c>
      <c r="E39" s="7">
        <f t="shared" ca="1" si="8"/>
        <v>1304.5200000000002</v>
      </c>
      <c r="F39" s="7">
        <f t="shared" ca="1" si="8"/>
        <v>1426.9720000000002</v>
      </c>
      <c r="G39" s="7">
        <f t="shared" ca="1" si="8"/>
        <v>1561.6692000000003</v>
      </c>
    </row>
    <row r="41" spans="1:7" x14ac:dyDescent="0.15">
      <c r="A41" s="4" t="s">
        <v>81</v>
      </c>
      <c r="B41" s="30">
        <f>B36/(B37+B38)</f>
        <v>0.53333333333333333</v>
      </c>
      <c r="C41" s="30">
        <v>0.4</v>
      </c>
      <c r="D41" s="30">
        <v>0.35</v>
      </c>
      <c r="E41" s="30">
        <v>0.3</v>
      </c>
      <c r="F41" s="30">
        <f>E41</f>
        <v>0.3</v>
      </c>
      <c r="G41" s="30">
        <f>F41</f>
        <v>0.3</v>
      </c>
    </row>
    <row r="43" spans="1:7" s="4" customFormat="1" x14ac:dyDescent="0.15">
      <c r="A43" s="10"/>
      <c r="B43" s="11"/>
      <c r="C43" s="11"/>
      <c r="D43" s="11"/>
      <c r="E43" s="11"/>
      <c r="F43" s="11"/>
      <c r="G43" s="11"/>
    </row>
    <row r="44" spans="1:7" x14ac:dyDescent="0.15">
      <c r="A44" s="10"/>
      <c r="B44" s="12"/>
      <c r="C44" s="12"/>
      <c r="D44" s="12"/>
      <c r="E44" s="12"/>
      <c r="F44" s="12"/>
      <c r="G44" s="12"/>
    </row>
    <row r="45" spans="1:7" x14ac:dyDescent="0.15">
      <c r="A45" s="12"/>
      <c r="B45" s="12"/>
      <c r="C45" s="12"/>
      <c r="D45" s="12"/>
      <c r="E45" s="12"/>
      <c r="F45" s="12"/>
      <c r="G45" s="12"/>
    </row>
    <row r="46" spans="1:7" x14ac:dyDescent="0.15">
      <c r="A46" s="12"/>
      <c r="B46" s="12"/>
      <c r="C46" s="12"/>
      <c r="D46" s="12"/>
      <c r="E46" s="12"/>
      <c r="F46" s="12"/>
      <c r="G46" s="12"/>
    </row>
    <row r="47" spans="1:7" x14ac:dyDescent="0.15">
      <c r="A47" s="12"/>
      <c r="B47" s="12"/>
      <c r="C47" s="12"/>
      <c r="D47" s="12"/>
      <c r="E47" s="12"/>
      <c r="F47" s="12"/>
      <c r="G47" s="12"/>
    </row>
    <row r="48" spans="1:7" x14ac:dyDescent="0.15">
      <c r="A48" s="12"/>
      <c r="B48" s="12"/>
      <c r="C48" s="12"/>
      <c r="D48" s="12"/>
      <c r="E48" s="12"/>
      <c r="F48" s="12"/>
      <c r="G48" s="12"/>
    </row>
    <row r="49" spans="1:7" x14ac:dyDescent="0.15">
      <c r="A49" s="12"/>
      <c r="B49" s="12"/>
      <c r="C49" s="12"/>
      <c r="D49" s="12"/>
      <c r="E49" s="12"/>
      <c r="F49" s="12"/>
      <c r="G49" s="12"/>
    </row>
    <row r="50" spans="1:7" x14ac:dyDescent="0.15">
      <c r="A50" s="12"/>
      <c r="B50" s="12"/>
      <c r="C50" s="12"/>
      <c r="D50" s="12"/>
      <c r="E50" s="12"/>
      <c r="F50" s="12"/>
      <c r="G50" s="12"/>
    </row>
    <row r="51" spans="1:7" x14ac:dyDescent="0.15">
      <c r="A51" s="12"/>
      <c r="B51" s="12"/>
      <c r="C51" s="12"/>
      <c r="D51" s="12"/>
      <c r="E51" s="12"/>
      <c r="F51" s="12"/>
      <c r="G51" s="12"/>
    </row>
    <row r="52" spans="1:7" x14ac:dyDescent="0.15">
      <c r="A52" s="10"/>
      <c r="B52" s="12"/>
      <c r="C52" s="12"/>
      <c r="D52" s="12"/>
      <c r="E52" s="12"/>
      <c r="F52" s="12"/>
      <c r="G52" s="12"/>
    </row>
    <row r="55" spans="1:7" ht="18" x14ac:dyDescent="0.2">
      <c r="A55" s="20"/>
    </row>
    <row r="56" spans="1:7" s="9" customFormat="1" x14ac:dyDescent="0.15">
      <c r="B56" s="21"/>
    </row>
    <row r="57" spans="1:7" x14ac:dyDescent="0.15">
      <c r="A57" s="9"/>
    </row>
    <row r="58" spans="1:7" s="4" customFormat="1" x14ac:dyDescent="0.15">
      <c r="A58" s="10"/>
      <c r="B58" s="11"/>
      <c r="C58" s="11"/>
      <c r="D58" s="11"/>
      <c r="E58" s="11"/>
      <c r="F58" s="11"/>
      <c r="G58" s="11"/>
    </row>
    <row r="59" spans="1:7" x14ac:dyDescent="0.15">
      <c r="C59" s="12"/>
      <c r="D59" s="12"/>
      <c r="E59" s="12"/>
      <c r="F59" s="12"/>
      <c r="G59" s="14"/>
    </row>
    <row r="60" spans="1:7" x14ac:dyDescent="0.15">
      <c r="G60" s="22"/>
    </row>
    <row r="61" spans="1:7" x14ac:dyDescent="0.15">
      <c r="C61" s="12"/>
      <c r="D61" s="12"/>
      <c r="E61" s="12"/>
      <c r="F61" s="12"/>
      <c r="G61" s="14"/>
    </row>
    <row r="63" spans="1:7" x14ac:dyDescent="0.15">
      <c r="B63" s="14"/>
    </row>
    <row r="64" spans="1:7" x14ac:dyDescent="0.15">
      <c r="B64" s="14"/>
    </row>
    <row r="65" spans="1:8" x14ac:dyDescent="0.15">
      <c r="B65" s="14"/>
    </row>
    <row r="66" spans="1:8" x14ac:dyDescent="0.15">
      <c r="B66" s="14"/>
    </row>
    <row r="67" spans="1:8" x14ac:dyDescent="0.15">
      <c r="B67" s="14"/>
    </row>
    <row r="68" spans="1:8" x14ac:dyDescent="0.15">
      <c r="B68" s="14"/>
    </row>
    <row r="69" spans="1:8" ht="18" x14ac:dyDescent="0.2">
      <c r="A69" s="20"/>
      <c r="B69" s="14"/>
    </row>
    <row r="70" spans="1:8" x14ac:dyDescent="0.15">
      <c r="B70" s="14"/>
    </row>
    <row r="71" spans="1:8" x14ac:dyDescent="0.15">
      <c r="B71" s="14"/>
    </row>
    <row r="72" spans="1:8" x14ac:dyDescent="0.15">
      <c r="B72" s="14"/>
    </row>
    <row r="73" spans="1:8" x14ac:dyDescent="0.15">
      <c r="B73" s="14"/>
    </row>
    <row r="75" spans="1:8" ht="18" x14ac:dyDescent="0.2">
      <c r="A75" s="20"/>
    </row>
    <row r="76" spans="1:8" x14ac:dyDescent="0.15">
      <c r="A76" s="9"/>
      <c r="B76" s="21"/>
      <c r="C76" s="9"/>
      <c r="D76" s="9"/>
      <c r="E76" s="9"/>
      <c r="F76" s="9"/>
      <c r="G76" s="9"/>
      <c r="H76" s="9"/>
    </row>
    <row r="77" spans="1:8" x14ac:dyDescent="0.15">
      <c r="A77" s="9"/>
    </row>
    <row r="78" spans="1:8" x14ac:dyDescent="0.15">
      <c r="A78" s="10"/>
      <c r="B78" s="11"/>
      <c r="C78" s="11"/>
      <c r="D78" s="11"/>
      <c r="E78" s="11"/>
      <c r="F78" s="11"/>
      <c r="G78" s="11"/>
      <c r="H78" s="4"/>
    </row>
    <row r="79" spans="1:8" x14ac:dyDescent="0.15">
      <c r="C79" s="12"/>
      <c r="D79" s="12"/>
      <c r="E79" s="12"/>
      <c r="F79" s="12"/>
      <c r="G79" s="12"/>
    </row>
    <row r="80" spans="1:8" x14ac:dyDescent="0.15">
      <c r="G80" s="22"/>
    </row>
    <row r="81" spans="2:7" x14ac:dyDescent="0.15">
      <c r="C81" s="12"/>
      <c r="D81" s="12"/>
      <c r="E81" s="12"/>
      <c r="F81" s="12"/>
      <c r="G81" s="14"/>
    </row>
    <row r="83" spans="2:7" x14ac:dyDescent="0.15">
      <c r="B83" s="14"/>
    </row>
    <row r="84" spans="2:7" x14ac:dyDescent="0.15">
      <c r="B84" s="14"/>
    </row>
    <row r="85" spans="2:7" x14ac:dyDescent="0.15">
      <c r="B85" s="14"/>
    </row>
    <row r="86" spans="2:7" x14ac:dyDescent="0.15">
      <c r="B86" s="14"/>
    </row>
    <row r="87" spans="2:7" x14ac:dyDescent="0.15">
      <c r="B87" s="14"/>
    </row>
    <row r="91" spans="2:7" x14ac:dyDescent="0.15">
      <c r="C91" s="14"/>
    </row>
    <row r="92" spans="2:7" x14ac:dyDescent="0.15">
      <c r="B92" s="2"/>
      <c r="C92" s="14"/>
    </row>
    <row r="93" spans="2:7" x14ac:dyDescent="0.15">
      <c r="B93" s="2"/>
      <c r="C93" s="14"/>
    </row>
    <row r="94" spans="2:7" x14ac:dyDescent="0.15">
      <c r="B94" s="2"/>
      <c r="C94" s="14"/>
    </row>
    <row r="95" spans="2:7" x14ac:dyDescent="0.15">
      <c r="B95" s="2"/>
      <c r="C95" s="14"/>
    </row>
    <row r="96" spans="2:7" x14ac:dyDescent="0.15">
      <c r="B96" s="2"/>
      <c r="C96" s="14"/>
    </row>
    <row r="97" spans="1:11" x14ac:dyDescent="0.15">
      <c r="B97" s="2"/>
      <c r="C97" s="14"/>
    </row>
    <row r="98" spans="1:11" x14ac:dyDescent="0.15">
      <c r="B98" s="2"/>
      <c r="C98" s="14"/>
    </row>
    <row r="99" spans="1:11" x14ac:dyDescent="0.15">
      <c r="B99" s="2"/>
      <c r="C99" s="14"/>
    </row>
    <row r="100" spans="1:11" x14ac:dyDescent="0.15">
      <c r="B100" s="2"/>
      <c r="C100" s="14"/>
    </row>
    <row r="106" spans="1:11" x14ac:dyDescent="0.15">
      <c r="C106" s="4"/>
    </row>
    <row r="107" spans="1:11" x14ac:dyDescent="0.15">
      <c r="B107" s="25"/>
      <c r="C107" s="31"/>
      <c r="D107" s="31"/>
      <c r="E107" s="31"/>
      <c r="F107" s="31"/>
      <c r="G107" s="31"/>
      <c r="H107" s="31"/>
      <c r="I107" s="31"/>
      <c r="J107" s="31"/>
      <c r="K107" s="31"/>
    </row>
    <row r="108" spans="1:11" x14ac:dyDescent="0.15">
      <c r="B108" s="31"/>
      <c r="C108" s="25"/>
      <c r="D108" s="25"/>
      <c r="E108" s="25"/>
      <c r="F108" s="25"/>
      <c r="G108" s="25"/>
      <c r="H108" s="25"/>
      <c r="I108" s="25"/>
      <c r="J108" s="25"/>
      <c r="K108" s="25"/>
    </row>
    <row r="109" spans="1:11" x14ac:dyDescent="0.15">
      <c r="A109" s="27"/>
      <c r="B109" s="31"/>
      <c r="C109" s="25"/>
      <c r="D109" s="25"/>
      <c r="E109" s="25"/>
      <c r="F109" s="25"/>
      <c r="G109" s="25"/>
      <c r="H109" s="25"/>
      <c r="I109" s="25"/>
      <c r="J109" s="25"/>
      <c r="K109" s="25"/>
    </row>
    <row r="110" spans="1:11" x14ac:dyDescent="0.15">
      <c r="B110" s="31"/>
      <c r="C110" s="25"/>
      <c r="D110" s="25"/>
      <c r="E110" s="25"/>
      <c r="F110" s="25"/>
      <c r="G110" s="25"/>
      <c r="H110" s="25"/>
      <c r="I110" s="25"/>
      <c r="J110" s="25"/>
      <c r="K110" s="25"/>
    </row>
    <row r="111" spans="1:11" x14ac:dyDescent="0.15">
      <c r="B111" s="31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x14ac:dyDescent="0.15">
      <c r="B112" s="31"/>
      <c r="C112" s="25"/>
      <c r="D112" s="25"/>
      <c r="E112" s="25"/>
      <c r="F112" s="25"/>
      <c r="G112" s="25"/>
      <c r="H112" s="25"/>
      <c r="I112" s="25"/>
      <c r="J112" s="25"/>
      <c r="K112" s="25"/>
    </row>
    <row r="113" spans="2:11" x14ac:dyDescent="0.15">
      <c r="B113" s="31"/>
      <c r="C113" s="25"/>
      <c r="D113" s="25"/>
      <c r="E113" s="25"/>
      <c r="F113" s="25"/>
      <c r="G113" s="25"/>
      <c r="H113" s="25"/>
      <c r="I113" s="25"/>
      <c r="J113" s="25"/>
      <c r="K113" s="25"/>
    </row>
    <row r="114" spans="2:11" x14ac:dyDescent="0.15">
      <c r="B114" s="31"/>
      <c r="C114" s="25"/>
      <c r="D114" s="25"/>
      <c r="E114" s="25"/>
      <c r="F114" s="25"/>
      <c r="G114" s="25"/>
      <c r="H114" s="25"/>
      <c r="I114" s="25"/>
      <c r="J114" s="25"/>
      <c r="K114" s="25"/>
    </row>
    <row r="115" spans="2:11" x14ac:dyDescent="0.15">
      <c r="B115" s="31"/>
      <c r="C115" s="25"/>
      <c r="D115" s="25"/>
      <c r="E115" s="25"/>
      <c r="F115" s="25"/>
      <c r="G115" s="25"/>
      <c r="H115" s="25"/>
      <c r="I115" s="25"/>
      <c r="J115" s="25"/>
      <c r="K115" s="25"/>
    </row>
    <row r="116" spans="2:11" x14ac:dyDescent="0.15">
      <c r="B116" s="31"/>
      <c r="C116" s="25"/>
      <c r="D116" s="25"/>
      <c r="E116" s="25"/>
      <c r="F116" s="25"/>
      <c r="G116" s="25"/>
      <c r="H116" s="25"/>
      <c r="I116" s="25"/>
      <c r="J116" s="25"/>
      <c r="K116" s="25"/>
    </row>
  </sheetData>
  <mergeCells count="1">
    <mergeCell ref="A1:H1"/>
  </mergeCells>
  <printOptions headings="1" gridLines="1"/>
  <pageMargins left="0.75" right="0.75" top="1" bottom="1" header="0.5" footer="0.5"/>
  <pageSetup scale="8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1"/>
  <sheetViews>
    <sheetView topLeftCell="A33" zoomScale="130" zoomScaleNormal="130" zoomScalePageLayoutView="130" workbookViewId="0">
      <selection activeCell="G53" sqref="G53"/>
    </sheetView>
  </sheetViews>
  <sheetFormatPr baseColWidth="10" defaultColWidth="10.1640625" defaultRowHeight="13" x14ac:dyDescent="0.15"/>
  <cols>
    <col min="1" max="1" width="44.5" customWidth="1"/>
    <col min="2" max="2" width="9.6640625" bestFit="1" customWidth="1"/>
    <col min="3" max="6" width="9.33203125" bestFit="1" customWidth="1"/>
    <col min="7" max="7" width="10.33203125" customWidth="1"/>
    <col min="8" max="8" width="24.5" bestFit="1" customWidth="1"/>
    <col min="9" max="11" width="9.33203125" bestFit="1" customWidth="1"/>
  </cols>
  <sheetData>
    <row r="1" spans="1:8" ht="40.5" customHeight="1" x14ac:dyDescent="0.15">
      <c r="A1" s="42" t="s">
        <v>82</v>
      </c>
      <c r="B1" s="43"/>
      <c r="C1" s="43"/>
      <c r="D1" s="43"/>
      <c r="E1" s="43"/>
      <c r="F1" s="43"/>
      <c r="G1" s="43"/>
      <c r="H1" s="43"/>
    </row>
    <row r="2" spans="1:8" x14ac:dyDescent="0.15">
      <c r="A2" t="s">
        <v>1</v>
      </c>
      <c r="B2" s="2">
        <v>0.15</v>
      </c>
    </row>
    <row r="3" spans="1:8" x14ac:dyDescent="0.15">
      <c r="A3" t="s">
        <v>2</v>
      </c>
      <c r="B3" s="2">
        <v>0.15</v>
      </c>
    </row>
    <row r="4" spans="1:8" x14ac:dyDescent="0.15">
      <c r="A4" t="s">
        <v>3</v>
      </c>
      <c r="B4" s="2">
        <v>0.08</v>
      </c>
    </row>
    <row r="5" spans="1:8" x14ac:dyDescent="0.15">
      <c r="A5" t="s">
        <v>5</v>
      </c>
      <c r="B5" s="2">
        <v>0.45</v>
      </c>
    </row>
    <row r="6" spans="1:8" x14ac:dyDescent="0.15">
      <c r="A6" t="s">
        <v>6</v>
      </c>
      <c r="B6" s="2">
        <v>0.1</v>
      </c>
    </row>
    <row r="7" spans="1:8" x14ac:dyDescent="0.15">
      <c r="A7" t="s">
        <v>7</v>
      </c>
      <c r="B7" s="3">
        <v>0.1</v>
      </c>
    </row>
    <row r="8" spans="1:8" x14ac:dyDescent="0.15">
      <c r="A8" t="s">
        <v>8</v>
      </c>
      <c r="B8" s="3">
        <v>0.08</v>
      </c>
    </row>
    <row r="9" spans="1:8" x14ac:dyDescent="0.15">
      <c r="A9" t="s">
        <v>9</v>
      </c>
      <c r="B9" s="2">
        <v>0.4</v>
      </c>
    </row>
    <row r="10" spans="1:8" x14ac:dyDescent="0.15">
      <c r="A10" t="s">
        <v>10</v>
      </c>
      <c r="B10" s="2">
        <v>0</v>
      </c>
    </row>
    <row r="12" spans="1:8" s="4" customFormat="1" x14ac:dyDescent="0.15">
      <c r="A12" s="4" t="s">
        <v>11</v>
      </c>
      <c r="B12" s="5">
        <v>0</v>
      </c>
      <c r="C12" s="5">
        <v>1</v>
      </c>
      <c r="D12" s="5">
        <v>2</v>
      </c>
      <c r="E12" s="5">
        <v>3</v>
      </c>
      <c r="F12" s="5">
        <v>4</v>
      </c>
      <c r="G12" s="5">
        <v>5</v>
      </c>
    </row>
    <row r="13" spans="1:8" x14ac:dyDescent="0.15">
      <c r="A13" s="4" t="s">
        <v>12</v>
      </c>
    </row>
    <row r="14" spans="1:8" x14ac:dyDescent="0.15">
      <c r="A14" t="s">
        <v>13</v>
      </c>
      <c r="B14" s="32"/>
      <c r="C14" s="32">
        <v>1150</v>
      </c>
      <c r="D14" s="32">
        <f>C14*(1+$B$2)</f>
        <v>1322.5</v>
      </c>
      <c r="E14" s="32">
        <f>D14*(1+$B$2)</f>
        <v>1520.8749999999998</v>
      </c>
      <c r="F14" s="32">
        <f>E14*(1+$B$2)</f>
        <v>1749.0062499999997</v>
      </c>
      <c r="G14" s="32">
        <f>F14*(1+$B$2)</f>
        <v>2011.3571874999996</v>
      </c>
    </row>
    <row r="15" spans="1:8" x14ac:dyDescent="0.15">
      <c r="A15" t="s">
        <v>14</v>
      </c>
      <c r="B15" s="32"/>
      <c r="C15" s="32">
        <f>-C14*$B$5</f>
        <v>-517.5</v>
      </c>
      <c r="D15" s="32">
        <f>-D14*$B$5</f>
        <v>-595.125</v>
      </c>
      <c r="E15" s="32">
        <f>-E14*$B$5</f>
        <v>-684.39374999999995</v>
      </c>
      <c r="F15" s="32">
        <f>-F14*$B$5</f>
        <v>-787.05281249999985</v>
      </c>
      <c r="G15" s="32">
        <f>-G14*$B$5</f>
        <v>-905.11073437499977</v>
      </c>
    </row>
    <row r="16" spans="1:8" x14ac:dyDescent="0.15">
      <c r="A16" t="s">
        <v>15</v>
      </c>
      <c r="B16" s="32"/>
      <c r="C16" s="32">
        <f>-$B$7*(B35+C35)/2</f>
        <v>-90</v>
      </c>
      <c r="D16" s="32">
        <f>-$B$7*(C35+D35)/2</f>
        <v>-70</v>
      </c>
      <c r="E16" s="32">
        <f>-$B$7*(D35+E35)/2</f>
        <v>-50</v>
      </c>
      <c r="F16" s="32">
        <f>-$B$7*(E35+F35)/2</f>
        <v>-30</v>
      </c>
      <c r="G16" s="32">
        <f>-$B$7*(F35+G35)/2</f>
        <v>-10</v>
      </c>
    </row>
    <row r="17" spans="1:8" x14ac:dyDescent="0.15">
      <c r="A17" t="s">
        <v>16</v>
      </c>
      <c r="B17" s="32"/>
      <c r="C17" s="32">
        <f ca="1">$B$8*(B26+C26)/2</f>
        <v>0.76574633304573581</v>
      </c>
      <c r="D17" s="32">
        <f ca="1">$B$8*(C26+D26)/2</f>
        <v>3.3207019789604786</v>
      </c>
      <c r="E17" s="32">
        <f ca="1">$B$8*(D26+E26)/2</f>
        <v>9.4853309058247213</v>
      </c>
      <c r="F17" s="32">
        <f ca="1">$B$8*(E26+F26)/2</f>
        <v>21.277477890096144</v>
      </c>
      <c r="G17" s="32">
        <f ca="1">$B$8*(F26+G26)/2</f>
        <v>39.681741998288707</v>
      </c>
    </row>
    <row r="18" spans="1:8" x14ac:dyDescent="0.15">
      <c r="A18" t="s">
        <v>17</v>
      </c>
      <c r="B18" s="32"/>
      <c r="C18" s="32">
        <f ca="1">-$B$6*(C29+B29)/2</f>
        <v>-210.52631578947367</v>
      </c>
      <c r="D18" s="32">
        <f ca="1">-$B$6*(D29+C29)/2</f>
        <v>-232.6869806094183</v>
      </c>
      <c r="E18" s="32">
        <f ca="1">-$B$6*(E29+D29)/2</f>
        <v>-257.18034698935708</v>
      </c>
      <c r="F18" s="32">
        <f ca="1">-$B$6*(F29+E29)/2</f>
        <v>-284.25196246192098</v>
      </c>
      <c r="G18" s="32">
        <f ca="1">-$B$6*(G29+F29)/2</f>
        <v>-314.173221668439</v>
      </c>
    </row>
    <row r="19" spans="1:8" x14ac:dyDescent="0.15">
      <c r="A19" t="s">
        <v>18</v>
      </c>
      <c r="B19" s="32"/>
      <c r="C19" s="32">
        <f ca="1">SUM(C14:C18)</f>
        <v>332.7394305435721</v>
      </c>
      <c r="D19" s="32">
        <f ca="1">SUM(D14:D18)</f>
        <v>428.00872136954223</v>
      </c>
      <c r="E19" s="32">
        <f ca="1">SUM(E14:E18)</f>
        <v>538.78623391646749</v>
      </c>
      <c r="F19" s="32">
        <f ca="1">SUM(F14:F18)</f>
        <v>668.97895292817498</v>
      </c>
      <c r="G19" s="32">
        <f ca="1">SUM(G14:G18)</f>
        <v>821.75497345484951</v>
      </c>
    </row>
    <row r="20" spans="1:8" x14ac:dyDescent="0.15">
      <c r="A20" t="s">
        <v>19</v>
      </c>
      <c r="B20" s="32"/>
      <c r="C20" s="32">
        <f ca="1">-C19*$B$9</f>
        <v>-133.09577221742884</v>
      </c>
      <c r="D20" s="32">
        <f ca="1">-D19*$B$9</f>
        <v>-171.2034885478169</v>
      </c>
      <c r="E20" s="32">
        <f ca="1">-E19*$B$9</f>
        <v>-215.51449356658702</v>
      </c>
      <c r="F20" s="32">
        <f ca="1">-F19*$B$9</f>
        <v>-267.59158117126998</v>
      </c>
      <c r="G20" s="32">
        <f ca="1">-G19*$B$9</f>
        <v>-328.70198938193982</v>
      </c>
    </row>
    <row r="21" spans="1:8" x14ac:dyDescent="0.15">
      <c r="A21" t="s">
        <v>20</v>
      </c>
      <c r="B21" s="32"/>
      <c r="C21" s="32">
        <f ca="1">C20+C19</f>
        <v>199.64365832614325</v>
      </c>
      <c r="D21" s="32">
        <f ca="1">D20+D19</f>
        <v>256.80523282172533</v>
      </c>
      <c r="E21" s="32">
        <f ca="1">E20+E19</f>
        <v>323.27174034988047</v>
      </c>
      <c r="F21" s="32">
        <f ca="1">F20+F19</f>
        <v>401.387371756905</v>
      </c>
      <c r="G21" s="32">
        <f ca="1">G20+G19</f>
        <v>493.05298407290968</v>
      </c>
    </row>
    <row r="22" spans="1:8" x14ac:dyDescent="0.15">
      <c r="A22" t="s">
        <v>21</v>
      </c>
      <c r="B22" s="32"/>
      <c r="C22" s="32">
        <f ca="1">-$B$10*C21</f>
        <v>0</v>
      </c>
      <c r="D22" s="32">
        <f ca="1">-$B$10*D21</f>
        <v>0</v>
      </c>
      <c r="E22" s="32">
        <f ca="1">-$B$10*E21</f>
        <v>0</v>
      </c>
      <c r="F22" s="32">
        <f ca="1">-$B$10*F21</f>
        <v>0</v>
      </c>
      <c r="G22" s="32">
        <f ca="1">-$B$10*G21</f>
        <v>0</v>
      </c>
    </row>
    <row r="23" spans="1:8" x14ac:dyDescent="0.15">
      <c r="A23" t="s">
        <v>22</v>
      </c>
      <c r="B23" s="32"/>
      <c r="C23" s="32">
        <f ca="1">C22+C21</f>
        <v>199.64365832614325</v>
      </c>
      <c r="D23" s="32">
        <f ca="1">D22+D21</f>
        <v>256.80523282172533</v>
      </c>
      <c r="E23" s="32">
        <f ca="1">E22+E21</f>
        <v>323.27174034988047</v>
      </c>
      <c r="F23" s="32">
        <f ca="1">F22+F21</f>
        <v>401.387371756905</v>
      </c>
      <c r="G23" s="32">
        <f ca="1">G22+G21</f>
        <v>493.05298407290968</v>
      </c>
    </row>
    <row r="24" spans="1:8" x14ac:dyDescent="0.15">
      <c r="B24" s="32"/>
      <c r="C24" s="32"/>
      <c r="D24" s="32"/>
      <c r="E24" s="32"/>
      <c r="F24" s="32"/>
      <c r="G24" s="32"/>
    </row>
    <row r="25" spans="1:8" x14ac:dyDescent="0.15">
      <c r="A25" s="4" t="s">
        <v>23</v>
      </c>
      <c r="B25" s="32"/>
      <c r="C25" s="32"/>
      <c r="D25" s="32"/>
      <c r="E25" s="32"/>
      <c r="F25" s="32"/>
      <c r="G25" s="32"/>
    </row>
    <row r="26" spans="1:8" x14ac:dyDescent="0.15">
      <c r="A26" s="9" t="s">
        <v>24</v>
      </c>
      <c r="B26" s="32">
        <v>0</v>
      </c>
      <c r="C26" s="32">
        <f ca="1">C38-C27-C31</f>
        <v>19.143658326143395</v>
      </c>
      <c r="D26" s="32">
        <f ca="1">D38-D27-D31</f>
        <v>63.873891147868562</v>
      </c>
      <c r="E26" s="32">
        <f ca="1">E38-E27-E31</f>
        <v>173.25938149774947</v>
      </c>
      <c r="F26" s="32">
        <f ca="1">F38-F27-F31</f>
        <v>358.6775657546541</v>
      </c>
      <c r="G26" s="32">
        <f ca="1">G38-G27-G31</f>
        <v>633.3659842025636</v>
      </c>
      <c r="H26" s="33"/>
    </row>
    <row r="27" spans="1:8" x14ac:dyDescent="0.15">
      <c r="A27" t="s">
        <v>25</v>
      </c>
      <c r="B27" s="32">
        <v>200</v>
      </c>
      <c r="C27" s="32">
        <f>C14*$B$3</f>
        <v>172.5</v>
      </c>
      <c r="D27" s="32">
        <f>D14*$B$3</f>
        <v>198.375</v>
      </c>
      <c r="E27" s="32">
        <f>E14*$B$3</f>
        <v>228.13124999999997</v>
      </c>
      <c r="F27" s="32">
        <f>F14*$B$3</f>
        <v>262.35093749999993</v>
      </c>
      <c r="G27" s="32">
        <f>G14*$B$3</f>
        <v>301.70357812499992</v>
      </c>
    </row>
    <row r="28" spans="1:8" x14ac:dyDescent="0.15">
      <c r="A28" t="s">
        <v>26</v>
      </c>
      <c r="B28" s="32"/>
      <c r="C28" s="32"/>
      <c r="D28" s="32"/>
      <c r="E28" s="32"/>
      <c r="F28" s="32"/>
      <c r="G28" s="32"/>
    </row>
    <row r="29" spans="1:8" x14ac:dyDescent="0.15">
      <c r="A29" t="s">
        <v>27</v>
      </c>
      <c r="B29" s="32">
        <v>2000</v>
      </c>
      <c r="C29" s="32">
        <f ca="1">C31-C30</f>
        <v>2210.5263157894738</v>
      </c>
      <c r="D29" s="32">
        <f ca="1">D31-D30</f>
        <v>2443.213296398892</v>
      </c>
      <c r="E29" s="32">
        <f ca="1">E31-E30</f>
        <v>2700.3936433882491</v>
      </c>
      <c r="F29" s="32">
        <f ca="1">F31-F30</f>
        <v>2984.6456058501699</v>
      </c>
      <c r="G29" s="32">
        <f ca="1">G31-G30</f>
        <v>3298.8188275186094</v>
      </c>
    </row>
    <row r="30" spans="1:8" x14ac:dyDescent="0.15">
      <c r="A30" t="s">
        <v>28</v>
      </c>
      <c r="B30" s="32">
        <v>0</v>
      </c>
      <c r="C30" s="32">
        <f ca="1">B30-$B$6*(C29+B29)/2</f>
        <v>-210.52631578947367</v>
      </c>
      <c r="D30" s="32">
        <f ca="1">C30-$B$6*(D29+C29)/2</f>
        <v>-443.213296398892</v>
      </c>
      <c r="E30" s="32">
        <f ca="1">D30-$B$6*(E29+D29)/2</f>
        <v>-700.39364338824907</v>
      </c>
      <c r="F30" s="32">
        <f ca="1">E30-$B$6*(F29+E29)/2</f>
        <v>-984.64560585017011</v>
      </c>
      <c r="G30" s="32">
        <f ca="1">F30-$B$6*(G29+F29)/2</f>
        <v>-1298.8188275186092</v>
      </c>
      <c r="H30" s="33"/>
    </row>
    <row r="31" spans="1:8" x14ac:dyDescent="0.15">
      <c r="A31" t="s">
        <v>29</v>
      </c>
      <c r="B31" s="32">
        <f>B29-B30</f>
        <v>2000</v>
      </c>
      <c r="C31" s="32">
        <f>B31</f>
        <v>2000</v>
      </c>
      <c r="D31" s="32">
        <f>C31</f>
        <v>2000</v>
      </c>
      <c r="E31" s="32">
        <f>D31</f>
        <v>2000</v>
      </c>
      <c r="F31" s="32">
        <f>E31</f>
        <v>2000</v>
      </c>
      <c r="G31" s="32">
        <f>F31</f>
        <v>2000</v>
      </c>
    </row>
    <row r="32" spans="1:8" x14ac:dyDescent="0.15">
      <c r="A32" s="4" t="s">
        <v>30</v>
      </c>
      <c r="B32" s="32">
        <f>B26+B27+B31</f>
        <v>2200</v>
      </c>
      <c r="C32" s="32">
        <f ca="1">C31+C27+C26</f>
        <v>2191.6436583261434</v>
      </c>
      <c r="D32" s="32">
        <f ca="1">D31+D27+D26</f>
        <v>2262.2488911478686</v>
      </c>
      <c r="E32" s="32">
        <f ca="1">E31+E27+E26</f>
        <v>2401.3906314977494</v>
      </c>
      <c r="F32" s="32">
        <f ca="1">F31+F27+F26</f>
        <v>2621.028503254654</v>
      </c>
      <c r="G32" s="32">
        <f ca="1">G31+G27+G26</f>
        <v>2935.0695623275633</v>
      </c>
    </row>
    <row r="33" spans="1:8" x14ac:dyDescent="0.15">
      <c r="B33" s="32"/>
      <c r="C33" s="32"/>
      <c r="D33" s="32"/>
      <c r="E33" s="32"/>
      <c r="F33" s="32"/>
      <c r="G33" s="32"/>
    </row>
    <row r="34" spans="1:8" x14ac:dyDescent="0.15">
      <c r="A34" t="s">
        <v>31</v>
      </c>
      <c r="B34" s="32">
        <v>100</v>
      </c>
      <c r="C34" s="32">
        <f>C14*$B$4</f>
        <v>92</v>
      </c>
      <c r="D34" s="32">
        <f>D14*$B$4</f>
        <v>105.8</v>
      </c>
      <c r="E34" s="32">
        <f>E14*$B$4</f>
        <v>121.66999999999999</v>
      </c>
      <c r="F34" s="32">
        <f>F14*$B$4</f>
        <v>139.92049999999998</v>
      </c>
      <c r="G34" s="32">
        <f>G14*$B$4</f>
        <v>160.90857499999996</v>
      </c>
    </row>
    <row r="35" spans="1:8" x14ac:dyDescent="0.15">
      <c r="A35" t="s">
        <v>32</v>
      </c>
      <c r="B35" s="32">
        <f>B32-B34-B36-B37</f>
        <v>1000</v>
      </c>
      <c r="C35" s="32">
        <f>B35-$B$35/5</f>
        <v>800</v>
      </c>
      <c r="D35" s="32">
        <f>C35-$B$35/5</f>
        <v>600</v>
      </c>
      <c r="E35" s="32">
        <f>D35-$B$35/5</f>
        <v>400</v>
      </c>
      <c r="F35" s="32">
        <f>E35-$B$35/5</f>
        <v>200</v>
      </c>
      <c r="G35" s="32">
        <f>F35-$B$35/5</f>
        <v>0</v>
      </c>
      <c r="H35" s="33"/>
    </row>
    <row r="36" spans="1:8" x14ac:dyDescent="0.15">
      <c r="A36" t="s">
        <v>33</v>
      </c>
      <c r="B36" s="32">
        <v>1100</v>
      </c>
      <c r="C36" s="32">
        <f>B36</f>
        <v>1100</v>
      </c>
      <c r="D36" s="32">
        <f>C36</f>
        <v>1100</v>
      </c>
      <c r="E36" s="32">
        <f>D36</f>
        <v>1100</v>
      </c>
      <c r="F36" s="32">
        <f>E36</f>
        <v>1100</v>
      </c>
      <c r="G36" s="32">
        <f>F36</f>
        <v>1100</v>
      </c>
    </row>
    <row r="37" spans="1:8" x14ac:dyDescent="0.15">
      <c r="A37" t="s">
        <v>34</v>
      </c>
      <c r="B37" s="32">
        <v>0</v>
      </c>
      <c r="C37" s="32">
        <f ca="1">B37+C23</f>
        <v>199.64365832614325</v>
      </c>
      <c r="D37" s="32">
        <f ca="1">C37+D23</f>
        <v>456.44889114786861</v>
      </c>
      <c r="E37" s="32">
        <f ca="1">D37+E23</f>
        <v>779.72063149774908</v>
      </c>
      <c r="F37" s="32">
        <f ca="1">E37+F23</f>
        <v>1181.108003254654</v>
      </c>
      <c r="G37" s="32">
        <f ca="1">F37+G23</f>
        <v>1674.1609873275638</v>
      </c>
    </row>
    <row r="38" spans="1:8" x14ac:dyDescent="0.15">
      <c r="A38" s="4" t="s">
        <v>35</v>
      </c>
      <c r="B38" s="32">
        <f t="shared" ref="B38:G38" si="0">SUM(B34:B37)</f>
        <v>2200</v>
      </c>
      <c r="C38" s="32">
        <f t="shared" ca="1" si="0"/>
        <v>2191.6436583261434</v>
      </c>
      <c r="D38" s="32">
        <f t="shared" ca="1" si="0"/>
        <v>2262.2488911478686</v>
      </c>
      <c r="E38" s="32">
        <f t="shared" ca="1" si="0"/>
        <v>2401.3906314977494</v>
      </c>
      <c r="F38" s="32">
        <f t="shared" ca="1" si="0"/>
        <v>2621.028503254654</v>
      </c>
      <c r="G38" s="32">
        <f t="shared" ca="1" si="0"/>
        <v>2935.0695623275637</v>
      </c>
    </row>
    <row r="41" spans="1:8" ht="16" x14ac:dyDescent="0.2">
      <c r="A41" s="34" t="s">
        <v>83</v>
      </c>
      <c r="B41" s="12"/>
      <c r="C41" s="12"/>
      <c r="D41" s="12"/>
      <c r="E41" s="12"/>
      <c r="F41" s="12"/>
      <c r="G41" s="12"/>
    </row>
    <row r="42" spans="1:8" s="4" customFormat="1" x14ac:dyDescent="0.15">
      <c r="A42" s="10" t="s">
        <v>11</v>
      </c>
      <c r="B42" s="11">
        <v>0</v>
      </c>
      <c r="C42" s="11">
        <v>1</v>
      </c>
      <c r="D42" s="11">
        <v>2</v>
      </c>
      <c r="E42" s="11">
        <v>3</v>
      </c>
      <c r="F42" s="11">
        <v>4</v>
      </c>
      <c r="G42" s="11">
        <v>5</v>
      </c>
    </row>
    <row r="43" spans="1:8" x14ac:dyDescent="0.15">
      <c r="A43" s="12" t="s">
        <v>20</v>
      </c>
      <c r="B43" s="12"/>
      <c r="C43" s="15">
        <f ca="1">C21</f>
        <v>199.64365832614325</v>
      </c>
      <c r="D43" s="15">
        <f ca="1">D21</f>
        <v>256.80523282172533</v>
      </c>
      <c r="E43" s="15">
        <f ca="1">E21</f>
        <v>323.27174034988047</v>
      </c>
      <c r="F43" s="15">
        <f ca="1">F21</f>
        <v>401.387371756905</v>
      </c>
      <c r="G43" s="15">
        <f ca="1">G21</f>
        <v>493.05298407290968</v>
      </c>
    </row>
    <row r="44" spans="1:8" x14ac:dyDescent="0.15">
      <c r="A44" s="12" t="s">
        <v>37</v>
      </c>
      <c r="B44" s="12"/>
      <c r="C44" s="15">
        <f ca="1">-C18</f>
        <v>210.52631578947367</v>
      </c>
      <c r="D44" s="15">
        <f ca="1">-D18</f>
        <v>232.6869806094183</v>
      </c>
      <c r="E44" s="15">
        <f ca="1">-E18</f>
        <v>257.18034698935708</v>
      </c>
      <c r="F44" s="15">
        <f ca="1">-F18</f>
        <v>284.25196246192098</v>
      </c>
      <c r="G44" s="15">
        <f ca="1">-G18</f>
        <v>314.173221668439</v>
      </c>
    </row>
    <row r="45" spans="1:8" x14ac:dyDescent="0.15">
      <c r="A45" s="12" t="s">
        <v>38</v>
      </c>
      <c r="B45" s="12"/>
      <c r="C45" s="15">
        <f>-(C27-B27)</f>
        <v>27.5</v>
      </c>
      <c r="D45" s="15">
        <f>-(D27-C27)</f>
        <v>-25.875</v>
      </c>
      <c r="E45" s="15">
        <f>-(E27-D27)</f>
        <v>-29.756249999999966</v>
      </c>
      <c r="F45" s="15">
        <f>-(F27-E27)</f>
        <v>-34.219687499999964</v>
      </c>
      <c r="G45" s="15">
        <f>-(G27-F27)</f>
        <v>-39.352640624999992</v>
      </c>
    </row>
    <row r="46" spans="1:8" x14ac:dyDescent="0.15">
      <c r="A46" s="12" t="s">
        <v>39</v>
      </c>
      <c r="B46" s="12"/>
      <c r="C46" s="15">
        <f>C34-B34</f>
        <v>-8</v>
      </c>
      <c r="D46" s="15">
        <f>D34-C34</f>
        <v>13.799999999999997</v>
      </c>
      <c r="E46" s="15">
        <f>E34-D34</f>
        <v>15.86999999999999</v>
      </c>
      <c r="F46" s="15">
        <f>F34-E34</f>
        <v>18.250499999999988</v>
      </c>
      <c r="G46" s="15">
        <f>G34-F34</f>
        <v>20.988074999999981</v>
      </c>
    </row>
    <row r="47" spans="1:8" x14ac:dyDescent="0.15">
      <c r="A47" s="12" t="s">
        <v>40</v>
      </c>
      <c r="B47" s="12"/>
      <c r="C47" s="15">
        <f ca="1">-(C29-B29)</f>
        <v>-210.52631578947376</v>
      </c>
      <c r="D47" s="15">
        <f ca="1">-(D29-C29)</f>
        <v>-232.68698060941824</v>
      </c>
      <c r="E47" s="15">
        <f ca="1">-(E29-D29)</f>
        <v>-257.18034698935708</v>
      </c>
      <c r="F47" s="15">
        <f ca="1">-(F29-E29)</f>
        <v>-284.25196246192081</v>
      </c>
      <c r="G47" s="15">
        <f ca="1">-(G29-F29)</f>
        <v>-314.17322166843951</v>
      </c>
    </row>
    <row r="48" spans="1:8" x14ac:dyDescent="0.15">
      <c r="A48" s="35" t="s">
        <v>41</v>
      </c>
      <c r="B48" s="12"/>
      <c r="C48" s="15">
        <f t="shared" ref="C48:G49" si="1">-C16*(1-$B$9)</f>
        <v>54</v>
      </c>
      <c r="D48" s="15">
        <f t="shared" si="1"/>
        <v>42</v>
      </c>
      <c r="E48" s="15">
        <f t="shared" si="1"/>
        <v>30</v>
      </c>
      <c r="F48" s="15">
        <f t="shared" si="1"/>
        <v>18</v>
      </c>
      <c r="G48" s="15">
        <f t="shared" si="1"/>
        <v>6</v>
      </c>
    </row>
    <row r="49" spans="1:7" x14ac:dyDescent="0.15">
      <c r="A49" s="35" t="s">
        <v>62</v>
      </c>
      <c r="C49" s="15">
        <f t="shared" ca="1" si="1"/>
        <v>-0.45944779982744144</v>
      </c>
      <c r="D49" s="15">
        <f t="shared" ca="1" si="1"/>
        <v>-1.9924211873762872</v>
      </c>
      <c r="E49" s="15">
        <f t="shared" ca="1" si="1"/>
        <v>-5.6911985434948322</v>
      </c>
      <c r="F49" s="15">
        <f t="shared" ca="1" si="1"/>
        <v>-12.766486734057686</v>
      </c>
      <c r="G49" s="15">
        <f t="shared" ca="1" si="1"/>
        <v>-23.809045198973223</v>
      </c>
    </row>
    <row r="50" spans="1:7" x14ac:dyDescent="0.15">
      <c r="A50" s="10" t="s">
        <v>43</v>
      </c>
      <c r="C50" s="15">
        <f ca="1">SUM(C43:C49)</f>
        <v>272.68421052631572</v>
      </c>
      <c r="D50" s="15">
        <f ca="1">SUM(D43:D49)</f>
        <v>284.7378116343491</v>
      </c>
      <c r="E50" s="15">
        <f ca="1">SUM(E43:E49)</f>
        <v>333.69429180638576</v>
      </c>
      <c r="F50" s="15">
        <f ca="1">SUM(F43:F49)</f>
        <v>390.65169752284748</v>
      </c>
      <c r="G50" s="15">
        <f ca="1">SUM(G43:G49)</f>
        <v>456.87937324893585</v>
      </c>
    </row>
    <row r="51" spans="1:7" s="9" customFormat="1" x14ac:dyDescent="0.15">
      <c r="B51" s="21"/>
    </row>
    <row r="52" spans="1:7" x14ac:dyDescent="0.15">
      <c r="A52" s="9"/>
    </row>
    <row r="53" spans="1:7" s="4" customFormat="1" x14ac:dyDescent="0.15">
      <c r="A53" s="10"/>
      <c r="B53" s="11"/>
      <c r="C53" s="11"/>
      <c r="D53" s="11"/>
      <c r="E53" s="11"/>
      <c r="F53" s="11"/>
      <c r="G53" s="11"/>
    </row>
    <row r="54" spans="1:7" x14ac:dyDescent="0.15">
      <c r="C54" s="12"/>
      <c r="D54" s="12"/>
      <c r="E54" s="12"/>
      <c r="F54" s="12"/>
      <c r="G54" s="14"/>
    </row>
    <row r="55" spans="1:7" x14ac:dyDescent="0.15">
      <c r="G55" s="22"/>
    </row>
    <row r="56" spans="1:7" x14ac:dyDescent="0.15">
      <c r="A56" s="4"/>
      <c r="C56" s="12"/>
      <c r="D56" s="12"/>
      <c r="E56" s="12"/>
      <c r="F56" s="12"/>
      <c r="G56" s="14"/>
    </row>
    <row r="57" spans="1:7" s="4" customFormat="1" x14ac:dyDescent="0.15">
      <c r="A57" s="10"/>
      <c r="B57" s="11"/>
      <c r="C57" s="11"/>
      <c r="D57" s="11"/>
      <c r="E57" s="11"/>
      <c r="F57" s="11"/>
      <c r="G57" s="11"/>
    </row>
    <row r="58" spans="1:7" x14ac:dyDescent="0.15">
      <c r="B58" s="14"/>
      <c r="C58" s="13"/>
      <c r="D58" s="13"/>
      <c r="E58" s="13"/>
      <c r="F58" s="13"/>
      <c r="G58" s="13"/>
    </row>
    <row r="59" spans="1:7" x14ac:dyDescent="0.15">
      <c r="B59" s="36"/>
    </row>
    <row r="60" spans="1:7" x14ac:dyDescent="0.15">
      <c r="B60" s="14"/>
    </row>
    <row r="61" spans="1:7" x14ac:dyDescent="0.15">
      <c r="B61" s="14"/>
    </row>
    <row r="62" spans="1:7" x14ac:dyDescent="0.15">
      <c r="A62" s="27"/>
      <c r="B62" s="14"/>
      <c r="C62" s="3"/>
    </row>
    <row r="63" spans="1:7" x14ac:dyDescent="0.15">
      <c r="A63" s="27"/>
      <c r="B63" s="14"/>
      <c r="C63" s="36"/>
    </row>
    <row r="64" spans="1:7" ht="12.75" customHeight="1" x14ac:dyDescent="0.2">
      <c r="A64" s="20"/>
      <c r="B64" s="14"/>
      <c r="C64" s="36"/>
    </row>
    <row r="65" spans="1:8" x14ac:dyDescent="0.15">
      <c r="B65" s="14"/>
      <c r="C65" s="36"/>
    </row>
    <row r="66" spans="1:8" x14ac:dyDescent="0.15">
      <c r="B66" s="14"/>
      <c r="C66" s="36"/>
    </row>
    <row r="67" spans="1:8" x14ac:dyDescent="0.15">
      <c r="B67" s="14"/>
      <c r="C67" s="36"/>
    </row>
    <row r="68" spans="1:8" x14ac:dyDescent="0.15">
      <c r="B68" s="14"/>
      <c r="C68" s="36"/>
    </row>
    <row r="69" spans="1:8" x14ac:dyDescent="0.15">
      <c r="B69" s="14"/>
      <c r="C69" s="36"/>
    </row>
    <row r="70" spans="1:8" ht="18" x14ac:dyDescent="0.2">
      <c r="A70" s="20"/>
      <c r="B70" s="14"/>
      <c r="C70" s="36"/>
    </row>
    <row r="71" spans="1:8" x14ac:dyDescent="0.15">
      <c r="A71" s="9"/>
      <c r="B71" s="14"/>
      <c r="C71" s="37"/>
      <c r="D71" s="9"/>
      <c r="E71" s="9"/>
      <c r="F71" s="9"/>
      <c r="G71" s="9"/>
      <c r="H71" s="9"/>
    </row>
    <row r="72" spans="1:8" x14ac:dyDescent="0.15">
      <c r="A72" s="9"/>
      <c r="B72" s="14"/>
      <c r="C72" s="36"/>
    </row>
    <row r="73" spans="1:8" x14ac:dyDescent="0.15">
      <c r="A73" s="10"/>
      <c r="B73" s="11"/>
      <c r="C73" s="11"/>
      <c r="D73" s="11"/>
      <c r="E73" s="11"/>
      <c r="F73" s="11"/>
      <c r="G73" s="11"/>
      <c r="H73" s="4"/>
    </row>
    <row r="74" spans="1:8" x14ac:dyDescent="0.15">
      <c r="C74" s="12"/>
      <c r="D74" s="12"/>
      <c r="E74" s="12"/>
      <c r="F74" s="12"/>
      <c r="G74" s="12"/>
    </row>
    <row r="75" spans="1:8" x14ac:dyDescent="0.15">
      <c r="G75" s="22"/>
    </row>
    <row r="76" spans="1:8" x14ac:dyDescent="0.15">
      <c r="C76" s="12"/>
      <c r="D76" s="12"/>
      <c r="E76" s="12"/>
      <c r="F76" s="12"/>
      <c r="G76" s="14"/>
    </row>
    <row r="78" spans="1:8" x14ac:dyDescent="0.15">
      <c r="B78" s="14"/>
    </row>
    <row r="79" spans="1:8" x14ac:dyDescent="0.15">
      <c r="B79" s="14"/>
    </row>
    <row r="80" spans="1:8" x14ac:dyDescent="0.15">
      <c r="B80" s="14"/>
    </row>
    <row r="81" spans="2:3" x14ac:dyDescent="0.15">
      <c r="B81" s="14"/>
    </row>
    <row r="82" spans="2:3" x14ac:dyDescent="0.15">
      <c r="B82" s="14"/>
    </row>
    <row r="86" spans="2:3" x14ac:dyDescent="0.15">
      <c r="C86" s="14"/>
    </row>
    <row r="87" spans="2:3" x14ac:dyDescent="0.15">
      <c r="B87" s="2"/>
      <c r="C87" s="14"/>
    </row>
    <row r="88" spans="2:3" x14ac:dyDescent="0.15">
      <c r="B88" s="2"/>
      <c r="C88" s="14"/>
    </row>
    <row r="89" spans="2:3" x14ac:dyDescent="0.15">
      <c r="B89" s="2"/>
      <c r="C89" s="14"/>
    </row>
    <row r="90" spans="2:3" x14ac:dyDescent="0.15">
      <c r="B90" s="2"/>
      <c r="C90" s="14"/>
    </row>
    <row r="91" spans="2:3" x14ac:dyDescent="0.15">
      <c r="B91" s="2"/>
      <c r="C91" s="14"/>
    </row>
    <row r="92" spans="2:3" x14ac:dyDescent="0.15">
      <c r="B92" s="2"/>
      <c r="C92" s="14"/>
    </row>
    <row r="93" spans="2:3" x14ac:dyDescent="0.15">
      <c r="B93" s="2"/>
      <c r="C93" s="14"/>
    </row>
    <row r="94" spans="2:3" x14ac:dyDescent="0.15">
      <c r="B94" s="2"/>
      <c r="C94" s="14"/>
    </row>
    <row r="95" spans="2:3" x14ac:dyDescent="0.15">
      <c r="B95" s="2"/>
      <c r="C95" s="14"/>
    </row>
    <row r="101" spans="1:11" x14ac:dyDescent="0.15">
      <c r="C101" s="4"/>
    </row>
    <row r="102" spans="1:11" x14ac:dyDescent="0.15">
      <c r="B102" s="25"/>
      <c r="C102" s="31"/>
      <c r="D102" s="31"/>
      <c r="E102" s="31"/>
      <c r="F102" s="31"/>
      <c r="G102" s="31"/>
      <c r="H102" s="31"/>
      <c r="I102" s="31"/>
      <c r="J102" s="31"/>
      <c r="K102" s="31"/>
    </row>
    <row r="103" spans="1:11" x14ac:dyDescent="0.15">
      <c r="B103" s="31"/>
      <c r="C103" s="25"/>
      <c r="D103" s="25"/>
      <c r="E103" s="25"/>
      <c r="F103" s="25"/>
      <c r="G103" s="25"/>
      <c r="H103" s="25"/>
      <c r="I103" s="25"/>
      <c r="J103" s="25"/>
      <c r="K103" s="25"/>
    </row>
    <row r="104" spans="1:11" x14ac:dyDescent="0.15">
      <c r="A104" s="27"/>
      <c r="B104" s="31"/>
      <c r="C104" s="25"/>
      <c r="D104" s="25"/>
      <c r="E104" s="25"/>
      <c r="F104" s="25"/>
      <c r="G104" s="25"/>
      <c r="H104" s="25"/>
      <c r="I104" s="25"/>
      <c r="J104" s="25"/>
      <c r="K104" s="25"/>
    </row>
    <row r="105" spans="1:11" x14ac:dyDescent="0.15">
      <c r="B105" s="31"/>
      <c r="C105" s="25"/>
      <c r="D105" s="25"/>
      <c r="E105" s="25"/>
      <c r="F105" s="25"/>
      <c r="G105" s="25"/>
      <c r="H105" s="25"/>
      <c r="I105" s="25"/>
      <c r="J105" s="25"/>
      <c r="K105" s="25"/>
    </row>
    <row r="106" spans="1:11" x14ac:dyDescent="0.15">
      <c r="B106" s="31"/>
      <c r="C106" s="25"/>
      <c r="D106" s="25"/>
      <c r="E106" s="25"/>
      <c r="F106" s="25"/>
      <c r="G106" s="25"/>
      <c r="H106" s="25"/>
      <c r="I106" s="25"/>
      <c r="J106" s="25"/>
      <c r="K106" s="25"/>
    </row>
    <row r="107" spans="1:11" x14ac:dyDescent="0.15">
      <c r="B107" s="31"/>
      <c r="C107" s="25"/>
      <c r="D107" s="25"/>
      <c r="E107" s="25"/>
      <c r="F107" s="25"/>
      <c r="G107" s="25"/>
      <c r="H107" s="25"/>
      <c r="I107" s="25"/>
      <c r="J107" s="25"/>
      <c r="K107" s="25"/>
    </row>
    <row r="108" spans="1:11" x14ac:dyDescent="0.15">
      <c r="B108" s="31"/>
      <c r="C108" s="25"/>
      <c r="D108" s="25"/>
      <c r="E108" s="25"/>
      <c r="F108" s="25"/>
      <c r="G108" s="25"/>
      <c r="H108" s="25"/>
      <c r="I108" s="25"/>
      <c r="J108" s="25"/>
      <c r="K108" s="25"/>
    </row>
    <row r="109" spans="1:11" x14ac:dyDescent="0.15">
      <c r="B109" s="31"/>
      <c r="C109" s="25"/>
      <c r="D109" s="25"/>
      <c r="E109" s="25"/>
      <c r="F109" s="25"/>
      <c r="G109" s="25"/>
      <c r="H109" s="25"/>
      <c r="I109" s="25"/>
      <c r="J109" s="25"/>
      <c r="K109" s="25"/>
    </row>
    <row r="110" spans="1:11" x14ac:dyDescent="0.15">
      <c r="B110" s="31"/>
      <c r="C110" s="25"/>
      <c r="D110" s="25"/>
      <c r="E110" s="25"/>
      <c r="F110" s="25"/>
      <c r="G110" s="25"/>
      <c r="H110" s="25"/>
      <c r="I110" s="25"/>
      <c r="J110" s="25"/>
      <c r="K110" s="25"/>
    </row>
    <row r="111" spans="1:11" x14ac:dyDescent="0.15">
      <c r="B111" s="31"/>
      <c r="C111" s="25"/>
      <c r="D111" s="25"/>
      <c r="E111" s="25"/>
      <c r="F111" s="25"/>
      <c r="G111" s="25"/>
      <c r="H111" s="25"/>
      <c r="I111" s="25"/>
      <c r="J111" s="25"/>
      <c r="K111" s="25"/>
    </row>
  </sheetData>
  <mergeCells count="1">
    <mergeCell ref="A1:H1"/>
  </mergeCells>
  <printOptions headings="1" gridLines="1"/>
  <pageMargins left="0.75" right="0.75" top="1" bottom="1" header="0.5" footer="0.5"/>
  <pageSetup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7"/>
  <sheetViews>
    <sheetView topLeftCell="A53" zoomScale="130" zoomScaleNormal="130" zoomScalePageLayoutView="130" workbookViewId="0">
      <selection activeCell="G78" sqref="G78"/>
    </sheetView>
  </sheetViews>
  <sheetFormatPr baseColWidth="10" defaultColWidth="10.1640625" defaultRowHeight="13" x14ac:dyDescent="0.15"/>
  <cols>
    <col min="1" max="1" width="44.5" customWidth="1"/>
    <col min="2" max="2" width="9.6640625" bestFit="1" customWidth="1"/>
    <col min="3" max="7" width="9.33203125" bestFit="1" customWidth="1"/>
    <col min="8" max="8" width="25" bestFit="1" customWidth="1"/>
    <col min="9" max="9" width="9.33203125" customWidth="1"/>
    <col min="10" max="11" width="9.33203125" bestFit="1" customWidth="1"/>
  </cols>
  <sheetData>
    <row r="1" spans="1:7" ht="18" x14ac:dyDescent="0.2">
      <c r="A1" s="40" t="s">
        <v>84</v>
      </c>
      <c r="B1" s="40"/>
      <c r="C1" s="40"/>
      <c r="D1" s="40"/>
      <c r="E1" s="40"/>
      <c r="F1" s="40"/>
      <c r="G1" s="40"/>
    </row>
    <row r="2" spans="1:7" x14ac:dyDescent="0.15">
      <c r="A2" t="s">
        <v>1</v>
      </c>
      <c r="B2" s="2">
        <v>0.1</v>
      </c>
    </row>
    <row r="3" spans="1:7" x14ac:dyDescent="0.15">
      <c r="A3" t="s">
        <v>2</v>
      </c>
      <c r="B3" s="2">
        <v>0.15</v>
      </c>
    </row>
    <row r="4" spans="1:7" x14ac:dyDescent="0.15">
      <c r="A4" t="s">
        <v>3</v>
      </c>
      <c r="B4" s="2">
        <v>0.08</v>
      </c>
    </row>
    <row r="5" spans="1:7" x14ac:dyDescent="0.15">
      <c r="A5" t="s">
        <v>4</v>
      </c>
      <c r="B5" s="2">
        <v>0.77</v>
      </c>
    </row>
    <row r="6" spans="1:7" x14ac:dyDescent="0.15">
      <c r="A6" t="s">
        <v>5</v>
      </c>
      <c r="B6" s="2">
        <v>0.5</v>
      </c>
    </row>
    <row r="7" spans="1:7" x14ac:dyDescent="0.15">
      <c r="A7" t="s">
        <v>6</v>
      </c>
      <c r="B7" s="2">
        <v>0.1</v>
      </c>
    </row>
    <row r="8" spans="1:7" x14ac:dyDescent="0.15">
      <c r="A8" t="s">
        <v>7</v>
      </c>
      <c r="B8" s="3">
        <v>0.1</v>
      </c>
    </row>
    <row r="9" spans="1:7" x14ac:dyDescent="0.15">
      <c r="A9" t="s">
        <v>8</v>
      </c>
      <c r="B9" s="3">
        <v>0.08</v>
      </c>
    </row>
    <row r="10" spans="1:7" x14ac:dyDescent="0.15">
      <c r="A10" t="s">
        <v>9</v>
      </c>
      <c r="B10" s="2">
        <v>0.4</v>
      </c>
    </row>
    <row r="11" spans="1:7" x14ac:dyDescent="0.15">
      <c r="A11" t="s">
        <v>10</v>
      </c>
      <c r="B11" s="2">
        <v>0.4</v>
      </c>
    </row>
    <row r="13" spans="1:7" s="4" customFormat="1" x14ac:dyDescent="0.15">
      <c r="A13" s="4" t="s">
        <v>11</v>
      </c>
      <c r="B13" s="5">
        <v>0</v>
      </c>
      <c r="C13" s="5">
        <v>1</v>
      </c>
      <c r="D13" s="5">
        <v>2</v>
      </c>
      <c r="E13" s="5">
        <v>3</v>
      </c>
      <c r="F13" s="5">
        <v>4</v>
      </c>
      <c r="G13" s="5">
        <v>5</v>
      </c>
    </row>
    <row r="14" spans="1:7" x14ac:dyDescent="0.15">
      <c r="A14" s="4" t="s">
        <v>12</v>
      </c>
    </row>
    <row r="15" spans="1:7" x14ac:dyDescent="0.15">
      <c r="A15" t="s">
        <v>13</v>
      </c>
      <c r="B15" s="28">
        <f>1000</f>
        <v>1000</v>
      </c>
      <c r="C15" s="28">
        <f>B15*(1+$B$2)</f>
        <v>1100</v>
      </c>
      <c r="D15" s="28">
        <f>C15*(1+$B$2)</f>
        <v>1210</v>
      </c>
      <c r="E15" s="28">
        <f>D15*(1+$B$2)</f>
        <v>1331</v>
      </c>
      <c r="F15" s="28">
        <f>E15*(1+$B$2)</f>
        <v>1464.1000000000001</v>
      </c>
      <c r="G15" s="28">
        <f>F15*(1+$B$2)</f>
        <v>1610.5100000000002</v>
      </c>
    </row>
    <row r="16" spans="1:7" x14ac:dyDescent="0.15">
      <c r="A16" t="s">
        <v>14</v>
      </c>
      <c r="B16" s="28">
        <f t="shared" ref="B16:G16" si="0">-B15*$B$6</f>
        <v>-500</v>
      </c>
      <c r="C16" s="28">
        <f t="shared" si="0"/>
        <v>-550</v>
      </c>
      <c r="D16" s="28">
        <f t="shared" si="0"/>
        <v>-605</v>
      </c>
      <c r="E16" s="28">
        <f t="shared" si="0"/>
        <v>-665.5</v>
      </c>
      <c r="F16" s="28">
        <f t="shared" si="0"/>
        <v>-732.05000000000007</v>
      </c>
      <c r="G16" s="28">
        <f t="shared" si="0"/>
        <v>-805.25500000000011</v>
      </c>
    </row>
    <row r="17" spans="1:9" x14ac:dyDescent="0.15">
      <c r="A17" t="s">
        <v>15</v>
      </c>
      <c r="B17" s="28">
        <f>-$B$8*B36</f>
        <v>-32</v>
      </c>
      <c r="C17" s="28">
        <f>-$B$8*(B36+C36)/2</f>
        <v>-32</v>
      </c>
      <c r="D17" s="28">
        <f>-$B$8*(C36+D36)/2</f>
        <v>-32</v>
      </c>
      <c r="E17" s="28">
        <f>-$B$8*(D36+E36)/2</f>
        <v>-32</v>
      </c>
      <c r="F17" s="28">
        <f>-$B$8*(E36+F36)/2</f>
        <v>-32</v>
      </c>
      <c r="G17" s="28">
        <f>-$B$8*(F36+G36)/2</f>
        <v>-32</v>
      </c>
    </row>
    <row r="18" spans="1:9" x14ac:dyDescent="0.15">
      <c r="A18" t="s">
        <v>16</v>
      </c>
      <c r="B18" s="28">
        <f>$B$9*B27</f>
        <v>6.4</v>
      </c>
      <c r="C18" s="28">
        <f ca="1">$B$9*(B27+C27)/2</f>
        <v>8.9477956254272062</v>
      </c>
      <c r="D18" s="28">
        <f ca="1">$B$9*(C27+D27)/2</f>
        <v>14.276702863501569</v>
      </c>
      <c r="E18" s="28">
        <f ca="1">$B$9*(D27+E27)/2</f>
        <v>20.080913361163557</v>
      </c>
      <c r="F18" s="28">
        <f ca="1">$B$9*(E27+F27)/2</f>
        <v>26.376731259734132</v>
      </c>
      <c r="G18" s="28">
        <f ca="1">$B$9*(F27+G27)/2</f>
        <v>33.178068826054897</v>
      </c>
    </row>
    <row r="19" spans="1:9" x14ac:dyDescent="0.15">
      <c r="A19" t="s">
        <v>17</v>
      </c>
      <c r="B19" s="28">
        <v>-100</v>
      </c>
      <c r="C19" s="28">
        <f ca="1">-$B$7*(C30+B30)/2</f>
        <v>-116.68421052631579</v>
      </c>
      <c r="D19" s="28">
        <f ca="1">-$B$7*(D30+C30)/2</f>
        <v>-137.47728531855955</v>
      </c>
      <c r="E19" s="28">
        <f ca="1">-$B$7*(E30+D30)/2</f>
        <v>-161.31015745735533</v>
      </c>
      <c r="F19" s="28">
        <f ca="1">-$B$7*(F30+E30)/2</f>
        <v>-188.58791087391907</v>
      </c>
      <c r="G19" s="28">
        <f ca="1">-$B$7*(G30+F30)/2</f>
        <v>-219.76678043959475</v>
      </c>
    </row>
    <row r="20" spans="1:9" x14ac:dyDescent="0.15">
      <c r="A20" t="s">
        <v>18</v>
      </c>
      <c r="B20" s="28">
        <f t="shared" ref="B20:G20" si="1">SUM(B15:B19)</f>
        <v>374.4</v>
      </c>
      <c r="C20" s="28">
        <f t="shared" ca="1" si="1"/>
        <v>410.26358509911148</v>
      </c>
      <c r="D20" s="28">
        <f t="shared" ca="1" si="1"/>
        <v>449.799417544942</v>
      </c>
      <c r="E20" s="28">
        <f t="shared" ca="1" si="1"/>
        <v>492.27075590380821</v>
      </c>
      <c r="F20" s="28">
        <f t="shared" ca="1" si="1"/>
        <v>537.8388203858151</v>
      </c>
      <c r="G20" s="28">
        <f t="shared" ca="1" si="1"/>
        <v>586.66628838646022</v>
      </c>
    </row>
    <row r="21" spans="1:9" x14ac:dyDescent="0.15">
      <c r="A21" t="s">
        <v>19</v>
      </c>
      <c r="B21" s="28">
        <f t="shared" ref="B21:G21" si="2">-B20*$B$10</f>
        <v>-149.76</v>
      </c>
      <c r="C21" s="28">
        <f t="shared" ca="1" si="2"/>
        <v>-164.10543403964459</v>
      </c>
      <c r="D21" s="28">
        <f t="shared" ca="1" si="2"/>
        <v>-179.91976701797682</v>
      </c>
      <c r="E21" s="28">
        <f t="shared" ca="1" si="2"/>
        <v>-196.90830236152328</v>
      </c>
      <c r="F21" s="28">
        <f t="shared" ca="1" si="2"/>
        <v>-215.13552815432604</v>
      </c>
      <c r="G21" s="28">
        <f t="shared" ca="1" si="2"/>
        <v>-234.66651535458411</v>
      </c>
    </row>
    <row r="22" spans="1:9" x14ac:dyDescent="0.15">
      <c r="A22" t="s">
        <v>20</v>
      </c>
      <c r="B22" s="28">
        <f t="shared" ref="B22:G22" si="3">B21+B20</f>
        <v>224.64</v>
      </c>
      <c r="C22" s="28">
        <f t="shared" ca="1" si="3"/>
        <v>246.15815105946689</v>
      </c>
      <c r="D22" s="28">
        <f t="shared" ca="1" si="3"/>
        <v>269.87965052696518</v>
      </c>
      <c r="E22" s="28">
        <f t="shared" ca="1" si="3"/>
        <v>295.36245354228492</v>
      </c>
      <c r="F22" s="28">
        <f t="shared" ca="1" si="3"/>
        <v>322.70329223148906</v>
      </c>
      <c r="G22" s="28">
        <f t="shared" ca="1" si="3"/>
        <v>351.99977303187609</v>
      </c>
    </row>
    <row r="23" spans="1:9" x14ac:dyDescent="0.15">
      <c r="A23" t="s">
        <v>21</v>
      </c>
      <c r="B23" s="28">
        <f>-B22*$B$11</f>
        <v>-89.855999999999995</v>
      </c>
      <c r="C23" s="28">
        <f ca="1">-$B$11*C22</f>
        <v>-98.463260423786764</v>
      </c>
      <c r="D23" s="28">
        <f ca="1">-$B$11*D22</f>
        <v>-107.95186021078608</v>
      </c>
      <c r="E23" s="28">
        <f ca="1">-$B$11*E22</f>
        <v>-118.14498141691398</v>
      </c>
      <c r="F23" s="28">
        <f ca="1">-$B$11*F22</f>
        <v>-129.08131689259562</v>
      </c>
      <c r="G23" s="28">
        <f ca="1">-$B$11*G22</f>
        <v>-140.79990921275044</v>
      </c>
    </row>
    <row r="24" spans="1:9" x14ac:dyDescent="0.15">
      <c r="A24" t="s">
        <v>22</v>
      </c>
      <c r="B24" s="28">
        <f t="shared" ref="B24:G24" si="4">B23+B22</f>
        <v>134.78399999999999</v>
      </c>
      <c r="C24" s="28">
        <f t="shared" ca="1" si="4"/>
        <v>147.69489063568011</v>
      </c>
      <c r="D24" s="28">
        <f t="shared" ca="1" si="4"/>
        <v>161.92779031617908</v>
      </c>
      <c r="E24" s="28">
        <f t="shared" ca="1" si="4"/>
        <v>177.21747212537093</v>
      </c>
      <c r="F24" s="28">
        <f t="shared" ca="1" si="4"/>
        <v>193.62197533889344</v>
      </c>
      <c r="G24" s="28">
        <f t="shared" ca="1" si="4"/>
        <v>211.19986381912565</v>
      </c>
    </row>
    <row r="25" spans="1:9" x14ac:dyDescent="0.15">
      <c r="B25" s="28"/>
      <c r="C25" s="28"/>
      <c r="D25" s="28"/>
      <c r="E25" s="28"/>
      <c r="F25" s="28"/>
      <c r="G25" s="28"/>
    </row>
    <row r="26" spans="1:9" x14ac:dyDescent="0.15">
      <c r="A26" s="4" t="s">
        <v>23</v>
      </c>
      <c r="B26" s="28"/>
      <c r="C26" s="28"/>
      <c r="D26" s="28"/>
      <c r="E26" s="28"/>
      <c r="F26" s="28"/>
      <c r="G26" s="28"/>
    </row>
    <row r="27" spans="1:9" x14ac:dyDescent="0.15">
      <c r="A27" s="9" t="s">
        <v>24</v>
      </c>
      <c r="B27" s="28">
        <v>80</v>
      </c>
      <c r="C27" s="28">
        <f ca="1">C39-C28-C32</f>
        <v>143.69489063568017</v>
      </c>
      <c r="D27" s="28">
        <f ca="1">D39-D28-D32</f>
        <v>213.22268095185905</v>
      </c>
      <c r="E27" s="28">
        <f ca="1">E39-E28-E32</f>
        <v>288.80015307722988</v>
      </c>
      <c r="F27" s="28">
        <f ca="1">F39-F28-F32</f>
        <v>370.61812841612345</v>
      </c>
      <c r="G27" s="28">
        <f ca="1">G39-G28-G32</f>
        <v>458.83359223524894</v>
      </c>
      <c r="I27" s="13"/>
    </row>
    <row r="28" spans="1:9" x14ac:dyDescent="0.15">
      <c r="A28" t="s">
        <v>25</v>
      </c>
      <c r="B28" s="28">
        <f>$B$3*B15</f>
        <v>150</v>
      </c>
      <c r="C28" s="28">
        <f>C15*$B$3</f>
        <v>165</v>
      </c>
      <c r="D28" s="28">
        <f>D15*$B$3</f>
        <v>181.5</v>
      </c>
      <c r="E28" s="28">
        <f>E15*$B$3</f>
        <v>199.65</v>
      </c>
      <c r="F28" s="28">
        <f>F15*$B$3</f>
        <v>219.61500000000001</v>
      </c>
      <c r="G28" s="28">
        <f>G15*$B$3</f>
        <v>241.57650000000001</v>
      </c>
    </row>
    <row r="29" spans="1:9" x14ac:dyDescent="0.15">
      <c r="A29" t="s">
        <v>26</v>
      </c>
      <c r="B29" s="28"/>
      <c r="C29" s="28"/>
      <c r="D29" s="28"/>
      <c r="E29" s="28"/>
      <c r="F29" s="28"/>
      <c r="G29" s="28"/>
    </row>
    <row r="30" spans="1:9" x14ac:dyDescent="0.15">
      <c r="A30" t="s">
        <v>27</v>
      </c>
      <c r="B30" s="28">
        <f t="shared" ref="B30:G30" si="5">B32-B31</f>
        <v>1070</v>
      </c>
      <c r="C30" s="28">
        <f t="shared" ca="1" si="5"/>
        <v>1263.6842105263158</v>
      </c>
      <c r="D30" s="28">
        <f t="shared" ca="1" si="5"/>
        <v>1485.8614958448754</v>
      </c>
      <c r="E30" s="28">
        <f t="shared" ca="1" si="5"/>
        <v>1740.341653302231</v>
      </c>
      <c r="F30" s="28">
        <f t="shared" ca="1" si="5"/>
        <v>2031.4165641761501</v>
      </c>
      <c r="G30" s="28">
        <f t="shared" ca="1" si="5"/>
        <v>2363.9190446157445</v>
      </c>
    </row>
    <row r="31" spans="1:9" x14ac:dyDescent="0.15">
      <c r="A31" t="s">
        <v>28</v>
      </c>
      <c r="B31" s="28">
        <v>-300</v>
      </c>
      <c r="C31" s="28">
        <f ca="1">B31-$B$7*(C30+B30)/2</f>
        <v>-416.68421052631578</v>
      </c>
      <c r="D31" s="28">
        <f ca="1">C31-$B$7*(D30+C30)/2</f>
        <v>-554.16149584487539</v>
      </c>
      <c r="E31" s="28">
        <f ca="1">D31-$B$7*(E30+D30)/2</f>
        <v>-715.47165330223072</v>
      </c>
      <c r="F31" s="28">
        <f ca="1">E31-$B$7*(F30+E30)/2</f>
        <v>-904.05956417614982</v>
      </c>
      <c r="G31" s="28">
        <f ca="1">F31-$B$7*(G30+F30)/2</f>
        <v>-1123.8263446157446</v>
      </c>
    </row>
    <row r="32" spans="1:9" x14ac:dyDescent="0.15">
      <c r="A32" t="s">
        <v>29</v>
      </c>
      <c r="B32" s="28">
        <f t="shared" ref="B32:G32" si="6">B15*$B$5</f>
        <v>770</v>
      </c>
      <c r="C32" s="28">
        <f t="shared" si="6"/>
        <v>847</v>
      </c>
      <c r="D32" s="28">
        <f t="shared" si="6"/>
        <v>931.7</v>
      </c>
      <c r="E32" s="28">
        <f t="shared" si="6"/>
        <v>1024.8700000000001</v>
      </c>
      <c r="F32" s="28">
        <f t="shared" si="6"/>
        <v>1127.3570000000002</v>
      </c>
      <c r="G32" s="28">
        <f t="shared" si="6"/>
        <v>1240.0927000000001</v>
      </c>
    </row>
    <row r="33" spans="1:7" x14ac:dyDescent="0.15">
      <c r="A33" s="4" t="s">
        <v>30</v>
      </c>
      <c r="B33" s="28">
        <f>B27+B28+B32</f>
        <v>1000</v>
      </c>
      <c r="C33" s="28">
        <f ca="1">C32+C28+C27</f>
        <v>1155.6948906356802</v>
      </c>
      <c r="D33" s="28">
        <f ca="1">D32+D28+D27</f>
        <v>1326.4226809518591</v>
      </c>
      <c r="E33" s="28">
        <f ca="1">E32+E28+E27</f>
        <v>1513.3201530772301</v>
      </c>
      <c r="F33" s="28">
        <f ca="1">F32+F28+F27</f>
        <v>1717.5901284161237</v>
      </c>
      <c r="G33" s="28">
        <f ca="1">G32+G28+G27</f>
        <v>1940.5027922352492</v>
      </c>
    </row>
    <row r="34" spans="1:7" x14ac:dyDescent="0.15">
      <c r="B34" s="28"/>
      <c r="C34" s="28"/>
      <c r="D34" s="28"/>
      <c r="E34" s="28"/>
      <c r="F34" s="28"/>
      <c r="G34" s="28"/>
    </row>
    <row r="35" spans="1:7" x14ac:dyDescent="0.15">
      <c r="A35" t="s">
        <v>31</v>
      </c>
      <c r="B35" s="28">
        <f t="shared" ref="B35:G35" si="7">B15*$B$4</f>
        <v>80</v>
      </c>
      <c r="C35" s="28">
        <f t="shared" si="7"/>
        <v>88</v>
      </c>
      <c r="D35" s="28">
        <f t="shared" si="7"/>
        <v>96.8</v>
      </c>
      <c r="E35" s="28">
        <f t="shared" si="7"/>
        <v>106.48</v>
      </c>
      <c r="F35" s="28">
        <f t="shared" si="7"/>
        <v>117.12800000000001</v>
      </c>
      <c r="G35" s="28">
        <f t="shared" si="7"/>
        <v>128.84080000000003</v>
      </c>
    </row>
    <row r="36" spans="1:7" x14ac:dyDescent="0.15">
      <c r="A36" t="s">
        <v>32</v>
      </c>
      <c r="B36" s="28">
        <f>B33-B35-B37-B38</f>
        <v>320</v>
      </c>
      <c r="C36" s="28">
        <f t="shared" ref="C36:G37" si="8">B36</f>
        <v>320</v>
      </c>
      <c r="D36" s="28">
        <f t="shared" si="8"/>
        <v>320</v>
      </c>
      <c r="E36" s="28">
        <f t="shared" si="8"/>
        <v>320</v>
      </c>
      <c r="F36" s="28">
        <f t="shared" si="8"/>
        <v>320</v>
      </c>
      <c r="G36" s="28">
        <f t="shared" si="8"/>
        <v>320</v>
      </c>
    </row>
    <row r="37" spans="1:7" x14ac:dyDescent="0.15">
      <c r="A37" t="s">
        <v>33</v>
      </c>
      <c r="B37" s="28">
        <v>450</v>
      </c>
      <c r="C37" s="28">
        <f t="shared" si="8"/>
        <v>450</v>
      </c>
      <c r="D37" s="28">
        <f t="shared" si="8"/>
        <v>450</v>
      </c>
      <c r="E37" s="28">
        <f t="shared" si="8"/>
        <v>450</v>
      </c>
      <c r="F37" s="28">
        <f t="shared" si="8"/>
        <v>450</v>
      </c>
      <c r="G37" s="28">
        <f t="shared" si="8"/>
        <v>450</v>
      </c>
    </row>
    <row r="38" spans="1:7" x14ac:dyDescent="0.15">
      <c r="A38" t="s">
        <v>34</v>
      </c>
      <c r="B38" s="28">
        <v>150</v>
      </c>
      <c r="C38" s="28">
        <f ca="1">B38+C24</f>
        <v>297.69489063568011</v>
      </c>
      <c r="D38" s="28">
        <f ca="1">C38+D24</f>
        <v>459.62268095185919</v>
      </c>
      <c r="E38" s="28">
        <f ca="1">D38+E24</f>
        <v>636.84015307723007</v>
      </c>
      <c r="F38" s="28">
        <f ca="1">E38+F24</f>
        <v>830.46212841612351</v>
      </c>
      <c r="G38" s="28">
        <f ca="1">F38+G24</f>
        <v>1041.6619922352493</v>
      </c>
    </row>
    <row r="39" spans="1:7" x14ac:dyDescent="0.15">
      <c r="A39" s="4" t="s">
        <v>35</v>
      </c>
      <c r="B39" s="28">
        <f t="shared" ref="B39:G39" si="9">SUM(B35:B38)</f>
        <v>1000</v>
      </c>
      <c r="C39" s="28">
        <f t="shared" ca="1" si="9"/>
        <v>1155.6948906356802</v>
      </c>
      <c r="D39" s="28">
        <f t="shared" ca="1" si="9"/>
        <v>1326.4226809518591</v>
      </c>
      <c r="E39" s="28">
        <f t="shared" ca="1" si="9"/>
        <v>1513.3201530772301</v>
      </c>
      <c r="F39" s="28">
        <f t="shared" ca="1" si="9"/>
        <v>1717.5901284161237</v>
      </c>
      <c r="G39" s="28">
        <f t="shared" ca="1" si="9"/>
        <v>1940.5027922352492</v>
      </c>
    </row>
    <row r="40" spans="1:7" s="9" customFormat="1" x14ac:dyDescent="0.15">
      <c r="B40" s="19"/>
      <c r="C40" s="19"/>
      <c r="D40" s="19"/>
      <c r="E40" s="19"/>
      <c r="F40" s="19"/>
      <c r="G40" s="19"/>
    </row>
    <row r="41" spans="1:7" s="4" customFormat="1" x14ac:dyDescent="0.15">
      <c r="A41" s="10" t="s">
        <v>11</v>
      </c>
      <c r="B41" s="11">
        <v>0</v>
      </c>
      <c r="C41" s="11">
        <v>1</v>
      </c>
      <c r="D41" s="11">
        <v>2</v>
      </c>
      <c r="E41" s="11">
        <v>3</v>
      </c>
      <c r="F41" s="11">
        <v>4</v>
      </c>
      <c r="G41" s="11">
        <v>5</v>
      </c>
    </row>
    <row r="42" spans="1:7" s="4" customFormat="1" x14ac:dyDescent="0.15">
      <c r="A42" s="10" t="s">
        <v>36</v>
      </c>
      <c r="B42" s="11"/>
      <c r="C42" s="11"/>
      <c r="D42" s="11"/>
      <c r="E42" s="11"/>
      <c r="F42" s="11"/>
      <c r="G42" s="11"/>
    </row>
    <row r="43" spans="1:7" x14ac:dyDescent="0.15">
      <c r="A43" s="12" t="s">
        <v>20</v>
      </c>
      <c r="B43" s="12"/>
      <c r="C43" s="12">
        <f ca="1">C22</f>
        <v>246.15815105946689</v>
      </c>
      <c r="D43" s="12">
        <f ca="1">D22</f>
        <v>269.87965052696518</v>
      </c>
      <c r="E43" s="12">
        <f ca="1">E22</f>
        <v>295.36245354228492</v>
      </c>
      <c r="F43" s="12">
        <f ca="1">F22</f>
        <v>322.70329223148906</v>
      </c>
      <c r="G43" s="12">
        <f ca="1">G22</f>
        <v>351.99977303187609</v>
      </c>
    </row>
    <row r="44" spans="1:7" x14ac:dyDescent="0.15">
      <c r="A44" s="12" t="s">
        <v>37</v>
      </c>
      <c r="B44" s="12"/>
      <c r="C44" s="12">
        <f ca="1">-C19</f>
        <v>116.68421052631579</v>
      </c>
      <c r="D44" s="12">
        <f ca="1">-D19</f>
        <v>137.47728531855955</v>
      </c>
      <c r="E44" s="12">
        <f ca="1">-E19</f>
        <v>161.31015745735533</v>
      </c>
      <c r="F44" s="12">
        <f ca="1">-F19</f>
        <v>188.58791087391907</v>
      </c>
      <c r="G44" s="12">
        <f ca="1">-G19</f>
        <v>219.76678043959475</v>
      </c>
    </row>
    <row r="45" spans="1:7" x14ac:dyDescent="0.15">
      <c r="A45" s="12" t="s">
        <v>38</v>
      </c>
      <c r="B45" s="12"/>
      <c r="C45" s="12">
        <f>-(C28-B28)</f>
        <v>-15</v>
      </c>
      <c r="D45" s="12">
        <f>-(D28-C28)</f>
        <v>-16.5</v>
      </c>
      <c r="E45" s="12">
        <f>-(E28-D28)</f>
        <v>-18.150000000000006</v>
      </c>
      <c r="F45" s="12">
        <f>-(F28-E28)</f>
        <v>-19.965000000000003</v>
      </c>
      <c r="G45" s="12">
        <f>-(G28-F28)</f>
        <v>-21.961500000000001</v>
      </c>
    </row>
    <row r="46" spans="1:7" x14ac:dyDescent="0.15">
      <c r="A46" s="12" t="s">
        <v>39</v>
      </c>
      <c r="B46" s="12"/>
      <c r="C46" s="12">
        <f>C35-B35</f>
        <v>8</v>
      </c>
      <c r="D46" s="12">
        <f>D35-C35</f>
        <v>8.7999999999999972</v>
      </c>
      <c r="E46" s="12">
        <f>E35-D35</f>
        <v>9.6800000000000068</v>
      </c>
      <c r="F46" s="12">
        <f>F35-E35</f>
        <v>10.64800000000001</v>
      </c>
      <c r="G46" s="12">
        <f>G35-F35</f>
        <v>11.712800000000016</v>
      </c>
    </row>
    <row r="47" spans="1:7" x14ac:dyDescent="0.15">
      <c r="A47" s="12" t="s">
        <v>40</v>
      </c>
      <c r="B47" s="12"/>
      <c r="C47" s="12">
        <f ca="1">-(C30-B30)</f>
        <v>-193.68421052631584</v>
      </c>
      <c r="D47" s="12">
        <f ca="1">-(D30-C30)</f>
        <v>-222.1772853185596</v>
      </c>
      <c r="E47" s="12">
        <f ca="1">-(E30-D30)</f>
        <v>-254.48015745735552</v>
      </c>
      <c r="F47" s="12">
        <f ca="1">-(F30-E30)</f>
        <v>-291.07491087391918</v>
      </c>
      <c r="G47" s="12">
        <f ca="1">-(G30-F30)</f>
        <v>-332.50248043959436</v>
      </c>
    </row>
    <row r="48" spans="1:7" x14ac:dyDescent="0.15">
      <c r="A48" s="12" t="s">
        <v>41</v>
      </c>
      <c r="B48" s="12"/>
      <c r="C48" s="12">
        <f t="shared" ref="C48:G49" si="10">-(1-$B$10)*C17</f>
        <v>19.2</v>
      </c>
      <c r="D48" s="12">
        <f t="shared" si="10"/>
        <v>19.2</v>
      </c>
      <c r="E48" s="12">
        <f t="shared" si="10"/>
        <v>19.2</v>
      </c>
      <c r="F48" s="12">
        <f t="shared" si="10"/>
        <v>19.2</v>
      </c>
      <c r="G48" s="12">
        <f t="shared" si="10"/>
        <v>19.2</v>
      </c>
    </row>
    <row r="49" spans="1:7" x14ac:dyDescent="0.15">
      <c r="A49" s="12" t="s">
        <v>62</v>
      </c>
      <c r="B49" s="12"/>
      <c r="C49" s="12">
        <f t="shared" ca="1" si="10"/>
        <v>-5.3686773752563237</v>
      </c>
      <c r="D49" s="12">
        <f t="shared" ca="1" si="10"/>
        <v>-8.5660217181009415</v>
      </c>
      <c r="E49" s="12">
        <f t="shared" ca="1" si="10"/>
        <v>-12.048548016698133</v>
      </c>
      <c r="F49" s="12">
        <f t="shared" ca="1" si="10"/>
        <v>-15.826038755840479</v>
      </c>
      <c r="G49" s="12">
        <f t="shared" ca="1" si="10"/>
        <v>-19.906841295632937</v>
      </c>
    </row>
    <row r="50" spans="1:7" x14ac:dyDescent="0.15">
      <c r="A50" s="10" t="s">
        <v>43</v>
      </c>
      <c r="B50" s="12"/>
      <c r="C50" s="12">
        <f ca="1">SUM(C43:C49)</f>
        <v>175.98947368421051</v>
      </c>
      <c r="D50" s="12">
        <f ca="1">SUM(D43:D49)</f>
        <v>188.11362880886418</v>
      </c>
      <c r="E50" s="12">
        <f ca="1">SUM(E43:E49)</f>
        <v>200.87390552558662</v>
      </c>
      <c r="F50" s="12">
        <f ca="1">SUM(F43:F49)</f>
        <v>214.27325347564849</v>
      </c>
      <c r="G50" s="12">
        <f ca="1">SUM(G43:G49)</f>
        <v>228.30853173624354</v>
      </c>
    </row>
    <row r="53" spans="1:7" ht="18" x14ac:dyDescent="0.2">
      <c r="A53" s="20" t="s">
        <v>85</v>
      </c>
    </row>
    <row r="54" spans="1:7" s="9" customFormat="1" x14ac:dyDescent="0.15">
      <c r="A54" s="9" t="s">
        <v>64</v>
      </c>
      <c r="B54" s="21">
        <v>0.2</v>
      </c>
    </row>
    <row r="55" spans="1:7" s="9" customFormat="1" x14ac:dyDescent="0.15">
      <c r="A55" s="9" t="s">
        <v>65</v>
      </c>
      <c r="B55" s="21">
        <v>0.05</v>
      </c>
    </row>
    <row r="56" spans="1:7" x14ac:dyDescent="0.15">
      <c r="A56" s="9"/>
    </row>
    <row r="57" spans="1:7" s="4" customFormat="1" x14ac:dyDescent="0.15">
      <c r="A57" s="10" t="s">
        <v>11</v>
      </c>
      <c r="B57" s="11">
        <v>0</v>
      </c>
      <c r="C57" s="11">
        <v>1</v>
      </c>
      <c r="D57" s="11">
        <v>2</v>
      </c>
      <c r="E57" s="11">
        <v>3</v>
      </c>
      <c r="F57" s="11">
        <v>4</v>
      </c>
      <c r="G57" s="11">
        <v>5</v>
      </c>
    </row>
    <row r="58" spans="1:7" x14ac:dyDescent="0.15">
      <c r="A58" t="s">
        <v>66</v>
      </c>
      <c r="C58" s="12">
        <f ca="1">C50</f>
        <v>175.98947368421051</v>
      </c>
      <c r="D58" s="12">
        <f ca="1">D50</f>
        <v>188.11362880886418</v>
      </c>
      <c r="E58" s="12">
        <f ca="1">E50</f>
        <v>200.87390552558662</v>
      </c>
      <c r="F58" s="12">
        <f ca="1">F50</f>
        <v>214.27325347564849</v>
      </c>
      <c r="G58" s="14">
        <f ca="1">G50</f>
        <v>228.30853173624354</v>
      </c>
    </row>
    <row r="59" spans="1:7" x14ac:dyDescent="0.15">
      <c r="A59" t="s">
        <v>67</v>
      </c>
      <c r="G59" s="22">
        <f ca="1">G58*(1+B55)/(B54-B55)</f>
        <v>1598.1597221537045</v>
      </c>
    </row>
    <row r="60" spans="1:7" x14ac:dyDescent="0.15">
      <c r="A60" t="s">
        <v>68</v>
      </c>
      <c r="C60" s="12">
        <f ca="1">C59+C58</f>
        <v>175.98947368421051</v>
      </c>
      <c r="D60" s="12">
        <f ca="1">D59+D58</f>
        <v>188.11362880886418</v>
      </c>
      <c r="E60" s="12">
        <f ca="1">E59+E58</f>
        <v>200.87390552558662</v>
      </c>
      <c r="F60" s="12">
        <f ca="1">F59+F58</f>
        <v>214.27325347564849</v>
      </c>
      <c r="G60" s="14">
        <f ca="1">G59+G58</f>
        <v>1826.4682538899481</v>
      </c>
    </row>
    <row r="62" spans="1:7" x14ac:dyDescent="0.15">
      <c r="A62" t="str">
        <f>"Enterprise value, NPV of row "&amp;ROW(A60)</f>
        <v>Enterprise value, NPV of row 60</v>
      </c>
      <c r="B62" s="15">
        <f ca="1">NPV(B54,C60:G60)*(1+B54)^0.5</f>
        <v>1348.371777452516</v>
      </c>
    </row>
    <row r="63" spans="1:7" x14ac:dyDescent="0.15">
      <c r="A63" t="s">
        <v>69</v>
      </c>
      <c r="B63" s="15">
        <f>B27</f>
        <v>80</v>
      </c>
    </row>
    <row r="64" spans="1:7" x14ac:dyDescent="0.15">
      <c r="A64" t="s">
        <v>86</v>
      </c>
      <c r="B64" s="15">
        <f ca="1">B63+B62</f>
        <v>1428.371777452516</v>
      </c>
    </row>
    <row r="65" spans="1:8" x14ac:dyDescent="0.15">
      <c r="A65" t="s">
        <v>71</v>
      </c>
      <c r="B65" s="15">
        <f>-B36</f>
        <v>-320</v>
      </c>
    </row>
    <row r="66" spans="1:8" x14ac:dyDescent="0.15">
      <c r="A66" t="s">
        <v>72</v>
      </c>
      <c r="B66" s="15">
        <f ca="1">B64+B65</f>
        <v>1108.371777452516</v>
      </c>
    </row>
    <row r="69" spans="1:8" ht="16" x14ac:dyDescent="0.2">
      <c r="A69" s="38" t="s">
        <v>87</v>
      </c>
    </row>
    <row r="70" spans="1:8" x14ac:dyDescent="0.15">
      <c r="A70" s="10" t="s">
        <v>11</v>
      </c>
      <c r="B70" s="5">
        <v>0</v>
      </c>
      <c r="C70" s="5">
        <v>1</v>
      </c>
      <c r="D70" s="5">
        <v>2</v>
      </c>
      <c r="E70" s="5">
        <v>3</v>
      </c>
      <c r="F70" s="5">
        <v>4</v>
      </c>
      <c r="G70" s="5">
        <v>5</v>
      </c>
    </row>
    <row r="71" spans="1:8" x14ac:dyDescent="0.15">
      <c r="A71" t="s">
        <v>88</v>
      </c>
      <c r="B71" s="15">
        <f ca="1">-B66</f>
        <v>-1108.371777452516</v>
      </c>
      <c r="C71" s="13">
        <f ca="1">-C23</f>
        <v>98.463260423786764</v>
      </c>
      <c r="D71" s="13">
        <f ca="1">-D23</f>
        <v>107.95186021078608</v>
      </c>
      <c r="E71" s="13">
        <f ca="1">-E23</f>
        <v>118.14498141691398</v>
      </c>
      <c r="F71" s="13">
        <f ca="1">-F23</f>
        <v>129.08131689259562</v>
      </c>
      <c r="G71" s="13">
        <f ca="1">-G23</f>
        <v>140.79990921275044</v>
      </c>
      <c r="H71" s="15"/>
    </row>
    <row r="72" spans="1:8" x14ac:dyDescent="0.15">
      <c r="A72" t="s">
        <v>89</v>
      </c>
      <c r="G72" s="14">
        <f ca="1">G59+G27-G36</f>
        <v>1736.9933143889534</v>
      </c>
      <c r="H72" s="15"/>
    </row>
    <row r="73" spans="1:8" x14ac:dyDescent="0.15">
      <c r="A73" t="s">
        <v>90</v>
      </c>
      <c r="B73" s="15">
        <f t="shared" ref="B73:G73" ca="1" si="11">SUM(B71:B72)</f>
        <v>-1108.371777452516</v>
      </c>
      <c r="C73" s="15">
        <f t="shared" ca="1" si="11"/>
        <v>98.463260423786764</v>
      </c>
      <c r="D73" s="15">
        <f t="shared" ca="1" si="11"/>
        <v>107.95186021078608</v>
      </c>
      <c r="E73" s="15">
        <f t="shared" ca="1" si="11"/>
        <v>118.14498141691398</v>
      </c>
      <c r="F73" s="15">
        <f t="shared" ca="1" si="11"/>
        <v>129.08131689259562</v>
      </c>
      <c r="G73" s="15">
        <f t="shared" ca="1" si="11"/>
        <v>1877.7932236017039</v>
      </c>
      <c r="H73" s="15"/>
    </row>
    <row r="74" spans="1:8" x14ac:dyDescent="0.15">
      <c r="A74" s="16" t="s">
        <v>87</v>
      </c>
      <c r="B74" s="39">
        <f ca="1">IRR(B73:G73)</f>
        <v>0.18292793925657369</v>
      </c>
      <c r="D74" s="15"/>
    </row>
    <row r="75" spans="1:8" x14ac:dyDescent="0.15">
      <c r="D75" s="15"/>
    </row>
    <row r="76" spans="1:8" x14ac:dyDescent="0.15">
      <c r="D76" s="15"/>
    </row>
    <row r="77" spans="1:8" x14ac:dyDescent="0.15">
      <c r="D77" s="15"/>
    </row>
  </sheetData>
  <mergeCells count="1">
    <mergeCell ref="A1:G1"/>
  </mergeCells>
  <printOptions headings="1" gridLines="1"/>
  <pageMargins left="0.75" right="0.75" top="1" bottom="1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135-138</vt:lpstr>
      <vt:lpstr>139-142, 144, 145</vt:lpstr>
      <vt:lpstr>147</vt:lpstr>
      <vt:lpstr>149</vt:lpstr>
      <vt:lpstr>151-152</vt:lpstr>
      <vt:lpstr>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Nance</dc:creator>
  <cp:lastModifiedBy>Justin Nance</cp:lastModifiedBy>
  <dcterms:created xsi:type="dcterms:W3CDTF">2020-10-27T16:47:12Z</dcterms:created>
  <dcterms:modified xsi:type="dcterms:W3CDTF">2022-10-06T17:20:05Z</dcterms:modified>
</cp:coreProperties>
</file>