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ustin_macintosh/Downloads/Excel Repo/"/>
    </mc:Choice>
  </mc:AlternateContent>
  <xr:revisionPtr revIDLastSave="0" documentId="13_ncr:1_{02AF88F4-53D3-E64D-AB49-3E841B7EFE90}" xr6:coauthVersionLast="36" xr6:coauthVersionMax="36" xr10:uidLastSave="{00000000-0000-0000-0000-000000000000}"/>
  <bookViews>
    <workbookView xWindow="0" yWindow="500" windowWidth="25600" windowHeight="15040" tabRatio="500" xr2:uid="{00000000-000D-0000-FFFF-FFFF00000000}"/>
  </bookViews>
  <sheets>
    <sheet name="724" sheetId="1" r:id="rId1"/>
    <sheet name="726" sheetId="2" r:id="rId2"/>
    <sheet name="727" sheetId="3" r:id="rId3"/>
    <sheet name="728" sheetId="4" r:id="rId4"/>
    <sheet name="730" sheetId="5" r:id="rId5"/>
  </sheets>
  <definedNames>
    <definedName name="card">#REF!</definedName>
    <definedName name="elapsed">#REF!</definedName>
    <definedName name="exchangerand">#REF!</definedName>
    <definedName name="indexrand">#REF!</definedName>
    <definedName name="interestrand">#REF!</definedName>
    <definedName name="iterations">#REF!</definedName>
    <definedName name="meanreturn">#REF!</definedName>
    <definedName name="output1">#REF!</definedName>
    <definedName name="output2">#REF!</definedName>
    <definedName name="output3">#REF!</definedName>
    <definedName name="output4">#REF!</definedName>
    <definedName name="output5">#REF!</definedName>
    <definedName name="printarea">#REF!</definedName>
    <definedName name="random1">#REF!</definedName>
    <definedName name="random2">#REF!</definedName>
    <definedName name="random3">#REF!</definedName>
    <definedName name="random4">#REF!</definedName>
    <definedName name="random5">#REF!</definedName>
    <definedName name="returndata">#REF!</definedName>
    <definedName name="solver_adj" localSheetId="1" hidden="1">'726'!$B$5</definedName>
    <definedName name="solver_adj" localSheetId="2" hidden="1">'727'!$B$5</definedName>
    <definedName name="solver_adj" localSheetId="4" hidden="1">'730'!#REF!</definedName>
    <definedName name="solver_cvg" localSheetId="1" hidden="1">0.0001</definedName>
    <definedName name="solver_cvg" localSheetId="2" hidden="1">0.0001</definedName>
    <definedName name="solver_cvg" localSheetId="4" hidden="1">0.001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eng" localSheetId="1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itr" localSheetId="1" hidden="1">100</definedName>
    <definedName name="solver_itr" localSheetId="2" hidden="1">100</definedName>
    <definedName name="solver_itr" localSheetId="4" hidden="1">100</definedName>
    <definedName name="solver_lin" localSheetId="1" hidden="1">2</definedName>
    <definedName name="solver_lin" localSheetId="2" hidden="1">2</definedName>
    <definedName name="solver_lin" localSheetId="4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eg" localSheetId="2" hidden="1">2</definedName>
    <definedName name="solver_neg" localSheetId="4" hidden="1">2</definedName>
    <definedName name="solver_nod" localSheetId="1" hidden="1">2147483647</definedName>
    <definedName name="solver_num" localSheetId="1" hidden="1">0</definedName>
    <definedName name="solver_num" localSheetId="2" hidden="1">0</definedName>
    <definedName name="solver_num" localSheetId="4" hidden="1">0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opt" localSheetId="1" hidden="1">'726'!$B$6</definedName>
    <definedName name="solver_opt" localSheetId="2" hidden="1">'727'!$B$6</definedName>
    <definedName name="solver_opt" localSheetId="4" hidden="1">'730'!$B$15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rbv" localSheetId="1" hidden="1">1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cl" localSheetId="2" hidden="1">2</definedName>
    <definedName name="solver_scl" localSheetId="4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sz" localSheetId="1" hidden="1">100</definedName>
    <definedName name="solver_tim" localSheetId="1" hidden="1">100</definedName>
    <definedName name="solver_tim" localSheetId="2" hidden="1">100</definedName>
    <definedName name="solver_tim" localSheetId="4" hidden="1">100</definedName>
    <definedName name="solver_tol" localSheetId="1" hidden="1">0.05</definedName>
    <definedName name="solver_tol" localSheetId="2" hidden="1">0.05</definedName>
    <definedName name="solver_tol" localSheetId="4" hidden="1">0.05</definedName>
    <definedName name="solver_typ" localSheetId="1" hidden="1">3</definedName>
    <definedName name="solver_typ" localSheetId="2" hidden="1">3</definedName>
    <definedName name="solver_typ" localSheetId="4" hidden="1">3</definedName>
    <definedName name="solver_val" localSheetId="1" hidden="1">0.01</definedName>
    <definedName name="solver_val" localSheetId="2" hidden="1">0.01</definedName>
    <definedName name="solver_val" localSheetId="4" hidden="1">0.01</definedName>
    <definedName name="solver_ver" localSheetId="1" hidden="1">3</definedName>
    <definedName name="starttime">#REF!</definedName>
  </definedNames>
  <calcPr calcId="181029" calcMode="autoNoTabl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3" l="1"/>
  <c r="B6" i="3" l="1"/>
  <c r="H5" i="5"/>
  <c r="B9" i="5" s="1" a="1"/>
  <c r="B9" i="5" s="1"/>
  <c r="B12" i="5" s="1"/>
  <c r="B8" i="5" a="1"/>
  <c r="B8" i="5" s="1"/>
  <c r="B11" i="5" s="1"/>
  <c r="B8" i="4"/>
  <c r="B9" i="4"/>
  <c r="B11" i="4"/>
  <c r="B12" i="4" s="1"/>
  <c r="E15" i="3"/>
  <c r="B6" i="2"/>
  <c r="B10" i="1"/>
  <c r="B6" i="1"/>
  <c r="B14" i="5" l="1"/>
  <c r="F14" i="3"/>
  <c r="A8" i="3"/>
  <c r="B8" i="3"/>
  <c r="B16" i="5" l="1"/>
  <c r="B15" i="5"/>
  <c r="A16" i="5" s="1"/>
</calcChain>
</file>

<file path=xl/sharedStrings.xml><?xml version="1.0" encoding="utf-8"?>
<sst xmlns="http://schemas.openxmlformats.org/spreadsheetml/2006/main" count="43" uniqueCount="28">
  <si>
    <t>PROBABILITY OF YEAR-END PORTFOLIO VALUE</t>
  </si>
  <si>
    <t>Mean</t>
  </si>
  <si>
    <t>Sigma</t>
  </si>
  <si>
    <t>Initial investment</t>
  </si>
  <si>
    <t>Cutoff</t>
  </si>
  <si>
    <t>Probability that portfolio worth less than cutoff</t>
  </si>
  <si>
    <t>Portfolio value</t>
  </si>
  <si>
    <t>PROBABILITY OF END-YEAR PORTFOLIO VALUE</t>
  </si>
  <si>
    <t xml:space="preserve">CALCULATING THE QUANTILES </t>
  </si>
  <si>
    <t>Cumulative PDF</t>
  </si>
  <si>
    <t>QUANTILES FOR LOGNORMAL DISTRIBUTION</t>
  </si>
  <si>
    <r>
      <t>Initial value, V</t>
    </r>
    <r>
      <rPr>
        <vertAlign val="subscript"/>
        <sz val="10"/>
        <rFont val="Arial"/>
        <family val="2"/>
      </rPr>
      <t>0</t>
    </r>
  </si>
  <si>
    <r>
      <t xml:space="preserve">Mean, </t>
    </r>
    <r>
      <rPr>
        <i/>
        <sz val="10"/>
        <rFont val="Symbol"/>
        <family val="1"/>
        <charset val="2"/>
      </rPr>
      <t>m</t>
    </r>
  </si>
  <si>
    <r>
      <t xml:space="preserve">Sigma, </t>
    </r>
    <r>
      <rPr>
        <i/>
        <sz val="10"/>
        <rFont val="Symbol"/>
        <family val="1"/>
        <charset val="2"/>
      </rPr>
      <t>s</t>
    </r>
  </si>
  <si>
    <t>Time period, T</t>
  </si>
  <si>
    <r>
      <t>Parameters of normal distribution of ln(V</t>
    </r>
    <r>
      <rPr>
        <b/>
        <vertAlign val="subscript"/>
        <sz val="10"/>
        <rFont val="Arial"/>
        <family val="2"/>
      </rPr>
      <t>T</t>
    </r>
    <r>
      <rPr>
        <b/>
        <sz val="10"/>
        <rFont val="Arial"/>
        <family val="2"/>
      </rPr>
      <t>)</t>
    </r>
  </si>
  <si>
    <t>VaR at 1% level</t>
  </si>
  <si>
    <t>VaR FOR 3 ASSET PROBLEM</t>
  </si>
  <si>
    <t>Mean
returns</t>
  </si>
  <si>
    <t>Variance-covariance matrix</t>
  </si>
  <si>
    <t>Portfolio
proportions</t>
  </si>
  <si>
    <t>Asset 1</t>
  </si>
  <si>
    <t>Asset 2</t>
  </si>
  <si>
    <t>Asset 3</t>
  </si>
  <si>
    <t>Mean return</t>
  </si>
  <si>
    <t>Portfolio sigma</t>
  </si>
  <si>
    <t>Mean investment value</t>
  </si>
  <si>
    <t>Sigma of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</si>
</sst>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vertAlign val="subscript"/>
      <sz val="10"/>
      <name val="Arial"/>
      <family val="2"/>
    </font>
    <font>
      <i/>
      <sz val="10"/>
      <name val="Symbol"/>
      <family val="1"/>
      <charset val="2"/>
    </font>
    <font>
      <b/>
      <vertAlign val="subscript"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0" xfId="0" applyFont="1" applyFill="1" applyAlignment="1">
      <alignment vertical="center" wrapText="1"/>
    </xf>
    <xf numFmtId="10" fontId="1" fillId="0" borderId="0" xfId="1" applyNumberFormat="1" applyFont="1" applyFill="1"/>
    <xf numFmtId="0" fontId="1" fillId="0" borderId="0" xfId="0" applyFont="1" applyFill="1"/>
    <xf numFmtId="0" fontId="3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165" fontId="1" fillId="0" borderId="0" xfId="0" applyNumberFormat="1" applyFont="1"/>
    <xf numFmtId="0" fontId="1" fillId="0" borderId="0" xfId="0" applyFont="1" applyFill="1" applyAlignment="1">
      <alignment wrapText="1"/>
    </xf>
    <xf numFmtId="10" fontId="1" fillId="0" borderId="0" xfId="1" applyNumberFormat="1" applyFont="1"/>
    <xf numFmtId="10" fontId="0" fillId="0" borderId="0" xfId="0" applyNumberFormat="1"/>
    <xf numFmtId="9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65" fontId="0" fillId="0" borderId="0" xfId="0" applyNumberFormat="1" applyFill="1"/>
    <xf numFmtId="0" fontId="3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End-of-Year Portfolio Value</a:t>
            </a:r>
          </a:p>
        </c:rich>
      </c:tx>
      <c:layout>
        <c:manualLayout>
          <c:xMode val="edge"/>
          <c:yMode val="edge"/>
          <c:x val="0.21490464467994699"/>
          <c:y val="2.05882059419379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771233839167201"/>
          <c:y val="0.150000376982795"/>
          <c:w val="0.76949756314178197"/>
          <c:h val="0.69706057539063504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'724'!$A$11:$A$36</c:f>
              <c:numCache>
                <c:formatCode>General</c:formatCode>
                <c:ptCount val="2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</c:numCache>
            </c:numRef>
          </c:xVal>
          <c:yVal>
            <c:numRef>
              <c:f>'724'!$B$11:$B$36</c:f>
              <c:numCache>
                <c:formatCode>0.0000</c:formatCode>
                <c:ptCount val="26"/>
                <c:pt idx="0">
                  <c:v>4.4610075254961786E-6</c:v>
                </c:pt>
                <c:pt idx="1">
                  <c:v>1.6009021720694022E-5</c:v>
                </c:pt>
                <c:pt idx="2">
                  <c:v>5.140929987637017E-5</c:v>
                </c:pt>
                <c:pt idx="3">
                  <c:v>1.4772828039793357E-4</c:v>
                </c:pt>
                <c:pt idx="4">
                  <c:v>3.7986620079324805E-4</c:v>
                </c:pt>
                <c:pt idx="5">
                  <c:v>8.7406296979031619E-4</c:v>
                </c:pt>
                <c:pt idx="6">
                  <c:v>1.7996988837729354E-3</c:v>
                </c:pt>
                <c:pt idx="7">
                  <c:v>3.3159046264249559E-3</c:v>
                </c:pt>
                <c:pt idx="8">
                  <c:v>5.4670024891997878E-3</c:v>
                </c:pt>
                <c:pt idx="9">
                  <c:v>8.0656908173047798E-3</c:v>
                </c:pt>
                <c:pt idx="10">
                  <c:v>1.0648266850745075E-2</c:v>
                </c:pt>
                <c:pt idx="11">
                  <c:v>1.2579440923099771E-2</c:v>
                </c:pt>
                <c:pt idx="12">
                  <c:v>1.329807601338109E-2</c:v>
                </c:pt>
                <c:pt idx="13">
                  <c:v>1.2579440923099771E-2</c:v>
                </c:pt>
                <c:pt idx="14">
                  <c:v>1.0648266850745075E-2</c:v>
                </c:pt>
                <c:pt idx="15">
                  <c:v>8.0656908173047798E-3</c:v>
                </c:pt>
                <c:pt idx="16">
                  <c:v>5.4670024891997878E-3</c:v>
                </c:pt>
                <c:pt idx="17">
                  <c:v>3.3159046264249559E-3</c:v>
                </c:pt>
                <c:pt idx="18">
                  <c:v>1.7996988837729354E-3</c:v>
                </c:pt>
                <c:pt idx="19">
                  <c:v>8.7406296979031619E-4</c:v>
                </c:pt>
                <c:pt idx="20">
                  <c:v>3.7986620079324805E-4</c:v>
                </c:pt>
                <c:pt idx="21">
                  <c:v>1.4772828039793357E-4</c:v>
                </c:pt>
                <c:pt idx="22">
                  <c:v>5.140929987637017E-5</c:v>
                </c:pt>
                <c:pt idx="23">
                  <c:v>1.6009021720694022E-5</c:v>
                </c:pt>
                <c:pt idx="24">
                  <c:v>4.4610075254961786E-6</c:v>
                </c:pt>
                <c:pt idx="25">
                  <c:v>1.1123620798546142E-6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5B-4699-A079-942E04FF9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43072320"/>
        <c:axId val="-1843092480"/>
      </c:scatterChart>
      <c:valAx>
        <c:axId val="-1843072320"/>
        <c:scaling>
          <c:orientation val="minMax"/>
          <c:max val="25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843092480"/>
        <c:crosses val="autoZero"/>
        <c:crossBetween val="midCat"/>
        <c:majorUnit val="25"/>
      </c:valAx>
      <c:valAx>
        <c:axId val="-1843092480"/>
        <c:scaling>
          <c:orientation val="minMax"/>
        </c:scaling>
        <c:delete val="0"/>
        <c:axPos val="l"/>
        <c:numFmt formatCode="0.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84307232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Cumulative Normal Distribution
(only part</a:t>
            </a:r>
            <a:r>
              <a:rPr lang="en-US" baseline="0"/>
              <a:t> — </a:t>
            </a:r>
            <a:r>
              <a:rPr lang="en-US"/>
              <a:t>so we can see the 1% quantile)</a:t>
            </a:r>
          </a:p>
        </c:rich>
      </c:tx>
      <c:layout>
        <c:manualLayout>
          <c:xMode val="edge"/>
          <c:yMode val="edge"/>
          <c:x val="8.9866489580368705E-2"/>
          <c:y val="5.32214994864771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7514636228197907E-2"/>
          <c:y val="0.25770405052704098"/>
          <c:w val="0.85277505407404597"/>
          <c:h val="0.55462393482993699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Pt>
            <c:idx val="16"/>
            <c:marker>
              <c:symbol val="star"/>
              <c:size val="5"/>
            </c:marker>
            <c:bubble3D val="0"/>
            <c:extLst>
              <c:ext xmlns:c16="http://schemas.microsoft.com/office/drawing/2014/chart" uri="{C3380CC4-5D6E-409C-BE32-E72D297353CC}">
                <c16:uniqueId val="{00000001-51D4-47BF-BA49-242B81B42DEE}"/>
              </c:ext>
            </c:extLst>
          </c:dPt>
          <c:xVal>
            <c:numRef>
              <c:f>'727'!$E$15:$E$42</c:f>
              <c:numCache>
                <c:formatCode>General</c:formatCode>
                <c:ptCount val="28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46</c:v>
                </c:pt>
                <c:pt idx="12">
                  <c:v>47</c:v>
                </c:pt>
                <c:pt idx="13">
                  <c:v>48</c:v>
                </c:pt>
                <c:pt idx="14">
                  <c:v>49</c:v>
                </c:pt>
                <c:pt idx="15">
                  <c:v>50</c:v>
                </c:pt>
                <c:pt idx="16">
                  <c:v>50.209739999999996</c:v>
                </c:pt>
                <c:pt idx="17">
                  <c:v>52</c:v>
                </c:pt>
                <c:pt idx="18">
                  <c:v>53</c:v>
                </c:pt>
                <c:pt idx="19">
                  <c:v>54</c:v>
                </c:pt>
                <c:pt idx="20">
                  <c:v>55</c:v>
                </c:pt>
                <c:pt idx="21">
                  <c:v>56</c:v>
                </c:pt>
                <c:pt idx="22">
                  <c:v>57</c:v>
                </c:pt>
                <c:pt idx="23">
                  <c:v>58</c:v>
                </c:pt>
                <c:pt idx="24">
                  <c:v>59</c:v>
                </c:pt>
                <c:pt idx="25">
                  <c:v>60</c:v>
                </c:pt>
                <c:pt idx="26">
                  <c:v>61</c:v>
                </c:pt>
                <c:pt idx="27">
                  <c:v>62</c:v>
                </c:pt>
              </c:numCache>
            </c:numRef>
          </c:xVal>
          <c:yVal>
            <c:numRef>
              <c:f>'727'!$F$15:$F$42</c:f>
              <c:numCache>
                <c:formatCode>0.00%</c:formatCode>
                <c:ptCount val="28"/>
                <c:pt idx="0">
                  <c:v>1.530626736531063E-6</c:v>
                </c:pt>
                <c:pt idx="1">
                  <c:v>7.3434238368946899E-6</c:v>
                </c:pt>
                <c:pt idx="2">
                  <c:v>3.1671241833119857E-5</c:v>
                </c:pt>
                <c:pt idx="3">
                  <c:v>1.228663899651522E-4</c:v>
                </c:pt>
                <c:pt idx="4">
                  <c:v>2.3262907903552504E-4</c:v>
                </c:pt>
                <c:pt idx="5">
                  <c:v>4.2906033319683703E-4</c:v>
                </c:pt>
                <c:pt idx="6">
                  <c:v>7.7098478446997558E-4</c:v>
                </c:pt>
                <c:pt idx="7">
                  <c:v>1.3498980316300933E-3</c:v>
                </c:pt>
                <c:pt idx="8">
                  <c:v>2.3032661316958821E-3</c:v>
                </c:pt>
                <c:pt idx="9">
                  <c:v>3.8303805675897356E-3</c:v>
                </c:pt>
                <c:pt idx="10">
                  <c:v>6.2096653257761331E-3</c:v>
                </c:pt>
                <c:pt idx="11">
                  <c:v>6.8188622701760961E-3</c:v>
                </c:pt>
                <c:pt idx="12">
                  <c:v>7.4802605603901283E-3</c:v>
                </c:pt>
                <c:pt idx="13">
                  <c:v>8.1975359245961311E-3</c:v>
                </c:pt>
                <c:pt idx="14">
                  <c:v>8.9745452957830183E-3</c:v>
                </c:pt>
                <c:pt idx="15">
                  <c:v>9.8153286286453353E-3</c:v>
                </c:pt>
                <c:pt idx="16">
                  <c:v>1.0000156556841475E-2</c:v>
                </c:pt>
                <c:pt idx="17">
                  <c:v>1.1705298080558344E-2</c:v>
                </c:pt>
                <c:pt idx="18">
                  <c:v>1.2763485458978322E-2</c:v>
                </c:pt>
                <c:pt idx="19">
                  <c:v>1.3903447513498597E-2</c:v>
                </c:pt>
                <c:pt idx="20">
                  <c:v>1.5130140010235814E-2</c:v>
                </c:pt>
                <c:pt idx="21">
                  <c:v>1.6448695822745323E-2</c:v>
                </c:pt>
                <c:pt idx="22">
                  <c:v>1.7864420562816546E-2</c:v>
                </c:pt>
                <c:pt idx="23">
                  <c:v>1.9382787088818593E-2</c:v>
                </c:pt>
                <c:pt idx="24">
                  <c:v>2.1009428839842793E-2</c:v>
                </c:pt>
                <c:pt idx="25">
                  <c:v>2.2750131948179191E-2</c:v>
                </c:pt>
                <c:pt idx="26">
                  <c:v>2.4610826087650108E-2</c:v>
                </c:pt>
                <c:pt idx="27">
                  <c:v>2.6597574021009637E-2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D4-47BF-BA49-242B81B42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5661376"/>
        <c:axId val="-1338185312"/>
      </c:scatterChart>
      <c:valAx>
        <c:axId val="-1435661376"/>
        <c:scaling>
          <c:orientation val="minMax"/>
          <c:max val="65"/>
          <c:min val="-20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Portfolio value (million $)</a:t>
                </a:r>
              </a:p>
            </c:rich>
          </c:tx>
          <c:layout>
            <c:manualLayout>
              <c:xMode val="edge"/>
              <c:yMode val="edge"/>
              <c:x val="0.30019213863327299"/>
              <c:y val="0.893560804899388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338185312"/>
        <c:crosses val="autoZero"/>
        <c:crossBetween val="midCat"/>
        <c:majorUnit val="5"/>
      </c:valAx>
      <c:valAx>
        <c:axId val="-13381853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Probability</a:t>
                </a:r>
              </a:p>
            </c:rich>
          </c:tx>
          <c:layout>
            <c:manualLayout>
              <c:xMode val="edge"/>
              <c:yMode val="edge"/>
              <c:x val="0.12810751668089701"/>
              <c:y val="0.37255049640534099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356613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chart" Target="../charts/chart2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9</xdr:row>
      <xdr:rowOff>0</xdr:rowOff>
    </xdr:from>
    <xdr:to>
      <xdr:col>3</xdr:col>
      <xdr:colOff>1847850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F182EF-848F-4370-AF1D-C9E4D4830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331910</xdr:colOff>
      <xdr:row>8</xdr:row>
      <xdr:rowOff>80596</xdr:rowOff>
    </xdr:from>
    <xdr:to>
      <xdr:col>2</xdr:col>
      <xdr:colOff>2503610</xdr:colOff>
      <xdr:row>24</xdr:row>
      <xdr:rowOff>118696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800EFAE5-279D-4712-8381-396F6BB5DE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986692</xdr:colOff>
      <xdr:row>18</xdr:row>
      <xdr:rowOff>66675</xdr:rowOff>
    </xdr:from>
    <xdr:to>
      <xdr:col>2</xdr:col>
      <xdr:colOff>1619250</xdr:colOff>
      <xdr:row>18</xdr:row>
      <xdr:rowOff>68385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1F984A69-ADC0-4F13-84AC-081077D64F37}"/>
            </a:ext>
          </a:extLst>
        </xdr:cNvPr>
        <xdr:cNvSpPr>
          <a:spLocks noChangeShapeType="1"/>
        </xdr:cNvSpPr>
      </xdr:nvSpPr>
      <xdr:spPr bwMode="auto">
        <a:xfrm flipV="1">
          <a:off x="2999154" y="3114675"/>
          <a:ext cx="632558" cy="171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548248</xdr:colOff>
      <xdr:row>17</xdr:row>
      <xdr:rowOff>136965</xdr:rowOff>
    </xdr:from>
    <xdr:to>
      <xdr:col>2</xdr:col>
      <xdr:colOff>994311</xdr:colOff>
      <xdr:row>19</xdr:row>
      <xdr:rowOff>24228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3B9CCFCD-3CA6-40CF-99E4-4D42286C1576}"/>
            </a:ext>
          </a:extLst>
        </xdr:cNvPr>
        <xdr:cNvSpPr txBox="1">
          <a:spLocks noChangeArrowheads="1"/>
        </xdr:cNvSpPr>
      </xdr:nvSpPr>
      <xdr:spPr bwMode="auto">
        <a:xfrm>
          <a:off x="1886633" y="3018888"/>
          <a:ext cx="1120140" cy="2194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1% quantile point</a:t>
          </a:r>
        </a:p>
      </xdr:txBody>
    </xdr:sp>
    <xdr:clientData/>
  </xdr:twoCellAnchor>
  <xdr:twoCellAnchor>
    <xdr:from>
      <xdr:col>2</xdr:col>
      <xdr:colOff>1676400</xdr:colOff>
      <xdr:row>18</xdr:row>
      <xdr:rowOff>142875</xdr:rowOff>
    </xdr:from>
    <xdr:to>
      <xdr:col>2</xdr:col>
      <xdr:colOff>1676400</xdr:colOff>
      <xdr:row>21</xdr:row>
      <xdr:rowOff>133350</xdr:rowOff>
    </xdr:to>
    <xdr:sp macro="" textlink="">
      <xdr:nvSpPr>
        <xdr:cNvPr id="5" name="Line 7">
          <a:extLst>
            <a:ext uri="{FF2B5EF4-FFF2-40B4-BE49-F238E27FC236}">
              <a16:creationId xmlns:a16="http://schemas.microsoft.com/office/drawing/2014/main" id="{6D06D225-27E2-4BA3-A4A1-4F560D31C09E}"/>
            </a:ext>
          </a:extLst>
        </xdr:cNvPr>
        <xdr:cNvSpPr>
          <a:spLocks noChangeShapeType="1"/>
        </xdr:cNvSpPr>
      </xdr:nvSpPr>
      <xdr:spPr bwMode="auto">
        <a:xfrm>
          <a:off x="3683000" y="3178175"/>
          <a:ext cx="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</xdr:col>
      <xdr:colOff>2161198</xdr:colOff>
      <xdr:row>9</xdr:row>
      <xdr:rowOff>146167</xdr:rowOff>
    </xdr:from>
    <xdr:to>
      <xdr:col>2</xdr:col>
      <xdr:colOff>2161558</xdr:colOff>
      <xdr:row>9</xdr:row>
      <xdr:rowOff>146527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C971560F-A7DD-4043-8D98-B5D0E3DC7C07}"/>
                </a:ext>
              </a:extLst>
            </xdr14:cNvPr>
            <xdr14:cNvContentPartPr/>
          </xdr14:nvContentPartPr>
          <xdr14:nvPr macro=""/>
          <xdr14:xfrm>
            <a:off x="3941640" y="166284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C971560F-A7DD-4043-8D98-B5D0E3DC7C07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932640" y="1653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2307718</xdr:colOff>
      <xdr:row>9</xdr:row>
      <xdr:rowOff>73087</xdr:rowOff>
    </xdr:from>
    <xdr:to>
      <xdr:col>2</xdr:col>
      <xdr:colOff>2308078</xdr:colOff>
      <xdr:row>9</xdr:row>
      <xdr:rowOff>73447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12911A2-7B5E-4960-9AB0-17F23401CEB2}"/>
                </a:ext>
              </a:extLst>
            </xdr14:cNvPr>
            <xdr14:cNvContentPartPr/>
          </xdr14:nvContentPartPr>
          <xdr14:nvPr macro=""/>
          <xdr14:xfrm>
            <a:off x="4088160" y="158976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A12911A2-7B5E-4960-9AB0-17F23401CEB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079160" y="1580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80024</xdr:colOff>
      <xdr:row>6</xdr:row>
      <xdr:rowOff>21704</xdr:rowOff>
    </xdr:from>
    <xdr:to>
      <xdr:col>7</xdr:col>
      <xdr:colOff>80384</xdr:colOff>
      <xdr:row>6</xdr:row>
      <xdr:rowOff>22064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FA4BECEE-BE42-4BFA-AB08-5FE0870D5A9A}"/>
                </a:ext>
              </a:extLst>
            </xdr14:cNvPr>
            <xdr14:cNvContentPartPr/>
          </xdr14:nvContentPartPr>
          <xdr14:nvPr macro=""/>
          <xdr14:xfrm>
            <a:off x="7971120" y="10548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FA4BECEE-BE42-4BFA-AB08-5FE0870D5A9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962480" y="1045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139064</xdr:colOff>
      <xdr:row>6</xdr:row>
      <xdr:rowOff>28904</xdr:rowOff>
    </xdr:from>
    <xdr:to>
      <xdr:col>7</xdr:col>
      <xdr:colOff>146624</xdr:colOff>
      <xdr:row>6</xdr:row>
      <xdr:rowOff>29264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5272411E-BC03-4F63-BFC0-70E0A5750FD6}"/>
                </a:ext>
              </a:extLst>
            </xdr14:cNvPr>
            <xdr14:cNvContentPartPr/>
          </xdr14:nvContentPartPr>
          <xdr14:nvPr macro=""/>
          <xdr14:xfrm>
            <a:off x="8030160" y="1062000"/>
            <a:ext cx="75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5272411E-BC03-4F63-BFC0-70E0A5750FD6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021160" y="1053360"/>
              <a:ext cx="252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0.48331</cdr:x>
      <cdr:y>0.29395</cdr:y>
    </cdr:from>
    <cdr:to>
      <cdr:x>0.57416</cdr:x>
      <cdr:y>0.40873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40AE3F7-ABFA-4700-8959-E5F8BEB8DCBC}"/>
            </a:ext>
          </a:extLst>
        </cdr:cNvPr>
        <cdr:cNvSpPr txBox="1"/>
      </cdr:nvSpPr>
      <cdr:spPr>
        <a:xfrm xmlns:a="http://schemas.openxmlformats.org/drawingml/2006/main">
          <a:off x="1910128" y="769327"/>
          <a:ext cx="359020" cy="3004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24T01:34:20.6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24T01:34:20.6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24T01:34:20.6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24T01:34:20.6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20 1</inkml:trace>
  <inkml:trace contextRef="#ctx0" brushRef="#br0" timeOffset="1">0 1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zoomScale="130" zoomScaleNormal="130" zoomScalePageLayoutView="130" workbookViewId="0">
      <selection activeCell="A8" sqref="A8:C8"/>
    </sheetView>
  </sheetViews>
  <sheetFormatPr baseColWidth="10" defaultColWidth="8.83203125" defaultRowHeight="13" x14ac:dyDescent="0.15"/>
  <cols>
    <col min="1" max="1" width="17.33203125" style="1" customWidth="1"/>
    <col min="2" max="2" width="12.5" style="1" bestFit="1" customWidth="1"/>
    <col min="3" max="3" width="39.5" style="1" customWidth="1"/>
    <col min="4" max="4" width="27.33203125" style="1" customWidth="1"/>
    <col min="5" max="16384" width="8.83203125" style="1"/>
  </cols>
  <sheetData>
    <row r="1" spans="1:4" ht="18" x14ac:dyDescent="0.2">
      <c r="A1" s="24" t="s">
        <v>0</v>
      </c>
      <c r="B1" s="24"/>
      <c r="C1" s="24"/>
      <c r="D1" s="24"/>
    </row>
    <row r="2" spans="1:4" x14ac:dyDescent="0.15">
      <c r="A2" s="1" t="s">
        <v>1</v>
      </c>
      <c r="B2" s="2">
        <v>0.2</v>
      </c>
    </row>
    <row r="3" spans="1:4" x14ac:dyDescent="0.15">
      <c r="A3" s="1" t="s">
        <v>2</v>
      </c>
      <c r="B3" s="2">
        <v>0.3</v>
      </c>
    </row>
    <row r="4" spans="1:4" x14ac:dyDescent="0.15">
      <c r="A4" s="1" t="s">
        <v>3</v>
      </c>
      <c r="B4" s="1">
        <v>100</v>
      </c>
    </row>
    <row r="5" spans="1:4" x14ac:dyDescent="0.15">
      <c r="A5" s="1" t="s">
        <v>4</v>
      </c>
      <c r="B5" s="1">
        <v>80</v>
      </c>
    </row>
    <row r="6" spans="1:4" ht="42" x14ac:dyDescent="0.15">
      <c r="A6" s="3" t="s">
        <v>5</v>
      </c>
      <c r="B6" s="4">
        <f>NORMDIST(B5,(1+B2)*B4,B4*B3,TRUE)</f>
        <v>9.1211219725867876E-2</v>
      </c>
      <c r="C6" s="5"/>
    </row>
    <row r="7" spans="1:4" x14ac:dyDescent="0.15">
      <c r="A7" s="5"/>
      <c r="B7" s="5"/>
      <c r="C7" s="5"/>
    </row>
    <row r="8" spans="1:4" ht="29.25" customHeight="1" x14ac:dyDescent="0.15">
      <c r="A8" s="25"/>
      <c r="B8" s="25"/>
      <c r="C8" s="25"/>
    </row>
    <row r="10" spans="1:4" x14ac:dyDescent="0.15">
      <c r="A10" s="6" t="s">
        <v>6</v>
      </c>
      <c r="B10" s="7">
        <f>NORMDIST(B5,(1+B2)*B4,B4*B3,FALSE)</f>
        <v>5.4670024891997878E-3</v>
      </c>
    </row>
    <row r="11" spans="1:4" x14ac:dyDescent="0.15">
      <c r="A11" s="8">
        <v>0</v>
      </c>
      <c r="B11" s="7">
        <f t="dataTable" ref="B11:B36" dt2D="0" dtr="0" r1="B5"/>
        <v>4.4610075254961786E-6</v>
      </c>
    </row>
    <row r="12" spans="1:4" x14ac:dyDescent="0.15">
      <c r="A12" s="8">
        <v>10</v>
      </c>
      <c r="B12" s="7">
        <v>1.6009021720694022E-5</v>
      </c>
    </row>
    <row r="13" spans="1:4" x14ac:dyDescent="0.15">
      <c r="A13" s="8">
        <v>20</v>
      </c>
      <c r="B13" s="7">
        <v>5.140929987637017E-5</v>
      </c>
    </row>
    <row r="14" spans="1:4" x14ac:dyDescent="0.15">
      <c r="A14" s="8">
        <v>30</v>
      </c>
      <c r="B14" s="7">
        <v>1.4772828039793357E-4</v>
      </c>
    </row>
    <row r="15" spans="1:4" x14ac:dyDescent="0.15">
      <c r="A15" s="8">
        <v>40</v>
      </c>
      <c r="B15" s="7">
        <v>3.7986620079324805E-4</v>
      </c>
    </row>
    <row r="16" spans="1:4" x14ac:dyDescent="0.15">
      <c r="A16" s="8">
        <v>50</v>
      </c>
      <c r="B16" s="7">
        <v>8.7406296979031619E-4</v>
      </c>
    </row>
    <row r="17" spans="1:2" x14ac:dyDescent="0.15">
      <c r="A17" s="8">
        <v>60</v>
      </c>
      <c r="B17" s="7">
        <v>1.7996988837729354E-3</v>
      </c>
    </row>
    <row r="18" spans="1:2" x14ac:dyDescent="0.15">
      <c r="A18" s="8">
        <v>70</v>
      </c>
      <c r="B18" s="7">
        <v>3.3159046264249559E-3</v>
      </c>
    </row>
    <row r="19" spans="1:2" x14ac:dyDescent="0.15">
      <c r="A19" s="8">
        <v>80</v>
      </c>
      <c r="B19" s="7">
        <v>5.4670024891997878E-3</v>
      </c>
    </row>
    <row r="20" spans="1:2" x14ac:dyDescent="0.15">
      <c r="A20" s="8">
        <v>90</v>
      </c>
      <c r="B20" s="7">
        <v>8.0656908173047798E-3</v>
      </c>
    </row>
    <row r="21" spans="1:2" x14ac:dyDescent="0.15">
      <c r="A21" s="8">
        <v>100</v>
      </c>
      <c r="B21" s="7">
        <v>1.0648266850745075E-2</v>
      </c>
    </row>
    <row r="22" spans="1:2" x14ac:dyDescent="0.15">
      <c r="A22" s="8">
        <v>110</v>
      </c>
      <c r="B22" s="7">
        <v>1.2579440923099771E-2</v>
      </c>
    </row>
    <row r="23" spans="1:2" x14ac:dyDescent="0.15">
      <c r="A23" s="8">
        <v>120</v>
      </c>
      <c r="B23" s="7">
        <v>1.329807601338109E-2</v>
      </c>
    </row>
    <row r="24" spans="1:2" x14ac:dyDescent="0.15">
      <c r="A24" s="8">
        <v>130</v>
      </c>
      <c r="B24" s="7">
        <v>1.2579440923099771E-2</v>
      </c>
    </row>
    <row r="25" spans="1:2" x14ac:dyDescent="0.15">
      <c r="A25" s="8">
        <v>140</v>
      </c>
      <c r="B25" s="7">
        <v>1.0648266850745075E-2</v>
      </c>
    </row>
    <row r="26" spans="1:2" x14ac:dyDescent="0.15">
      <c r="A26" s="8">
        <v>150</v>
      </c>
      <c r="B26" s="7">
        <v>8.0656908173047798E-3</v>
      </c>
    </row>
    <row r="27" spans="1:2" x14ac:dyDescent="0.15">
      <c r="A27" s="8">
        <v>160</v>
      </c>
      <c r="B27" s="7">
        <v>5.4670024891997878E-3</v>
      </c>
    </row>
    <row r="28" spans="1:2" x14ac:dyDescent="0.15">
      <c r="A28" s="8">
        <v>170</v>
      </c>
      <c r="B28" s="7">
        <v>3.3159046264249559E-3</v>
      </c>
    </row>
    <row r="29" spans="1:2" x14ac:dyDescent="0.15">
      <c r="A29" s="8">
        <v>180</v>
      </c>
      <c r="B29" s="7">
        <v>1.7996988837729354E-3</v>
      </c>
    </row>
    <row r="30" spans="1:2" x14ac:dyDescent="0.15">
      <c r="A30" s="8">
        <v>190</v>
      </c>
      <c r="B30" s="7">
        <v>8.7406296979031619E-4</v>
      </c>
    </row>
    <row r="31" spans="1:2" x14ac:dyDescent="0.15">
      <c r="A31" s="8">
        <v>200</v>
      </c>
      <c r="B31" s="7">
        <v>3.7986620079324805E-4</v>
      </c>
    </row>
    <row r="32" spans="1:2" x14ac:dyDescent="0.15">
      <c r="A32" s="8">
        <v>210</v>
      </c>
      <c r="B32" s="7">
        <v>1.4772828039793357E-4</v>
      </c>
    </row>
    <row r="33" spans="1:2" x14ac:dyDescent="0.15">
      <c r="A33" s="8">
        <v>220</v>
      </c>
      <c r="B33" s="7">
        <v>5.140929987637017E-5</v>
      </c>
    </row>
    <row r="34" spans="1:2" x14ac:dyDescent="0.15">
      <c r="A34" s="8">
        <v>230</v>
      </c>
      <c r="B34" s="7">
        <v>1.6009021720694022E-5</v>
      </c>
    </row>
    <row r="35" spans="1:2" x14ac:dyDescent="0.15">
      <c r="A35" s="8">
        <v>240</v>
      </c>
      <c r="B35" s="7">
        <v>4.4610075254961786E-6</v>
      </c>
    </row>
    <row r="36" spans="1:2" x14ac:dyDescent="0.15">
      <c r="A36" s="8">
        <v>250</v>
      </c>
      <c r="B36" s="7">
        <v>1.1123620798546142E-6</v>
      </c>
    </row>
  </sheetData>
  <mergeCells count="2">
    <mergeCell ref="A1:D1"/>
    <mergeCell ref="A8:C8"/>
  </mergeCells>
  <printOptions headings="1"/>
  <pageMargins left="0.75" right="0.75" top="1" bottom="1" header="0.5" footer="0.5"/>
  <pageSetup scale="9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6"/>
  <sheetViews>
    <sheetView zoomScale="130" zoomScaleNormal="130" zoomScalePageLayoutView="130" workbookViewId="0">
      <selection activeCell="C7" sqref="C7"/>
    </sheetView>
  </sheetViews>
  <sheetFormatPr baseColWidth="10" defaultColWidth="8.83203125" defaultRowHeight="13" x14ac:dyDescent="0.15"/>
  <cols>
    <col min="1" max="1" width="21.33203125" customWidth="1"/>
    <col min="3" max="3" width="40" bestFit="1" customWidth="1"/>
  </cols>
  <sheetData>
    <row r="1" spans="1:4" ht="18" x14ac:dyDescent="0.2">
      <c r="A1" s="24" t="s">
        <v>7</v>
      </c>
      <c r="B1" s="24"/>
      <c r="C1" s="24"/>
      <c r="D1" s="9"/>
    </row>
    <row r="2" spans="1:4" x14ac:dyDescent="0.15">
      <c r="A2" s="1" t="s">
        <v>1</v>
      </c>
      <c r="B2" s="2">
        <v>0.2</v>
      </c>
      <c r="C2" s="1"/>
      <c r="D2" s="1"/>
    </row>
    <row r="3" spans="1:4" x14ac:dyDescent="0.15">
      <c r="A3" s="1" t="s">
        <v>2</v>
      </c>
      <c r="B3" s="2">
        <v>0.3</v>
      </c>
      <c r="C3" s="1"/>
      <c r="D3" s="1"/>
    </row>
    <row r="4" spans="1:4" x14ac:dyDescent="0.15">
      <c r="A4" s="1" t="s">
        <v>3</v>
      </c>
      <c r="B4" s="1">
        <v>100</v>
      </c>
      <c r="C4" s="1"/>
      <c r="D4" s="1"/>
    </row>
    <row r="5" spans="1:4" x14ac:dyDescent="0.15">
      <c r="A5" s="1" t="s">
        <v>4</v>
      </c>
      <c r="B5" s="10">
        <v>50.21</v>
      </c>
      <c r="C5" s="1"/>
      <c r="D5" s="1"/>
    </row>
    <row r="6" spans="1:4" ht="29.25" customHeight="1" x14ac:dyDescent="0.15">
      <c r="A6" s="11" t="s">
        <v>5</v>
      </c>
      <c r="B6" s="4">
        <f>NORMDIST(B5,(1+B2)*B4,B4*B3,TRUE)</f>
        <v>1.0000387547558933E-2</v>
      </c>
      <c r="C6" s="1"/>
      <c r="D6" s="1"/>
    </row>
  </sheetData>
  <mergeCells count="1">
    <mergeCell ref="A1:C1"/>
  </mergeCells>
  <printOptions headings="1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42"/>
  <sheetViews>
    <sheetView zoomScale="130" zoomScaleNormal="130" zoomScalePageLayoutView="130" workbookViewId="0">
      <selection activeCell="D26" sqref="D26"/>
    </sheetView>
  </sheetViews>
  <sheetFormatPr baseColWidth="10" defaultColWidth="8.83203125" defaultRowHeight="13" x14ac:dyDescent="0.15"/>
  <cols>
    <col min="1" max="1" width="17.5" customWidth="1"/>
    <col min="3" max="3" width="40" bestFit="1" customWidth="1"/>
    <col min="7" max="7" width="24.33203125" bestFit="1" customWidth="1"/>
  </cols>
  <sheetData>
    <row r="1" spans="1:6" ht="18" x14ac:dyDescent="0.2">
      <c r="A1" s="24" t="s">
        <v>8</v>
      </c>
      <c r="B1" s="24"/>
      <c r="C1" s="24"/>
    </row>
    <row r="2" spans="1:6" x14ac:dyDescent="0.15">
      <c r="A2" s="1" t="s">
        <v>1</v>
      </c>
      <c r="B2" s="2">
        <v>0.2</v>
      </c>
      <c r="C2" s="1"/>
      <c r="D2" s="1"/>
    </row>
    <row r="3" spans="1:6" x14ac:dyDescent="0.15">
      <c r="A3" s="1" t="s">
        <v>2</v>
      </c>
      <c r="B3" s="2">
        <v>0.3</v>
      </c>
      <c r="C3" s="1"/>
      <c r="D3" s="1"/>
    </row>
    <row r="4" spans="1:6" x14ac:dyDescent="0.15">
      <c r="A4" s="1" t="s">
        <v>3</v>
      </c>
      <c r="B4" s="1">
        <v>100</v>
      </c>
      <c r="C4" s="1"/>
      <c r="D4" s="1"/>
    </row>
    <row r="5" spans="1:6" x14ac:dyDescent="0.15">
      <c r="A5" s="1" t="s">
        <v>4</v>
      </c>
      <c r="B5" s="10">
        <f>NORMINV(0.01,(1+B2)*B4,B4*B3)</f>
        <v>50.209563778774779</v>
      </c>
      <c r="C5" s="1"/>
      <c r="D5" s="1"/>
    </row>
    <row r="6" spans="1:6" x14ac:dyDescent="0.15">
      <c r="A6" s="1" t="s">
        <v>9</v>
      </c>
      <c r="B6" s="12">
        <f>NORMDIST(B5,(1+B2)*B4,B4*B3,TRUE)</f>
        <v>9.9999999999999985E-3</v>
      </c>
      <c r="C6" s="1"/>
      <c r="D6" s="1"/>
    </row>
    <row r="8" spans="1:6" x14ac:dyDescent="0.15">
      <c r="A8" t="str">
        <f>"VaR at "&amp;TEXT(B6,"0.00%")&amp;" level"</f>
        <v>VaR at 1.00% level</v>
      </c>
      <c r="B8" s="10">
        <f>B4-B5</f>
        <v>49.790436221225221</v>
      </c>
      <c r="C8" s="1"/>
    </row>
    <row r="14" spans="1:6" x14ac:dyDescent="0.15">
      <c r="F14" s="13">
        <f>B6</f>
        <v>9.9999999999999985E-3</v>
      </c>
    </row>
    <row r="15" spans="1:6" x14ac:dyDescent="0.15">
      <c r="E15">
        <f>-20</f>
        <v>-20</v>
      </c>
      <c r="F15" s="13">
        <f t="dataTable" ref="F15:F42" dt2D="0" dtr="0" r1="B5"/>
        <v>1.530626736531063E-6</v>
      </c>
    </row>
    <row r="16" spans="1:6" x14ac:dyDescent="0.15">
      <c r="A16" s="6"/>
      <c r="E16">
        <v>-10</v>
      </c>
      <c r="F16" s="13">
        <v>7.3434238368946899E-6</v>
      </c>
    </row>
    <row r="17" spans="2:6" x14ac:dyDescent="0.15">
      <c r="B17" s="14"/>
      <c r="E17">
        <v>0</v>
      </c>
      <c r="F17" s="13">
        <v>3.1671241833119857E-5</v>
      </c>
    </row>
    <row r="18" spans="2:6" x14ac:dyDescent="0.15">
      <c r="B18" s="14"/>
      <c r="E18">
        <v>10</v>
      </c>
      <c r="F18" s="13">
        <v>1.228663899651522E-4</v>
      </c>
    </row>
    <row r="19" spans="2:6" x14ac:dyDescent="0.15">
      <c r="B19" s="15"/>
      <c r="E19">
        <v>15</v>
      </c>
      <c r="F19" s="13">
        <v>2.3262907903552504E-4</v>
      </c>
    </row>
    <row r="20" spans="2:6" x14ac:dyDescent="0.15">
      <c r="E20">
        <v>20</v>
      </c>
      <c r="F20" s="13">
        <v>4.2906033319683703E-4</v>
      </c>
    </row>
    <row r="21" spans="2:6" x14ac:dyDescent="0.15">
      <c r="E21">
        <v>25</v>
      </c>
      <c r="F21" s="13">
        <v>7.7098478446997558E-4</v>
      </c>
    </row>
    <row r="22" spans="2:6" x14ac:dyDescent="0.15">
      <c r="E22">
        <v>30</v>
      </c>
      <c r="F22" s="13">
        <v>1.3498980316300933E-3</v>
      </c>
    </row>
    <row r="23" spans="2:6" x14ac:dyDescent="0.15">
      <c r="E23">
        <v>35</v>
      </c>
      <c r="F23" s="13">
        <v>2.3032661316958821E-3</v>
      </c>
    </row>
    <row r="24" spans="2:6" x14ac:dyDescent="0.15">
      <c r="E24">
        <v>40</v>
      </c>
      <c r="F24" s="13">
        <v>3.8303805675897356E-3</v>
      </c>
    </row>
    <row r="25" spans="2:6" x14ac:dyDescent="0.15">
      <c r="E25">
        <v>45</v>
      </c>
      <c r="F25" s="13">
        <v>6.2096653257761331E-3</v>
      </c>
    </row>
    <row r="26" spans="2:6" x14ac:dyDescent="0.15">
      <c r="E26">
        <v>46</v>
      </c>
      <c r="F26" s="13">
        <v>6.8188622701760961E-3</v>
      </c>
    </row>
    <row r="27" spans="2:6" x14ac:dyDescent="0.15">
      <c r="E27">
        <v>47</v>
      </c>
      <c r="F27" s="13">
        <v>7.4802605603901283E-3</v>
      </c>
    </row>
    <row r="28" spans="2:6" x14ac:dyDescent="0.15">
      <c r="E28">
        <v>48</v>
      </c>
      <c r="F28" s="13">
        <v>8.1975359245961311E-3</v>
      </c>
    </row>
    <row r="29" spans="2:6" x14ac:dyDescent="0.15">
      <c r="E29">
        <v>49</v>
      </c>
      <c r="F29" s="13">
        <v>8.9745452957830183E-3</v>
      </c>
    </row>
    <row r="30" spans="2:6" x14ac:dyDescent="0.15">
      <c r="E30">
        <v>50</v>
      </c>
      <c r="F30" s="13">
        <v>9.8153286286453353E-3</v>
      </c>
    </row>
    <row r="31" spans="2:6" x14ac:dyDescent="0.15">
      <c r="E31">
        <v>50.209739999999996</v>
      </c>
      <c r="F31" s="13">
        <v>1.0000156556841475E-2</v>
      </c>
    </row>
    <row r="32" spans="2:6" x14ac:dyDescent="0.15">
      <c r="E32">
        <v>52</v>
      </c>
      <c r="F32" s="13">
        <v>1.1705298080558344E-2</v>
      </c>
    </row>
    <row r="33" spans="5:6" x14ac:dyDescent="0.15">
      <c r="E33">
        <v>53</v>
      </c>
      <c r="F33" s="13">
        <v>1.2763485458978322E-2</v>
      </c>
    </row>
    <row r="34" spans="5:6" x14ac:dyDescent="0.15">
      <c r="E34">
        <v>54</v>
      </c>
      <c r="F34" s="13">
        <v>1.3903447513498597E-2</v>
      </c>
    </row>
    <row r="35" spans="5:6" x14ac:dyDescent="0.15">
      <c r="E35">
        <v>55</v>
      </c>
      <c r="F35" s="13">
        <v>1.5130140010235814E-2</v>
      </c>
    </row>
    <row r="36" spans="5:6" x14ac:dyDescent="0.15">
      <c r="E36">
        <v>56</v>
      </c>
      <c r="F36" s="13">
        <v>1.6448695822745323E-2</v>
      </c>
    </row>
    <row r="37" spans="5:6" x14ac:dyDescent="0.15">
      <c r="E37">
        <v>57</v>
      </c>
      <c r="F37" s="13">
        <v>1.7864420562816546E-2</v>
      </c>
    </row>
    <row r="38" spans="5:6" x14ac:dyDescent="0.15">
      <c r="E38">
        <v>58</v>
      </c>
      <c r="F38" s="13">
        <v>1.9382787088818593E-2</v>
      </c>
    </row>
    <row r="39" spans="5:6" x14ac:dyDescent="0.15">
      <c r="E39">
        <v>59</v>
      </c>
      <c r="F39" s="13">
        <v>2.1009428839842793E-2</v>
      </c>
    </row>
    <row r="40" spans="5:6" x14ac:dyDescent="0.15">
      <c r="E40">
        <v>60</v>
      </c>
      <c r="F40" s="13">
        <v>2.2750131948179191E-2</v>
      </c>
    </row>
    <row r="41" spans="5:6" x14ac:dyDescent="0.15">
      <c r="E41">
        <v>61</v>
      </c>
      <c r="F41" s="13">
        <v>2.4610826087650108E-2</v>
      </c>
    </row>
    <row r="42" spans="5:6" x14ac:dyDescent="0.15">
      <c r="E42">
        <v>62</v>
      </c>
      <c r="F42" s="13">
        <v>2.6597574021009637E-2</v>
      </c>
    </row>
  </sheetData>
  <mergeCells count="1">
    <mergeCell ref="A1:C1"/>
  </mergeCells>
  <printOptions headings="1"/>
  <pageMargins left="0.75" right="0.75" top="1" bottom="1" header="0.5" footer="0.5"/>
  <pageSetup scale="83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12"/>
  <sheetViews>
    <sheetView zoomScale="130" zoomScaleNormal="130" zoomScalePageLayoutView="130" workbookViewId="0">
      <selection activeCell="C13" sqref="C13"/>
    </sheetView>
  </sheetViews>
  <sheetFormatPr baseColWidth="10" defaultColWidth="8.83203125" defaultRowHeight="13" x14ac:dyDescent="0.15"/>
  <cols>
    <col min="1" max="1" width="14.5" customWidth="1"/>
    <col min="3" max="3" width="24.83203125" bestFit="1" customWidth="1"/>
  </cols>
  <sheetData>
    <row r="1" spans="1:3" ht="39" customHeight="1" x14ac:dyDescent="0.15">
      <c r="A1" s="26" t="s">
        <v>10</v>
      </c>
      <c r="B1" s="27"/>
      <c r="C1" s="27"/>
    </row>
    <row r="2" spans="1:3" ht="15" x14ac:dyDescent="0.2">
      <c r="A2" t="s">
        <v>11</v>
      </c>
      <c r="B2">
        <v>100</v>
      </c>
    </row>
    <row r="3" spans="1:3" x14ac:dyDescent="0.15">
      <c r="A3" t="s">
        <v>12</v>
      </c>
      <c r="B3" s="14">
        <v>0.2</v>
      </c>
    </row>
    <row r="4" spans="1:3" x14ac:dyDescent="0.15">
      <c r="A4" t="s">
        <v>13</v>
      </c>
      <c r="B4" s="14">
        <v>0.3</v>
      </c>
    </row>
    <row r="5" spans="1:3" x14ac:dyDescent="0.15">
      <c r="A5" t="s">
        <v>14</v>
      </c>
      <c r="B5" s="15">
        <v>1</v>
      </c>
    </row>
    <row r="7" spans="1:3" ht="15" x14ac:dyDescent="0.2">
      <c r="A7" s="6" t="s">
        <v>15</v>
      </c>
    </row>
    <row r="8" spans="1:3" x14ac:dyDescent="0.15">
      <c r="A8" t="s">
        <v>1</v>
      </c>
      <c r="B8" s="16">
        <f>LN(B2)+(B3-B4^2/2)*B5</f>
        <v>4.7601701859880921</v>
      </c>
    </row>
    <row r="9" spans="1:3" x14ac:dyDescent="0.15">
      <c r="A9" t="s">
        <v>2</v>
      </c>
      <c r="B9" s="16">
        <f>B4*SQRT(B5)</f>
        <v>0.3</v>
      </c>
    </row>
    <row r="11" spans="1:3" x14ac:dyDescent="0.15">
      <c r="A11" t="s">
        <v>4</v>
      </c>
      <c r="B11" s="17">
        <f>LOGINV(0.01,B8,B9)</f>
        <v>58.105819582673888</v>
      </c>
    </row>
    <row r="12" spans="1:3" x14ac:dyDescent="0.15">
      <c r="A12" s="18" t="s">
        <v>16</v>
      </c>
      <c r="B12" s="19">
        <f>B2-B11</f>
        <v>41.894180417326112</v>
      </c>
    </row>
  </sheetData>
  <mergeCells count="1">
    <mergeCell ref="A1:C1"/>
  </mergeCells>
  <printOptions headings="1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16"/>
  <sheetViews>
    <sheetView zoomScale="130" zoomScaleNormal="130" zoomScalePageLayoutView="130" workbookViewId="0">
      <selection activeCell="C17" sqref="C17"/>
    </sheetView>
  </sheetViews>
  <sheetFormatPr baseColWidth="10" defaultColWidth="8.83203125" defaultRowHeight="13" x14ac:dyDescent="0.15"/>
  <cols>
    <col min="1" max="1" width="23.33203125" customWidth="1"/>
    <col min="8" max="8" width="11.83203125" customWidth="1"/>
  </cols>
  <sheetData>
    <row r="1" spans="1:8" ht="18" x14ac:dyDescent="0.2">
      <c r="A1" s="24" t="s">
        <v>17</v>
      </c>
      <c r="B1" s="24"/>
      <c r="C1" s="24"/>
      <c r="D1" s="24"/>
      <c r="E1" s="24"/>
      <c r="F1" s="24"/>
      <c r="G1" s="24"/>
      <c r="H1" s="24"/>
    </row>
    <row r="2" spans="1:8" ht="28" x14ac:dyDescent="0.15">
      <c r="B2" s="20" t="s">
        <v>18</v>
      </c>
      <c r="D2" s="28" t="s">
        <v>19</v>
      </c>
      <c r="E2" s="28"/>
      <c r="F2" s="28"/>
      <c r="H2" s="20" t="s">
        <v>20</v>
      </c>
    </row>
    <row r="3" spans="1:8" x14ac:dyDescent="0.15">
      <c r="A3" t="s">
        <v>21</v>
      </c>
      <c r="B3" s="21">
        <v>0.1</v>
      </c>
      <c r="D3" s="22">
        <v>0.1</v>
      </c>
      <c r="E3" s="22">
        <v>0.04</v>
      </c>
      <c r="F3" s="22">
        <v>0.03</v>
      </c>
      <c r="H3" s="23">
        <v>0.3</v>
      </c>
    </row>
    <row r="4" spans="1:8" x14ac:dyDescent="0.15">
      <c r="A4" t="s">
        <v>22</v>
      </c>
      <c r="B4" s="21">
        <v>0.12</v>
      </c>
      <c r="D4" s="22">
        <v>0.04</v>
      </c>
      <c r="E4" s="22">
        <v>0.2</v>
      </c>
      <c r="F4" s="22">
        <v>-0.04</v>
      </c>
      <c r="H4" s="23">
        <v>0.25</v>
      </c>
    </row>
    <row r="5" spans="1:8" x14ac:dyDescent="0.15">
      <c r="A5" t="s">
        <v>23</v>
      </c>
      <c r="B5" s="21">
        <v>0.13</v>
      </c>
      <c r="D5" s="22">
        <v>0.03</v>
      </c>
      <c r="E5" s="22">
        <v>-0.04</v>
      </c>
      <c r="F5" s="22">
        <v>0.6</v>
      </c>
      <c r="H5" s="23">
        <f>1-H4-H3</f>
        <v>0.45</v>
      </c>
    </row>
    <row r="7" spans="1:8" x14ac:dyDescent="0.15">
      <c r="A7" t="s">
        <v>3</v>
      </c>
      <c r="B7">
        <v>100</v>
      </c>
    </row>
    <row r="8" spans="1:8" x14ac:dyDescent="0.15">
      <c r="A8" t="s">
        <v>24</v>
      </c>
      <c r="B8">
        <f t="array" ref="B8">MMULT(TRANSPOSE(B3:B5),H3:H5)</f>
        <v>0.11849999999999999</v>
      </c>
    </row>
    <row r="9" spans="1:8" x14ac:dyDescent="0.15">
      <c r="A9" t="s">
        <v>25</v>
      </c>
      <c r="B9" s="16">
        <f t="array" ref="B9">SQRT(MMULT(MMULT(TRANSPOSE(H3:H5),D3:F5),H3:H5))</f>
        <v>0.38483762809787714</v>
      </c>
    </row>
    <row r="11" spans="1:8" x14ac:dyDescent="0.15">
      <c r="A11" t="s">
        <v>26</v>
      </c>
      <c r="B11" s="16">
        <f>(1+B8)*B7</f>
        <v>111.85000000000001</v>
      </c>
    </row>
    <row r="12" spans="1:8" x14ac:dyDescent="0.15">
      <c r="A12" t="s">
        <v>27</v>
      </c>
      <c r="B12" s="16">
        <f>B9*B7</f>
        <v>38.483762809787713</v>
      </c>
    </row>
    <row r="14" spans="1:8" x14ac:dyDescent="0.15">
      <c r="A14" t="s">
        <v>4</v>
      </c>
      <c r="B14" s="16">
        <f>NORMINV(0.01,B11,B12)</f>
        <v>22.323380202358393</v>
      </c>
    </row>
    <row r="15" spans="1:8" x14ac:dyDescent="0.15">
      <c r="A15" t="s">
        <v>9</v>
      </c>
      <c r="B15">
        <f>NORMDIST(B14,B11,B12,TRUE)</f>
        <v>9.9999999999999985E-3</v>
      </c>
    </row>
    <row r="16" spans="1:8" x14ac:dyDescent="0.15">
      <c r="A16" t="str">
        <f>"VaR at "&amp;TEXT(B15,"0.00%")&amp;" level"</f>
        <v>VaR at 1.00% level</v>
      </c>
      <c r="B16" s="16">
        <f>B7-B14</f>
        <v>77.676619797641607</v>
      </c>
    </row>
  </sheetData>
  <mergeCells count="2">
    <mergeCell ref="A1:H1"/>
    <mergeCell ref="D2:F2"/>
  </mergeCells>
  <printOptions headings="1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724</vt:lpstr>
      <vt:lpstr>726</vt:lpstr>
      <vt:lpstr>727</vt:lpstr>
      <vt:lpstr>728</vt:lpstr>
      <vt:lpstr>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Nance</dc:creator>
  <cp:lastModifiedBy>Justin Nance</cp:lastModifiedBy>
  <dcterms:created xsi:type="dcterms:W3CDTF">2020-10-24T01:34:19Z</dcterms:created>
  <dcterms:modified xsi:type="dcterms:W3CDTF">2022-10-06T17:15:47Z</dcterms:modified>
</cp:coreProperties>
</file>