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ppj\Desktop\Career\Portfolio\Mechanics of Materials\"/>
    </mc:Choice>
  </mc:AlternateContent>
  <xr:revisionPtr revIDLastSave="0" documentId="13_ncr:1_{5C538C1A-4BBF-40A2-AA7E-A3E2975845EE}" xr6:coauthVersionLast="47" xr6:coauthVersionMax="47" xr10:uidLastSave="{00000000-0000-0000-0000-000000000000}"/>
  <bookViews>
    <workbookView xWindow="-98" yWindow="-98" windowWidth="24496" windowHeight="15796" tabRatio="500" xr2:uid="{00000000-000D-0000-FFFF-FFFF00000000}"/>
  </bookViews>
  <sheets>
    <sheet name="Doubly, Singly, &amp; Unsymmetric" sheetId="7" r:id="rId1"/>
    <sheet name="Prefabricated" sheetId="9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9" l="1"/>
  <c r="M17" i="9"/>
  <c r="M21" i="9" s="1"/>
  <c r="D25" i="9"/>
  <c r="D26" i="9"/>
  <c r="D27" i="9"/>
  <c r="M22" i="9"/>
  <c r="B25" i="9"/>
  <c r="B26" i="9"/>
  <c r="O28" i="9"/>
  <c r="O44" i="9" s="1"/>
  <c r="M28" i="9"/>
  <c r="O32" i="9" s="1"/>
  <c r="O38" i="9" s="1"/>
  <c r="O45" i="9"/>
  <c r="O27" i="9"/>
  <c r="O26" i="9"/>
  <c r="M35" i="9" s="1"/>
  <c r="M33" i="9"/>
  <c r="M39" i="9" s="1"/>
  <c r="M44" i="9"/>
  <c r="M27" i="9"/>
  <c r="M26" i="9"/>
  <c r="M32" i="9"/>
  <c r="M38" i="9" s="1"/>
  <c r="M40" i="9" s="1"/>
  <c r="M45" i="9"/>
  <c r="O43" i="9"/>
  <c r="O34" i="9"/>
  <c r="M34" i="9"/>
  <c r="M39" i="7"/>
  <c r="M38" i="7"/>
  <c r="M46" i="7" s="1"/>
  <c r="M44" i="7"/>
  <c r="M57" i="7" s="1"/>
  <c r="O39" i="7"/>
  <c r="O38" i="7"/>
  <c r="M45" i="7"/>
  <c r="M51" i="7" s="1"/>
  <c r="M56" i="7"/>
  <c r="M21" i="7"/>
  <c r="M15" i="7"/>
  <c r="M16" i="7"/>
  <c r="M29" i="7" s="1"/>
  <c r="M17" i="7"/>
  <c r="M28" i="7" s="1"/>
  <c r="M18" i="7"/>
  <c r="M22" i="7"/>
  <c r="M23" i="7"/>
  <c r="M24" i="7"/>
  <c r="O21" i="7"/>
  <c r="O22" i="7"/>
  <c r="O23" i="7"/>
  <c r="O24" i="7"/>
  <c r="O40" i="7"/>
  <c r="O47" i="7" s="1"/>
  <c r="O45" i="7"/>
  <c r="O51" i="7"/>
  <c r="M40" i="7"/>
  <c r="O44" i="7"/>
  <c r="O50" i="7"/>
  <c r="O52" i="7" s="1"/>
  <c r="O46" i="7"/>
  <c r="M47" i="7"/>
  <c r="O55" i="7"/>
  <c r="O57" i="7"/>
  <c r="O56" i="7"/>
  <c r="M33" i="7" l="1"/>
  <c r="M48" i="9"/>
  <c r="M49" i="9" s="1"/>
  <c r="M34" i="7"/>
  <c r="M60" i="7" s="1"/>
  <c r="M35" i="7"/>
  <c r="O33" i="9"/>
  <c r="O39" i="9" s="1"/>
  <c r="O40" i="9" s="1"/>
  <c r="M50" i="7"/>
  <c r="M52" i="7" s="1"/>
  <c r="O35" i="9"/>
  <c r="M23" i="9"/>
  <c r="O48" i="9" s="1"/>
  <c r="O49" i="9" l="1"/>
  <c r="O52" i="9"/>
  <c r="M61" i="7"/>
  <c r="M64" i="7"/>
  <c r="O60" i="7"/>
  <c r="M52" i="9"/>
  <c r="O61" i="7" l="1"/>
  <c r="O64" i="7"/>
</calcChain>
</file>

<file path=xl/sharedStrings.xml><?xml version="1.0" encoding="utf-8"?>
<sst xmlns="http://schemas.openxmlformats.org/spreadsheetml/2006/main" count="227" uniqueCount="104">
  <si>
    <t>Inputs</t>
  </si>
  <si>
    <t>Outputs</t>
  </si>
  <si>
    <t>P</t>
  </si>
  <si>
    <t>Force</t>
  </si>
  <si>
    <t>tanα=</t>
  </si>
  <si>
    <t>Stress</t>
  </si>
  <si>
    <t>Assumptions</t>
  </si>
  <si>
    <t>Areas of Each Segment</t>
  </si>
  <si>
    <t>Dimensions of Each Segment of Cross-Section</t>
  </si>
  <si>
    <t>Length of Beam</t>
  </si>
  <si>
    <t>Moments of Inertia of Each Segment</t>
  </si>
  <si>
    <t>L (m)=</t>
  </si>
  <si>
    <r>
      <t>A</t>
    </r>
    <r>
      <rPr>
        <vertAlign val="subscript"/>
        <sz val="12"/>
        <color theme="1"/>
        <rFont val="Calibri (Body)"/>
      </rPr>
      <t xml:space="preserve">1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</si>
  <si>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A</t>
    </r>
    <r>
      <rPr>
        <vertAlign val="subscript"/>
        <sz val="12"/>
        <color theme="1"/>
        <rFont val="Calibri (Body)"/>
      </rPr>
      <t xml:space="preserve">2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</si>
  <si>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A</t>
    </r>
    <r>
      <rPr>
        <vertAlign val="subscript"/>
        <sz val="12"/>
        <color theme="1"/>
        <rFont val="Calibri (Body)"/>
      </rPr>
      <t xml:space="preserve">3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</si>
  <si>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A</t>
    </r>
    <r>
      <rPr>
        <vertAlign val="subscript"/>
        <sz val="12"/>
        <color theme="1"/>
        <rFont val="Calibri (Body)"/>
      </rPr>
      <t xml:space="preserve">4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</si>
  <si>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t>x (mm)=</t>
  </si>
  <si>
    <t>y (mm)=</t>
  </si>
  <si>
    <r>
      <t>I</t>
    </r>
    <r>
      <rPr>
        <vertAlign val="subscript"/>
        <sz val="12"/>
        <color theme="1"/>
        <rFont val="Calibri (Body)"/>
      </rPr>
      <t xml:space="preserve">xx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</si>
  <si>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yy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</si>
  <si>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xy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</si>
  <si>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x1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</si>
  <si>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x2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</si>
  <si>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x3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</si>
  <si>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x4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</si>
  <si>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y1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</si>
  <si>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y2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</si>
  <si>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y3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</si>
  <si>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I</t>
    </r>
    <r>
      <rPr>
        <vertAlign val="subscript"/>
        <sz val="12"/>
        <color theme="1"/>
        <rFont val="Calibri (Body)"/>
      </rPr>
      <t xml:space="preserve">y4 </t>
    </r>
    <r>
      <rPr>
        <sz val="12"/>
        <color theme="1"/>
        <rFont val="Calibri (Body)"/>
      </rPr>
      <t>(mm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  <r>
      <rPr>
        <sz val="12"/>
        <color theme="1"/>
        <rFont val="Calibri"/>
        <family val="2"/>
        <scheme val="minor"/>
      </rPr>
      <t>=</t>
    </r>
  </si>
  <si>
    <r>
      <t>x</t>
    </r>
    <r>
      <rPr>
        <vertAlign val="subscript"/>
        <sz val="12"/>
        <color theme="1"/>
        <rFont val="Calibri (Body)"/>
      </rPr>
      <t xml:space="preserve">1 </t>
    </r>
    <r>
      <rPr>
        <sz val="12"/>
        <color theme="1"/>
        <rFont val="Calibri"/>
        <family val="2"/>
        <scheme val="minor"/>
      </rPr>
      <t>(mm)=</t>
    </r>
  </si>
  <si>
    <r>
      <t>x</t>
    </r>
    <r>
      <rPr>
        <vertAlign val="sub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(mm)=</t>
    </r>
  </si>
  <si>
    <r>
      <t>x</t>
    </r>
    <r>
      <rPr>
        <vertAlign val="sub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(mm)=</t>
    </r>
  </si>
  <si>
    <r>
      <t>x</t>
    </r>
    <r>
      <rPr>
        <vertAlign val="subscript"/>
        <sz val="12"/>
        <color theme="1"/>
        <rFont val="Calibri (Body)"/>
      </rPr>
      <t xml:space="preserve">4 </t>
    </r>
    <r>
      <rPr>
        <sz val="12"/>
        <color theme="1"/>
        <rFont val="Calibri"/>
        <family val="2"/>
        <scheme val="minor"/>
      </rPr>
      <t>(mm)=</t>
    </r>
  </si>
  <si>
    <r>
      <t>y</t>
    </r>
    <r>
      <rPr>
        <vertAlign val="subscript"/>
        <sz val="12"/>
        <color theme="1"/>
        <rFont val="Calibri (Body)"/>
      </rPr>
      <t xml:space="preserve">1 </t>
    </r>
    <r>
      <rPr>
        <sz val="12"/>
        <color theme="1"/>
        <rFont val="Calibri"/>
        <family val="2"/>
        <scheme val="minor"/>
      </rPr>
      <t>(mm)=</t>
    </r>
  </si>
  <si>
    <r>
      <t>y</t>
    </r>
    <r>
      <rPr>
        <vertAlign val="sub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(mm)=</t>
    </r>
  </si>
  <si>
    <r>
      <t>y</t>
    </r>
    <r>
      <rPr>
        <vertAlign val="sub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(mm)=</t>
    </r>
  </si>
  <si>
    <r>
      <t>y</t>
    </r>
    <r>
      <rPr>
        <vertAlign val="subscript"/>
        <sz val="12"/>
        <color theme="1"/>
        <rFont val="Calibri (Body)"/>
      </rPr>
      <t xml:space="preserve">4 </t>
    </r>
    <r>
      <rPr>
        <sz val="12"/>
        <color theme="1"/>
        <rFont val="Calibri"/>
        <family val="2"/>
        <scheme val="minor"/>
      </rPr>
      <t>(mm)=</t>
    </r>
  </si>
  <si>
    <r>
      <t>P</t>
    </r>
    <r>
      <rPr>
        <vertAlign val="subscript"/>
        <sz val="12"/>
        <color rgb="FF000000"/>
        <rFont val="Calibri (Body)"/>
      </rPr>
      <t xml:space="preserve">x </t>
    </r>
    <r>
      <rPr>
        <sz val="12"/>
        <color rgb="FF000000"/>
        <rFont val="Calibri"/>
        <family val="2"/>
        <scheme val="minor"/>
      </rPr>
      <t>(kN)=</t>
    </r>
  </si>
  <si>
    <r>
      <t>P</t>
    </r>
    <r>
      <rPr>
        <vertAlign val="subscript"/>
        <sz val="12"/>
        <color rgb="FF000000"/>
        <rFont val="Calibri (Body)"/>
      </rPr>
      <t xml:space="preserve">y </t>
    </r>
    <r>
      <rPr>
        <sz val="12"/>
        <color rgb="FF000000"/>
        <rFont val="Calibri"/>
        <family val="2"/>
        <scheme val="minor"/>
      </rPr>
      <t>(kN)=</t>
    </r>
  </si>
  <si>
    <r>
      <t>M</t>
    </r>
    <r>
      <rPr>
        <vertAlign val="subscript"/>
        <sz val="12"/>
        <color rgb="FF000000"/>
        <rFont val="Calibri (Body)"/>
      </rPr>
      <t xml:space="preserve">x </t>
    </r>
    <r>
      <rPr>
        <sz val="12"/>
        <color rgb="FF000000"/>
        <rFont val="Calibri"/>
        <family val="2"/>
        <scheme val="minor"/>
      </rPr>
      <t>(kN-m)=</t>
    </r>
  </si>
  <si>
    <r>
      <t>M</t>
    </r>
    <r>
      <rPr>
        <vertAlign val="subscript"/>
        <sz val="12"/>
        <color rgb="FF000000"/>
        <rFont val="Calibri (Body)"/>
      </rPr>
      <t xml:space="preserve">y </t>
    </r>
    <r>
      <rPr>
        <sz val="12"/>
        <color rgb="FF000000"/>
        <rFont val="Calibri"/>
        <family val="2"/>
        <scheme val="minor"/>
      </rPr>
      <t>(kN-m)=</t>
    </r>
  </si>
  <si>
    <r>
      <t>σ</t>
    </r>
    <r>
      <rPr>
        <vertAlign val="subscript"/>
        <sz val="12"/>
        <color rgb="FF000000"/>
        <rFont val="Calibri (Body)"/>
      </rPr>
      <t xml:space="preserve">zz </t>
    </r>
    <r>
      <rPr>
        <sz val="12"/>
        <color rgb="FF000000"/>
        <rFont val="Calibri"/>
        <family val="2"/>
        <scheme val="minor"/>
      </rPr>
      <t>(Mpa)=</t>
    </r>
  </si>
  <si>
    <r>
      <t>b</t>
    </r>
    <r>
      <rPr>
        <vertAlign val="subscript"/>
        <sz val="12"/>
        <color theme="1"/>
        <rFont val="Calibri (Body)"/>
      </rPr>
      <t xml:space="preserve">1 </t>
    </r>
    <r>
      <rPr>
        <sz val="12"/>
        <color theme="1"/>
        <rFont val="Calibri"/>
        <family val="2"/>
        <scheme val="minor"/>
      </rPr>
      <t>(mm)=</t>
    </r>
  </si>
  <si>
    <r>
      <t>b</t>
    </r>
    <r>
      <rPr>
        <vertAlign val="sub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(mm)=</t>
    </r>
  </si>
  <si>
    <r>
      <t>b</t>
    </r>
    <r>
      <rPr>
        <vertAlign val="sub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(mm)=</t>
    </r>
  </si>
  <si>
    <r>
      <t>b</t>
    </r>
    <r>
      <rPr>
        <vertAlign val="subscript"/>
        <sz val="12"/>
        <color theme="1"/>
        <rFont val="Calibri (Body)"/>
      </rPr>
      <t xml:space="preserve">4 </t>
    </r>
    <r>
      <rPr>
        <sz val="12"/>
        <color theme="1"/>
        <rFont val="Calibri"/>
        <family val="2"/>
        <scheme val="minor"/>
      </rPr>
      <t>(mm)=</t>
    </r>
  </si>
  <si>
    <r>
      <t>h</t>
    </r>
    <r>
      <rPr>
        <vertAlign val="subscript"/>
        <sz val="12"/>
        <color theme="1"/>
        <rFont val="Calibri (Body)"/>
      </rPr>
      <t xml:space="preserve">1 </t>
    </r>
    <r>
      <rPr>
        <sz val="12"/>
        <color theme="1"/>
        <rFont val="Calibri"/>
        <family val="2"/>
        <scheme val="minor"/>
      </rPr>
      <t>(mm)=</t>
    </r>
  </si>
  <si>
    <r>
      <t>h</t>
    </r>
    <r>
      <rPr>
        <vertAlign val="sub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(mm)=</t>
    </r>
  </si>
  <si>
    <r>
      <t>h</t>
    </r>
    <r>
      <rPr>
        <vertAlign val="sub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(mm)=</t>
    </r>
  </si>
  <si>
    <r>
      <t>h</t>
    </r>
    <r>
      <rPr>
        <vertAlign val="subscript"/>
        <sz val="12"/>
        <color theme="1"/>
        <rFont val="Calibri (Body)"/>
      </rPr>
      <t xml:space="preserve">4 </t>
    </r>
    <r>
      <rPr>
        <sz val="12"/>
        <color theme="1"/>
        <rFont val="Calibri"/>
        <family val="2"/>
        <scheme val="minor"/>
      </rPr>
      <t>(mm)=</t>
    </r>
  </si>
  <si>
    <r>
      <t>P</t>
    </r>
    <r>
      <rPr>
        <vertAlign val="subscript"/>
        <sz val="12"/>
        <color rgb="FF000000"/>
        <rFont val="Calibri (Body)"/>
      </rPr>
      <t xml:space="preserve"> </t>
    </r>
    <r>
      <rPr>
        <sz val="12"/>
        <color rgb="FF000000"/>
        <rFont val="Calibri"/>
        <family val="2"/>
        <scheme val="minor"/>
      </rPr>
      <t>(kN)=</t>
    </r>
  </si>
  <si>
    <t>Force Components</t>
  </si>
  <si>
    <t>θ (degrees)=</t>
  </si>
  <si>
    <t>NA</t>
  </si>
  <si>
    <t>x-Direction
(Positve "P", Negative "N", or "NA")</t>
  </si>
  <si>
    <t>y-Direction
(Positve "P", Negative "N", or "NA")</t>
  </si>
  <si>
    <t>Centroid Locations of Each Individual
Segment Relative to the Origin</t>
  </si>
  <si>
    <t>Location on Cross-Section where Stress
is Being Considered Relative to the Centroid
(positive x-direction to the left
&amp; positive y-direction downward)</t>
  </si>
  <si>
    <t>Loading</t>
  </si>
  <si>
    <t>Centroid Location
Relative to the Origin</t>
  </si>
  <si>
    <t>Cross-Section
Moments of Inertia</t>
  </si>
  <si>
    <t>Cross-Sectional Areas of
Each Prefabricated Segment</t>
  </si>
  <si>
    <t>Angle of Force Measured Clockwise
from the Origin's x-axis to the Plane of Load</t>
  </si>
  <si>
    <t>Neutral Axis</t>
  </si>
  <si>
    <t>α (degrees)=</t>
  </si>
  <si>
    <t>Given w</t>
  </si>
  <si>
    <t>Given P</t>
  </si>
  <si>
    <t>Cross-Section Type
("Doubly", "Singly", or "Unsymmetric")</t>
  </si>
  <si>
    <t>1.) Simply supported beam</t>
  </si>
  <si>
    <t>Purpose</t>
  </si>
  <si>
    <t>2.) Loading:</t>
  </si>
  <si>
    <t>Location Along Span</t>
  </si>
  <si>
    <t>z (m)=</t>
  </si>
  <si>
    <r>
      <t>w</t>
    </r>
    <r>
      <rPr>
        <vertAlign val="subscript"/>
        <sz val="12"/>
        <color rgb="FF000000"/>
        <rFont val="Calibri (Body)"/>
      </rPr>
      <t xml:space="preserve">x1 </t>
    </r>
    <r>
      <rPr>
        <sz val="12"/>
        <color rgb="FF000000"/>
        <rFont val="Calibri"/>
        <family val="2"/>
        <scheme val="minor"/>
      </rPr>
      <t>(kN/m)=</t>
    </r>
  </si>
  <si>
    <r>
      <t>w</t>
    </r>
    <r>
      <rPr>
        <vertAlign val="subscript"/>
        <sz val="12"/>
        <color rgb="FF000000"/>
        <rFont val="Calibri (Body)"/>
      </rPr>
      <t xml:space="preserve">y1 </t>
    </r>
    <r>
      <rPr>
        <sz val="12"/>
        <color rgb="FF000000"/>
        <rFont val="Calibri"/>
        <family val="2"/>
        <scheme val="minor"/>
      </rPr>
      <t>(kN/m)=</t>
    </r>
  </si>
  <si>
    <r>
      <t>w</t>
    </r>
    <r>
      <rPr>
        <vertAlign val="subscript"/>
        <sz val="12"/>
        <color rgb="FF000000"/>
        <rFont val="Calibri (Body)"/>
      </rPr>
      <t xml:space="preserve">x2 </t>
    </r>
    <r>
      <rPr>
        <sz val="12"/>
        <color rgb="FF000000"/>
        <rFont val="Calibri"/>
        <family val="2"/>
        <scheme val="minor"/>
      </rPr>
      <t>(kN/m)=</t>
    </r>
  </si>
  <si>
    <r>
      <t>w</t>
    </r>
    <r>
      <rPr>
        <vertAlign val="subscript"/>
        <sz val="12"/>
        <color rgb="FF000000"/>
        <rFont val="Calibri (Body)"/>
      </rPr>
      <t xml:space="preserve">y2 </t>
    </r>
    <r>
      <rPr>
        <sz val="12"/>
        <color rgb="FF000000"/>
        <rFont val="Calibri"/>
        <family val="2"/>
        <scheme val="minor"/>
      </rPr>
      <t>(kN/m)=</t>
    </r>
  </si>
  <si>
    <t>Max Moment</t>
  </si>
  <si>
    <t>Reactions</t>
  </si>
  <si>
    <t>Calculates maximum stress in beam experiencing unsymmetric bending</t>
  </si>
  <si>
    <t>Singly</t>
  </si>
  <si>
    <t>N</t>
  </si>
  <si>
    <t>V (kN)=</t>
  </si>
  <si>
    <r>
      <t>z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(m)=</t>
    </r>
  </si>
  <si>
    <t xml:space="preserve">          Point load with position (z) measured from the left along span of the beam</t>
  </si>
  <si>
    <r>
      <t>w</t>
    </r>
    <r>
      <rPr>
        <vertAlign val="subscript"/>
        <sz val="12"/>
        <color rgb="FF000000"/>
        <rFont val="Calibri (Body)"/>
      </rPr>
      <t xml:space="preserve">1 </t>
    </r>
    <r>
      <rPr>
        <sz val="12"/>
        <color rgb="FF000000"/>
        <rFont val="Calibri"/>
        <family val="2"/>
        <scheme val="minor"/>
      </rPr>
      <t>(kN/m)=</t>
    </r>
  </si>
  <si>
    <r>
      <t>z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(m)=</t>
    </r>
  </si>
  <si>
    <r>
      <t>w</t>
    </r>
    <r>
      <rPr>
        <vertAlign val="subscript"/>
        <sz val="12"/>
        <color rgb="FF000000"/>
        <rFont val="Calibri (Body)"/>
      </rPr>
      <t xml:space="preserve">2 </t>
    </r>
    <r>
      <rPr>
        <sz val="12"/>
        <color rgb="FF000000"/>
        <rFont val="Calibri"/>
        <family val="2"/>
        <scheme val="minor"/>
      </rPr>
      <t>(kN/m)=</t>
    </r>
  </si>
  <si>
    <r>
      <t>R</t>
    </r>
    <r>
      <rPr>
        <vertAlign val="subscript"/>
        <sz val="12"/>
        <color theme="1"/>
        <rFont val="Calibri (Body)"/>
      </rPr>
      <t>1x</t>
    </r>
    <r>
      <rPr>
        <sz val="12"/>
        <color theme="1"/>
        <rFont val="Calibri"/>
        <family val="2"/>
        <scheme val="minor"/>
      </rPr>
      <t xml:space="preserve"> (kN)=</t>
    </r>
  </si>
  <si>
    <r>
      <t>R</t>
    </r>
    <r>
      <rPr>
        <vertAlign val="subscript"/>
        <sz val="12"/>
        <color theme="1"/>
        <rFont val="Calibri (Body)"/>
      </rPr>
      <t>1y</t>
    </r>
    <r>
      <rPr>
        <sz val="12"/>
        <color theme="1"/>
        <rFont val="Calibri"/>
        <family val="2"/>
        <scheme val="minor"/>
      </rPr>
      <t xml:space="preserve"> (kN)=</t>
    </r>
  </si>
  <si>
    <r>
      <t>R</t>
    </r>
    <r>
      <rPr>
        <vertAlign val="subscript"/>
        <sz val="12"/>
        <color theme="1"/>
        <rFont val="Calibri (Body)"/>
      </rPr>
      <t>2x</t>
    </r>
    <r>
      <rPr>
        <sz val="12"/>
        <color theme="1"/>
        <rFont val="Calibri"/>
        <family val="2"/>
        <scheme val="minor"/>
      </rPr>
      <t xml:space="preserve"> (kN)=</t>
    </r>
  </si>
  <si>
    <r>
      <t>R</t>
    </r>
    <r>
      <rPr>
        <vertAlign val="subscript"/>
        <sz val="12"/>
        <color theme="1"/>
        <rFont val="Calibri (Body)"/>
      </rPr>
      <t>2y</t>
    </r>
    <r>
      <rPr>
        <sz val="12"/>
        <color theme="1"/>
        <rFont val="Calibri"/>
        <family val="2"/>
        <scheme val="minor"/>
      </rPr>
      <t xml:space="preserve"> (kN)=</t>
    </r>
  </si>
  <si>
    <r>
      <t>V</t>
    </r>
    <r>
      <rPr>
        <vertAlign val="subscript"/>
        <sz val="12"/>
        <color theme="1"/>
        <rFont val="Calibri (Body)"/>
      </rPr>
      <t>x</t>
    </r>
    <r>
      <rPr>
        <sz val="12"/>
        <color theme="1"/>
        <rFont val="Calibri"/>
        <family val="2"/>
        <scheme val="minor"/>
      </rPr>
      <t xml:space="preserve"> (kN)=</t>
    </r>
  </si>
  <si>
    <r>
      <t>V</t>
    </r>
    <r>
      <rPr>
        <vertAlign val="subscript"/>
        <sz val="12"/>
        <color theme="1"/>
        <rFont val="Calibri (Body)"/>
      </rPr>
      <t>y</t>
    </r>
    <r>
      <rPr>
        <sz val="12"/>
        <color theme="1"/>
        <rFont val="Calibri"/>
        <family val="2"/>
        <scheme val="minor"/>
      </rPr>
      <t xml:space="preserve"> (kN)=</t>
    </r>
  </si>
  <si>
    <r>
      <t xml:space="preserve">          Distributed load with the same (w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=w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 or different magnitudes (w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≠w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 at starting (z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) and ending (z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 positions measured from the left along the span of the beam</t>
    </r>
  </si>
  <si>
    <t>Location on Cross-Section where Stress
is Being Considered Relative to the Centroid</t>
  </si>
  <si>
    <t>5.) Calculator able to consider up to 4 prefabricated segments of overall built-up section</t>
  </si>
  <si>
    <t>3.) Positive x-direction to the left and positive y-direction downward in relation to the centroid and when considering loading direction</t>
  </si>
  <si>
    <t xml:space="preserve">3.) Select origin at any location on cross-section for determining location of centroid </t>
  </si>
  <si>
    <t>4.) Use Goal Seek to determine location of max moment, z (m) when given a distributed load by setting cell M40 (V (kN)) equal to zero (0) by changing cell M43 (z (m))</t>
  </si>
  <si>
    <t>4.) Positive x-direction to the left and positive y-direction downward in relation to the centroid and when considering loading direction</t>
  </si>
  <si>
    <t>6.) Calculator able to consider up to 4 rectangular segments of cross-section</t>
  </si>
  <si>
    <t>5.) Use Goal Seek to determine location of max moment, z (m) when given a distributed load by setting cell M52 (V (kN)) equal to zero (0) by changing cell M55 (z (m))</t>
  </si>
  <si>
    <t>Shear to find z of max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</si>
</sst>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29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2" fontId="0" fillId="2" borderId="2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23" xfId="0" applyFont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2" borderId="24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4"/>
  <sheetViews>
    <sheetView tabSelected="1" topLeftCell="C34" workbookViewId="0">
      <selection activeCell="Q47" sqref="Q47"/>
    </sheetView>
  </sheetViews>
  <sheetFormatPr defaultColWidth="10.8125" defaultRowHeight="15.75"/>
  <cols>
    <col min="1" max="1" width="18.3125" style="16" customWidth="1"/>
    <col min="2" max="2" width="19" style="16" customWidth="1"/>
    <col min="3" max="3" width="11.5" style="16" customWidth="1"/>
    <col min="4" max="4" width="9.5" style="16" customWidth="1"/>
    <col min="5" max="5" width="7.1875" style="16" bestFit="1" customWidth="1"/>
    <col min="6" max="6" width="7.8125" style="16" customWidth="1"/>
    <col min="7" max="7" width="7.1875" style="16" bestFit="1" customWidth="1"/>
    <col min="8" max="8" width="9.3125" style="16" customWidth="1"/>
    <col min="9" max="9" width="11.8125" style="16" bestFit="1" customWidth="1"/>
    <col min="10" max="10" width="12" style="16" customWidth="1"/>
    <col min="11" max="12" width="10.8125" style="16"/>
    <col min="13" max="13" width="12.3125" style="16" bestFit="1" customWidth="1"/>
    <col min="14" max="14" width="10.8125" style="16"/>
    <col min="15" max="15" width="12.3125" style="16" bestFit="1" customWidth="1"/>
    <col min="16" max="16384" width="10.8125" style="16"/>
  </cols>
  <sheetData>
    <row r="1" spans="1:17">
      <c r="A1" s="13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7">
      <c r="A2" s="17" t="s">
        <v>79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7">
      <c r="A3" s="20" t="s">
        <v>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7">
      <c r="A4" s="17" t="s">
        <v>68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7">
      <c r="A5" s="17" t="s">
        <v>70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7" ht="18">
      <c r="A6" s="17" t="s">
        <v>94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1:17">
      <c r="A7" s="17" t="s">
        <v>84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</row>
    <row r="8" spans="1:17">
      <c r="A8" s="17" t="s">
        <v>98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</row>
    <row r="9" spans="1:17">
      <c r="A9" s="17" t="s">
        <v>100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</row>
    <row r="10" spans="1:17">
      <c r="A10" s="17" t="s">
        <v>102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</row>
    <row r="11" spans="1:17">
      <c r="A11" s="21" t="s">
        <v>101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/>
    </row>
    <row r="13" spans="1:17" ht="16.149999999999999" thickBot="1">
      <c r="A13" s="100" t="s">
        <v>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24"/>
      <c r="L13" s="80" t="s">
        <v>1</v>
      </c>
      <c r="M13" s="81"/>
      <c r="N13" s="81"/>
      <c r="O13" s="82"/>
      <c r="P13" s="4"/>
      <c r="Q13" s="4"/>
    </row>
    <row r="14" spans="1:17" ht="16.05" customHeight="1">
      <c r="A14" s="123" t="s">
        <v>67</v>
      </c>
      <c r="B14" s="125" t="s">
        <v>80</v>
      </c>
      <c r="C14" s="2"/>
      <c r="D14" s="2"/>
      <c r="E14" s="2"/>
      <c r="F14" s="2"/>
      <c r="G14" s="2"/>
      <c r="H14" s="2"/>
      <c r="I14" s="2"/>
      <c r="J14" s="3"/>
      <c r="K14" s="24"/>
      <c r="L14" s="127" t="s">
        <v>7</v>
      </c>
      <c r="M14" s="127"/>
      <c r="N14" s="25"/>
      <c r="O14" s="26"/>
    </row>
    <row r="15" spans="1:17" ht="18">
      <c r="A15" s="124"/>
      <c r="B15" s="126"/>
      <c r="C15" s="2"/>
      <c r="D15" s="2"/>
      <c r="E15" s="2"/>
      <c r="F15" s="2"/>
      <c r="G15" s="2"/>
      <c r="H15" s="2"/>
      <c r="I15" s="2"/>
      <c r="J15" s="3"/>
      <c r="K15" s="24"/>
      <c r="L15" s="27" t="s">
        <v>12</v>
      </c>
      <c r="M15" s="64">
        <f>B22*D22</f>
        <v>7500</v>
      </c>
      <c r="N15" s="18"/>
      <c r="O15" s="19"/>
    </row>
    <row r="16" spans="1:17" ht="18">
      <c r="A16" s="124"/>
      <c r="B16" s="126"/>
      <c r="C16" s="2"/>
      <c r="D16" s="2"/>
      <c r="E16" s="2"/>
      <c r="F16" s="2"/>
      <c r="G16" s="2"/>
      <c r="H16" s="2"/>
      <c r="I16" s="2"/>
      <c r="J16" s="3"/>
      <c r="K16" s="24"/>
      <c r="L16" s="27" t="s">
        <v>13</v>
      </c>
      <c r="M16" s="64">
        <f t="shared" ref="M16:M18" si="0">B23*D23</f>
        <v>7500</v>
      </c>
      <c r="N16" s="18"/>
      <c r="O16" s="19"/>
    </row>
    <row r="17" spans="1:15" ht="18">
      <c r="A17" s="1"/>
      <c r="B17" s="2"/>
      <c r="C17" s="2"/>
      <c r="D17" s="2"/>
      <c r="E17" s="2"/>
      <c r="F17" s="2"/>
      <c r="G17" s="2"/>
      <c r="H17" s="2"/>
      <c r="I17" s="2"/>
      <c r="J17" s="3"/>
      <c r="K17" s="28"/>
      <c r="L17" s="27" t="s">
        <v>14</v>
      </c>
      <c r="M17" s="64">
        <f t="shared" si="0"/>
        <v>0</v>
      </c>
      <c r="N17" s="18"/>
      <c r="O17" s="19"/>
    </row>
    <row r="18" spans="1:15" ht="18">
      <c r="A18" s="128" t="s">
        <v>9</v>
      </c>
      <c r="B18" s="129"/>
      <c r="C18" s="2"/>
      <c r="D18" s="2"/>
      <c r="E18" s="2"/>
      <c r="F18" s="2"/>
      <c r="G18" s="2"/>
      <c r="H18" s="2"/>
      <c r="I18" s="2"/>
      <c r="J18" s="3"/>
      <c r="L18" s="27" t="s">
        <v>15</v>
      </c>
      <c r="M18" s="64">
        <f t="shared" si="0"/>
        <v>0</v>
      </c>
      <c r="N18" s="18"/>
      <c r="O18" s="19"/>
    </row>
    <row r="19" spans="1:15">
      <c r="A19" s="29" t="s">
        <v>11</v>
      </c>
      <c r="B19" s="30">
        <v>2</v>
      </c>
      <c r="C19" s="2"/>
      <c r="D19" s="2"/>
      <c r="E19" s="2"/>
      <c r="F19" s="2"/>
      <c r="G19" s="2"/>
      <c r="H19" s="2"/>
      <c r="I19" s="2"/>
      <c r="J19" s="3"/>
      <c r="L19" s="17"/>
      <c r="M19" s="18"/>
      <c r="N19" s="18"/>
      <c r="O19" s="19"/>
    </row>
    <row r="20" spans="1:15">
      <c r="A20" s="1"/>
      <c r="B20" s="2"/>
      <c r="C20" s="2"/>
      <c r="D20" s="2"/>
      <c r="E20" s="2"/>
      <c r="F20" s="2"/>
      <c r="G20" s="2"/>
      <c r="H20" s="2"/>
      <c r="I20" s="2"/>
      <c r="J20" s="3"/>
      <c r="L20" s="98" t="s">
        <v>10</v>
      </c>
      <c r="M20" s="98"/>
      <c r="N20" s="98"/>
      <c r="O20" s="98"/>
    </row>
    <row r="21" spans="1:15" ht="18">
      <c r="A21" s="101" t="s">
        <v>8</v>
      </c>
      <c r="B21" s="102"/>
      <c r="C21" s="102"/>
      <c r="D21" s="104"/>
      <c r="E21" s="6"/>
      <c r="F21" s="6"/>
      <c r="G21" s="6"/>
      <c r="H21" s="6"/>
      <c r="I21" s="6"/>
      <c r="J21" s="7"/>
      <c r="L21" s="27" t="s">
        <v>21</v>
      </c>
      <c r="M21" s="64">
        <f>(B22*D22^3)/12</f>
        <v>14062500</v>
      </c>
      <c r="N21" s="27" t="s">
        <v>25</v>
      </c>
      <c r="O21" s="64">
        <f>(D22*B22^3)/12</f>
        <v>1562500</v>
      </c>
    </row>
    <row r="22" spans="1:15" ht="18">
      <c r="A22" s="31" t="s">
        <v>42</v>
      </c>
      <c r="B22" s="31">
        <v>50</v>
      </c>
      <c r="C22" s="31" t="s">
        <v>46</v>
      </c>
      <c r="D22" s="31">
        <v>150</v>
      </c>
      <c r="E22" s="18"/>
      <c r="F22" s="18"/>
      <c r="G22" s="18"/>
      <c r="H22" s="18"/>
      <c r="I22" s="18"/>
      <c r="J22" s="19"/>
      <c r="L22" s="27" t="s">
        <v>22</v>
      </c>
      <c r="M22" s="64">
        <f t="shared" ref="M22:M24" si="1">(B23*D23^3)/12</f>
        <v>14062500</v>
      </c>
      <c r="N22" s="27" t="s">
        <v>26</v>
      </c>
      <c r="O22" s="64">
        <f t="shared" ref="O22:O24" si="2">(D23*B23^3)/12</f>
        <v>1562500</v>
      </c>
    </row>
    <row r="23" spans="1:15" ht="18">
      <c r="A23" s="31" t="s">
        <v>43</v>
      </c>
      <c r="B23" s="31">
        <v>50</v>
      </c>
      <c r="C23" s="31" t="s">
        <v>47</v>
      </c>
      <c r="D23" s="31">
        <v>150</v>
      </c>
      <c r="E23" s="18"/>
      <c r="F23" s="18"/>
      <c r="G23" s="18"/>
      <c r="H23" s="18"/>
      <c r="I23" s="18"/>
      <c r="J23" s="19"/>
      <c r="K23" s="28"/>
      <c r="L23" s="27" t="s">
        <v>23</v>
      </c>
      <c r="M23" s="64">
        <f t="shared" si="1"/>
        <v>0</v>
      </c>
      <c r="N23" s="27" t="s">
        <v>27</v>
      </c>
      <c r="O23" s="64">
        <f t="shared" si="2"/>
        <v>0</v>
      </c>
    </row>
    <row r="24" spans="1:15" ht="18">
      <c r="A24" s="31" t="s">
        <v>44</v>
      </c>
      <c r="B24" s="31"/>
      <c r="C24" s="31" t="s">
        <v>48</v>
      </c>
      <c r="D24" s="31"/>
      <c r="E24" s="18"/>
      <c r="F24" s="18"/>
      <c r="G24" s="18"/>
      <c r="H24" s="18"/>
      <c r="I24" s="18"/>
      <c r="J24" s="19"/>
      <c r="L24" s="27" t="s">
        <v>24</v>
      </c>
      <c r="M24" s="64">
        <f t="shared" si="1"/>
        <v>0</v>
      </c>
      <c r="N24" s="27" t="s">
        <v>28</v>
      </c>
      <c r="O24" s="64">
        <f t="shared" si="2"/>
        <v>0</v>
      </c>
    </row>
    <row r="25" spans="1:15" ht="18">
      <c r="A25" s="31" t="s">
        <v>45</v>
      </c>
      <c r="B25" s="31"/>
      <c r="C25" s="31" t="s">
        <v>49</v>
      </c>
      <c r="D25" s="31"/>
      <c r="E25" s="18"/>
      <c r="F25" s="18"/>
      <c r="G25" s="18"/>
      <c r="H25" s="18"/>
      <c r="I25" s="18"/>
      <c r="J25" s="19"/>
      <c r="L25" s="17"/>
      <c r="M25" s="18"/>
      <c r="N25" s="18"/>
      <c r="O25" s="19"/>
    </row>
    <row r="26" spans="1:15">
      <c r="A26" s="17"/>
      <c r="B26" s="18"/>
      <c r="C26" s="18"/>
      <c r="D26" s="18"/>
      <c r="E26" s="18"/>
      <c r="F26" s="18"/>
      <c r="G26" s="18"/>
      <c r="H26" s="18"/>
      <c r="I26" s="18"/>
      <c r="J26" s="19"/>
      <c r="L26" s="116" t="s">
        <v>59</v>
      </c>
      <c r="M26" s="98"/>
      <c r="N26" s="18"/>
      <c r="O26" s="19"/>
    </row>
    <row r="27" spans="1:15">
      <c r="A27" s="108" t="s">
        <v>56</v>
      </c>
      <c r="B27" s="117"/>
      <c r="C27" s="117"/>
      <c r="D27" s="109"/>
      <c r="E27" s="10"/>
      <c r="F27" s="10"/>
      <c r="G27" s="10"/>
      <c r="H27" s="10"/>
      <c r="I27" s="10"/>
      <c r="J27" s="11"/>
      <c r="L27" s="98"/>
      <c r="M27" s="98"/>
      <c r="N27" s="18"/>
      <c r="O27" s="19"/>
    </row>
    <row r="28" spans="1:15">
      <c r="A28" s="112"/>
      <c r="B28" s="118"/>
      <c r="C28" s="118"/>
      <c r="D28" s="113"/>
      <c r="E28" s="10"/>
      <c r="F28" s="10"/>
      <c r="G28" s="10"/>
      <c r="H28" s="10"/>
      <c r="I28" s="10"/>
      <c r="J28" s="11"/>
      <c r="L28" s="32" t="s">
        <v>16</v>
      </c>
      <c r="M28" s="64">
        <f>(B29*M15+B30*M16+B31*M17+B32*M18)/(M15+M16+M17+M18)</f>
        <v>0</v>
      </c>
      <c r="N28" s="18"/>
      <c r="O28" s="19"/>
    </row>
    <row r="29" spans="1:15" ht="18">
      <c r="A29" s="31" t="s">
        <v>29</v>
      </c>
      <c r="B29" s="31">
        <v>25</v>
      </c>
      <c r="C29" s="31" t="s">
        <v>33</v>
      </c>
      <c r="D29" s="31">
        <v>-50</v>
      </c>
      <c r="E29" s="18"/>
      <c r="F29" s="18"/>
      <c r="G29" s="18"/>
      <c r="H29" s="18"/>
      <c r="I29" s="18"/>
      <c r="J29" s="19"/>
      <c r="L29" s="27" t="s">
        <v>17</v>
      </c>
      <c r="M29" s="64">
        <f>(D29*M15+D30*M16+D31*M17+D32*M18)/(M15+M16+M17+M18)</f>
        <v>0</v>
      </c>
      <c r="N29" s="18"/>
      <c r="O29" s="19"/>
    </row>
    <row r="30" spans="1:15" ht="16.05" customHeight="1">
      <c r="A30" s="31" t="s">
        <v>30</v>
      </c>
      <c r="B30" s="31">
        <v>-25</v>
      </c>
      <c r="C30" s="31" t="s">
        <v>34</v>
      </c>
      <c r="D30" s="31">
        <v>50</v>
      </c>
      <c r="E30" s="18"/>
      <c r="F30" s="18"/>
      <c r="G30" s="18"/>
      <c r="H30" s="18"/>
      <c r="I30" s="18"/>
      <c r="J30" s="19"/>
      <c r="L30" s="17"/>
      <c r="M30" s="18"/>
      <c r="N30" s="18"/>
      <c r="O30" s="19"/>
    </row>
    <row r="31" spans="1:15" ht="16.05" customHeight="1">
      <c r="A31" s="31" t="s">
        <v>31</v>
      </c>
      <c r="B31" s="31"/>
      <c r="C31" s="31" t="s">
        <v>35</v>
      </c>
      <c r="D31" s="31"/>
      <c r="E31" s="18"/>
      <c r="F31" s="18"/>
      <c r="G31" s="18"/>
      <c r="H31" s="18"/>
      <c r="I31" s="18"/>
      <c r="J31" s="19"/>
      <c r="L31" s="116" t="s">
        <v>60</v>
      </c>
      <c r="M31" s="116"/>
      <c r="N31" s="18"/>
      <c r="O31" s="19"/>
    </row>
    <row r="32" spans="1:15" ht="18">
      <c r="A32" s="31" t="s">
        <v>32</v>
      </c>
      <c r="B32" s="31"/>
      <c r="C32" s="31" t="s">
        <v>36</v>
      </c>
      <c r="D32" s="31"/>
      <c r="E32" s="18"/>
      <c r="F32" s="18"/>
      <c r="G32" s="18"/>
      <c r="H32" s="18"/>
      <c r="I32" s="18"/>
      <c r="J32" s="19"/>
      <c r="L32" s="116"/>
      <c r="M32" s="116"/>
      <c r="N32" s="18"/>
      <c r="O32" s="19"/>
    </row>
    <row r="33" spans="1:19" ht="18">
      <c r="A33" s="17"/>
      <c r="B33" s="18"/>
      <c r="C33" s="18"/>
      <c r="D33" s="18"/>
      <c r="E33" s="18"/>
      <c r="F33" s="18"/>
      <c r="G33" s="18"/>
      <c r="H33" s="18"/>
      <c r="I33" s="18"/>
      <c r="J33" s="19"/>
      <c r="L33" s="27" t="s">
        <v>18</v>
      </c>
      <c r="M33" s="64">
        <f>(M21+(M15*(D29-M29)^2))+(M22+(M16*(D30-M29)^2))+(M23+(M17*(D31-M29)^2))+(M24+(M18*(D32-M29)^2))</f>
        <v>65625000</v>
      </c>
      <c r="N33" s="18"/>
      <c r="O33" s="19"/>
    </row>
    <row r="34" spans="1:19" ht="18">
      <c r="A34" s="99" t="s">
        <v>58</v>
      </c>
      <c r="B34" s="99"/>
      <c r="C34" s="99"/>
      <c r="D34" s="99"/>
      <c r="E34" s="99"/>
      <c r="F34" s="99"/>
      <c r="G34" s="99"/>
      <c r="H34" s="99"/>
      <c r="I34" s="99"/>
      <c r="J34" s="99"/>
      <c r="L34" s="27" t="s">
        <v>19</v>
      </c>
      <c r="M34" s="64">
        <f>(O21+(M15*(B29-M28)^2))+(O22+(M16*(B30-M28)^2))+(O23+(M17*(B31-M28)^2))+(O24+(M18*(B32-M28)^2))</f>
        <v>12500000</v>
      </c>
      <c r="N34" s="18"/>
      <c r="O34" s="19"/>
    </row>
    <row r="35" spans="1:19" ht="18">
      <c r="A35" s="86" t="s">
        <v>3</v>
      </c>
      <c r="B35" s="87"/>
      <c r="C35" s="87"/>
      <c r="D35" s="88"/>
      <c r="E35" s="86" t="s">
        <v>71</v>
      </c>
      <c r="F35" s="87"/>
      <c r="G35" s="87"/>
      <c r="H35" s="88"/>
      <c r="I35" s="95" t="s">
        <v>54</v>
      </c>
      <c r="J35" s="95" t="s">
        <v>55</v>
      </c>
      <c r="L35" s="27" t="s">
        <v>20</v>
      </c>
      <c r="M35" s="69">
        <f>(M15*(B29-M28)*(D29-M29))+(M16*(B30-M28)*(D30-M29))+(M17*(B31-M28)*(D31-M29))+(M18*(B32-M28)*(D32-M29))</f>
        <v>-18750000</v>
      </c>
      <c r="N35" s="18"/>
      <c r="O35" s="19"/>
    </row>
    <row r="36" spans="1:19">
      <c r="A36" s="89"/>
      <c r="B36" s="90"/>
      <c r="C36" s="90"/>
      <c r="D36" s="91"/>
      <c r="E36" s="89"/>
      <c r="F36" s="90"/>
      <c r="G36" s="90"/>
      <c r="H36" s="91"/>
      <c r="I36" s="96"/>
      <c r="J36" s="96"/>
      <c r="L36" s="17"/>
      <c r="M36" s="18"/>
      <c r="N36" s="18"/>
      <c r="O36" s="19"/>
    </row>
    <row r="37" spans="1:19">
      <c r="A37" s="89"/>
      <c r="B37" s="90"/>
      <c r="C37" s="90"/>
      <c r="D37" s="91"/>
      <c r="E37" s="89"/>
      <c r="F37" s="90"/>
      <c r="G37" s="90"/>
      <c r="H37" s="91"/>
      <c r="I37" s="96"/>
      <c r="J37" s="96"/>
      <c r="L37" s="98" t="s">
        <v>51</v>
      </c>
      <c r="M37" s="98"/>
      <c r="N37" s="98"/>
      <c r="O37" s="98"/>
    </row>
    <row r="38" spans="1:19" ht="18">
      <c r="A38" s="92"/>
      <c r="B38" s="93"/>
      <c r="C38" s="93"/>
      <c r="D38" s="94"/>
      <c r="E38" s="92"/>
      <c r="F38" s="93"/>
      <c r="G38" s="93"/>
      <c r="H38" s="94"/>
      <c r="I38" s="97"/>
      <c r="J38" s="97"/>
      <c r="L38" s="34" t="s">
        <v>73</v>
      </c>
      <c r="M38" s="69">
        <f>IF(I39="NA",0,IF(I39="N",-B39*COS(B44*(PI()/180)),B39*COS(B44*(PI()/180))))</f>
        <v>0</v>
      </c>
      <c r="N38" s="34" t="s">
        <v>74</v>
      </c>
      <c r="O38" s="72">
        <f>IF(J39="NA",0,IF(J39="N",-B39*SIN(B44*(PI()/180)),B39*SIN(B44*(PI()/180))))</f>
        <v>0</v>
      </c>
      <c r="P38" s="35"/>
      <c r="Q38" s="36"/>
      <c r="R38" s="37"/>
      <c r="S38" s="36"/>
    </row>
    <row r="39" spans="1:19" ht="18">
      <c r="A39" s="38" t="s">
        <v>85</v>
      </c>
      <c r="B39" s="39"/>
      <c r="C39" s="38" t="s">
        <v>87</v>
      </c>
      <c r="D39" s="39"/>
      <c r="E39" s="40" t="s">
        <v>83</v>
      </c>
      <c r="F39" s="39"/>
      <c r="G39" s="40" t="s">
        <v>86</v>
      </c>
      <c r="H39" s="39"/>
      <c r="I39" s="31"/>
      <c r="J39" s="31"/>
      <c r="L39" s="34" t="s">
        <v>75</v>
      </c>
      <c r="M39" s="69">
        <f>IF(I39="NA",0,IF(I39="N",-D39*COS(B44*(PI()/180)),D39*COS(B44*(PI()/180))))</f>
        <v>0</v>
      </c>
      <c r="N39" s="34" t="s">
        <v>76</v>
      </c>
      <c r="O39" s="64">
        <f>IF(J39="NA",0,IF(J39="N",-D39*SIN(B44*(PI()/180)),D39*SIN(B44*(PI()/180))))</f>
        <v>0</v>
      </c>
    </row>
    <row r="40" spans="1:19" ht="18">
      <c r="A40" s="41" t="s">
        <v>50</v>
      </c>
      <c r="B40" s="83">
        <v>4</v>
      </c>
      <c r="C40" s="84"/>
      <c r="D40" s="85"/>
      <c r="E40" s="31" t="s">
        <v>72</v>
      </c>
      <c r="F40" s="83">
        <v>1</v>
      </c>
      <c r="G40" s="84"/>
      <c r="H40" s="85"/>
      <c r="I40" s="31" t="s">
        <v>81</v>
      </c>
      <c r="J40" s="31" t="s">
        <v>2</v>
      </c>
      <c r="L40" s="34" t="s">
        <v>37</v>
      </c>
      <c r="M40" s="69">
        <f>IF(I39="NA",0,IF(I40="N",-B40*COS(B44*(PI()/180)),B40*COS(B44*(PI()/180))))</f>
        <v>1.7891633936748403</v>
      </c>
      <c r="N40" s="42" t="s">
        <v>38</v>
      </c>
      <c r="O40" s="64">
        <f>IF(J40="N",-B40*SIN(B44*(PI()/180)),B40*SIN(B44*(PI()/180)))</f>
        <v>3.5775542414803341</v>
      </c>
    </row>
    <row r="41" spans="1:19">
      <c r="A41" s="17"/>
      <c r="B41" s="18"/>
      <c r="C41" s="18"/>
      <c r="D41" s="14"/>
      <c r="E41" s="18"/>
      <c r="F41" s="18"/>
      <c r="G41" s="18"/>
      <c r="H41" s="18"/>
      <c r="I41" s="18"/>
      <c r="J41" s="19"/>
      <c r="L41" s="43"/>
      <c r="M41" s="44"/>
      <c r="N41" s="45"/>
      <c r="O41" s="46"/>
    </row>
    <row r="42" spans="1:19" ht="16.149999999999999" thickBot="1">
      <c r="A42" s="108" t="s">
        <v>62</v>
      </c>
      <c r="B42" s="109"/>
      <c r="C42" s="18"/>
      <c r="D42" s="18"/>
      <c r="E42" s="18"/>
      <c r="F42" s="18"/>
      <c r="G42" s="18"/>
      <c r="H42" s="18"/>
      <c r="I42" s="18"/>
      <c r="J42" s="19"/>
      <c r="L42" s="119" t="s">
        <v>65</v>
      </c>
      <c r="M42" s="120"/>
      <c r="N42" s="121" t="s">
        <v>66</v>
      </c>
      <c r="O42" s="122"/>
    </row>
    <row r="43" spans="1:19">
      <c r="A43" s="112"/>
      <c r="B43" s="113"/>
      <c r="C43" s="18"/>
      <c r="D43" s="18"/>
      <c r="E43" s="18"/>
      <c r="F43" s="18"/>
      <c r="G43" s="18"/>
      <c r="H43" s="18"/>
      <c r="I43" s="18"/>
      <c r="J43" s="19"/>
      <c r="L43" s="115" t="s">
        <v>78</v>
      </c>
      <c r="M43" s="92"/>
      <c r="N43" s="114" t="s">
        <v>78</v>
      </c>
      <c r="O43" s="115"/>
    </row>
    <row r="44" spans="1:19" ht="18">
      <c r="A44" s="31" t="s">
        <v>52</v>
      </c>
      <c r="B44" s="31">
        <v>116.57</v>
      </c>
      <c r="C44" s="18"/>
      <c r="D44" s="18"/>
      <c r="E44" s="18"/>
      <c r="F44" s="18"/>
      <c r="G44" s="18"/>
      <c r="H44" s="18"/>
      <c r="I44" s="18"/>
      <c r="J44" s="19"/>
      <c r="L44" s="47" t="s">
        <v>88</v>
      </c>
      <c r="M44" s="48">
        <f>((((M39-M38)*(H39-F39))/2)*(B19-(F39+(2/3)*(H39-F39)))+(M38*(H39-F39)*(B19-(F39+(1/2)*(H39-F39)))))/B19</f>
        <v>0</v>
      </c>
      <c r="N44" s="47" t="s">
        <v>88</v>
      </c>
      <c r="O44" s="49">
        <f>(M40*(B19-F40))/B19</f>
        <v>0.89458169683742017</v>
      </c>
    </row>
    <row r="45" spans="1:19" ht="18">
      <c r="A45" s="17"/>
      <c r="B45" s="18"/>
      <c r="C45" s="18"/>
      <c r="D45" s="18"/>
      <c r="E45" s="18"/>
      <c r="F45" s="18"/>
      <c r="G45" s="18"/>
      <c r="H45" s="18"/>
      <c r="I45" s="18"/>
      <c r="J45" s="19"/>
      <c r="L45" s="47" t="s">
        <v>89</v>
      </c>
      <c r="M45" s="48">
        <f>((((O39-O38)*(H39-F39))/2)*(B19-(F39+(2/3)*(H39-F39)))+(O38*(H39-F39)*(B19-(F39+(1/2)*(H39-F39)))))/B19</f>
        <v>0</v>
      </c>
      <c r="N45" s="50" t="s">
        <v>89</v>
      </c>
      <c r="O45" s="49">
        <f>(O40*(B19-F40))/B19</f>
        <v>1.788777120740167</v>
      </c>
    </row>
    <row r="46" spans="1:19" ht="18">
      <c r="A46" s="108" t="s">
        <v>57</v>
      </c>
      <c r="B46" s="109"/>
      <c r="C46" s="18"/>
      <c r="D46" s="18"/>
      <c r="E46" s="18"/>
      <c r="F46" s="18"/>
      <c r="G46" s="18"/>
      <c r="H46" s="18"/>
      <c r="I46" s="18"/>
      <c r="J46" s="19"/>
      <c r="L46" s="47" t="s">
        <v>90</v>
      </c>
      <c r="M46" s="48">
        <f>((((M39-M38)*(H39-F39)/2)*((F39+(H39-F39))-(1/3)*(H39-F39))+(M38*(H39-F39)*((F39+(H39-F39))-(1/2)*(H39-F39)))))/6</f>
        <v>0</v>
      </c>
      <c r="N46" s="50" t="s">
        <v>90</v>
      </c>
      <c r="O46" s="49">
        <f>(M40*F40)/B19</f>
        <v>0.89458169683742017</v>
      </c>
    </row>
    <row r="47" spans="1:19" ht="18">
      <c r="A47" s="110"/>
      <c r="B47" s="111"/>
      <c r="C47" s="18"/>
      <c r="D47" s="18"/>
      <c r="E47" s="18"/>
      <c r="F47" s="18"/>
      <c r="G47" s="18"/>
      <c r="H47" s="18"/>
      <c r="I47" s="18"/>
      <c r="J47" s="19"/>
      <c r="L47" s="47" t="s">
        <v>91</v>
      </c>
      <c r="M47" s="51">
        <f>((((O39-O38)*(H39-F39)/2)*((F39+(H39-F39))-(1/3)*(H39-F39))+(O38*(H39-F39)*((F39+(H39-F39))-(1/2)*(H39-F39)))))/6</f>
        <v>0</v>
      </c>
      <c r="N47" s="52" t="s">
        <v>91</v>
      </c>
      <c r="O47" s="49">
        <f>(O40*F40)/B19</f>
        <v>1.788777120740167</v>
      </c>
    </row>
    <row r="48" spans="1:19">
      <c r="A48" s="110"/>
      <c r="B48" s="111"/>
      <c r="C48" s="18"/>
      <c r="D48" s="18"/>
      <c r="E48" s="18"/>
      <c r="F48" s="18"/>
      <c r="G48" s="18"/>
      <c r="H48" s="18"/>
      <c r="I48" s="18"/>
      <c r="J48" s="19"/>
      <c r="L48" s="53"/>
      <c r="M48" s="6"/>
      <c r="N48" s="54"/>
      <c r="O48" s="7"/>
    </row>
    <row r="49" spans="1:15">
      <c r="A49" s="112"/>
      <c r="B49" s="113"/>
      <c r="C49" s="18"/>
      <c r="D49" s="18"/>
      <c r="E49" s="18"/>
      <c r="F49" s="18"/>
      <c r="G49" s="18"/>
      <c r="H49" s="18"/>
      <c r="I49" s="18"/>
      <c r="J49" s="19"/>
      <c r="L49" s="101" t="s">
        <v>103</v>
      </c>
      <c r="M49" s="102"/>
      <c r="N49" s="103" t="s">
        <v>103</v>
      </c>
      <c r="O49" s="104"/>
    </row>
    <row r="50" spans="1:15" ht="18">
      <c r="A50" s="31" t="s">
        <v>16</v>
      </c>
      <c r="B50" s="31">
        <v>-50</v>
      </c>
      <c r="C50" s="18"/>
      <c r="D50" s="18"/>
      <c r="E50" s="18"/>
      <c r="F50" s="18"/>
      <c r="G50" s="18"/>
      <c r="H50" s="18"/>
      <c r="I50" s="18"/>
      <c r="J50" s="19"/>
      <c r="L50" s="47" t="s">
        <v>92</v>
      </c>
      <c r="M50" s="12" t="e">
        <f>M44-(((((M39-M38)*((M55-F39)/(H39-F39))+M38-M38)*(M55-F39))/2)+M38*(M55-F39))</f>
        <v>#DIV/0!</v>
      </c>
      <c r="N50" s="52" t="s">
        <v>92</v>
      </c>
      <c r="O50" s="49">
        <f>O44</f>
        <v>0.89458169683742017</v>
      </c>
    </row>
    <row r="51" spans="1:15" ht="18">
      <c r="A51" s="31" t="s">
        <v>17</v>
      </c>
      <c r="B51" s="31">
        <v>125</v>
      </c>
      <c r="C51" s="22"/>
      <c r="D51" s="22"/>
      <c r="E51" s="22"/>
      <c r="F51" s="22"/>
      <c r="G51" s="22"/>
      <c r="H51" s="22"/>
      <c r="I51" s="22"/>
      <c r="J51" s="23"/>
      <c r="L51" s="47" t="s">
        <v>93</v>
      </c>
      <c r="M51" s="12" t="e">
        <f>M45-(((((O39-O38)*((M55-F39)/(H39-F39))+O38-O38)*(M55-F39))/2)+O38*(M55-F39))</f>
        <v>#DIV/0!</v>
      </c>
      <c r="N51" s="52" t="s">
        <v>93</v>
      </c>
      <c r="O51" s="49">
        <f>O45</f>
        <v>1.788777120740167</v>
      </c>
    </row>
    <row r="52" spans="1:15">
      <c r="C52" s="55"/>
      <c r="D52" s="55"/>
      <c r="L52" s="47" t="s">
        <v>82</v>
      </c>
      <c r="M52" s="12" t="e">
        <f>SQRT((M50^2)+(M51^2))</f>
        <v>#DIV/0!</v>
      </c>
      <c r="N52" s="52" t="s">
        <v>82</v>
      </c>
      <c r="O52" s="49">
        <f>SQRT((O50^2)+(O51^2))</f>
        <v>2</v>
      </c>
    </row>
    <row r="53" spans="1:15">
      <c r="L53" s="5"/>
      <c r="M53" s="56"/>
      <c r="N53" s="57"/>
      <c r="O53" s="7"/>
    </row>
    <row r="54" spans="1:15">
      <c r="B54" s="58"/>
      <c r="L54" s="105" t="s">
        <v>77</v>
      </c>
      <c r="M54" s="106"/>
      <c r="N54" s="107" t="s">
        <v>77</v>
      </c>
      <c r="O54" s="105"/>
    </row>
    <row r="55" spans="1:15">
      <c r="L55" s="8" t="s">
        <v>72</v>
      </c>
      <c r="M55" s="70">
        <v>1.4999999999999998</v>
      </c>
      <c r="N55" s="9" t="s">
        <v>72</v>
      </c>
      <c r="O55" s="68">
        <f>F40</f>
        <v>1</v>
      </c>
    </row>
    <row r="56" spans="1:15" ht="18">
      <c r="B56" s="58"/>
      <c r="L56" s="42" t="s">
        <v>39</v>
      </c>
      <c r="M56" s="71" t="e">
        <f>(M45*M55)-((((((O39-O38)*(M55-F39)/(H39-F39))+O38-O38)*(M55-F39))/2)*(M55-F39)*(1/3)+O38*(M55-F39)*(M55-F39)*(1/2))</f>
        <v>#DIV/0!</v>
      </c>
      <c r="N56" s="59" t="s">
        <v>39</v>
      </c>
      <c r="O56" s="69">
        <f>(O40*F40*(B19-F40))/B19</f>
        <v>1.788777120740167</v>
      </c>
    </row>
    <row r="57" spans="1:15" ht="18">
      <c r="B57" s="58"/>
      <c r="L57" s="42" t="s">
        <v>40</v>
      </c>
      <c r="M57" s="71" t="e">
        <f>(M44*M55)-((((((M39-M38)*(M55-F39)/(H39-F39))+M38-M38)*(M55-F39))/2)*(M55-F39)*(1/3)+M38*(M55-F39)*(M55-F39)*(1/2))</f>
        <v>#DIV/0!</v>
      </c>
      <c r="N57" s="59" t="s">
        <v>40</v>
      </c>
      <c r="O57" s="69">
        <f>M40*F40*(B19-F40)/B19</f>
        <v>0.89458169683742017</v>
      </c>
    </row>
    <row r="58" spans="1:15">
      <c r="L58" s="43"/>
      <c r="M58" s="60"/>
      <c r="N58" s="61"/>
      <c r="O58" s="19"/>
    </row>
    <row r="59" spans="1:15">
      <c r="L59" s="76" t="s">
        <v>63</v>
      </c>
      <c r="M59" s="77"/>
      <c r="N59" s="78" t="s">
        <v>63</v>
      </c>
      <c r="O59" s="79"/>
    </row>
    <row r="60" spans="1:15">
      <c r="L60" s="27" t="s">
        <v>4</v>
      </c>
      <c r="M60" s="66" t="e">
        <f>(M57*M33+M56*M35)/(M56*M34+M57*M35)</f>
        <v>#DIV/0!</v>
      </c>
      <c r="N60" s="62" t="s">
        <v>4</v>
      </c>
      <c r="O60" s="67">
        <f>(O57*M33+O56*M35)/(O56*M34+O57*M35)</f>
        <v>4.5051859786969732</v>
      </c>
    </row>
    <row r="61" spans="1:15">
      <c r="L61" s="27" t="s">
        <v>64</v>
      </c>
      <c r="M61" s="65" t="e">
        <f>ATAN(M60)*(180/PI())</f>
        <v>#DIV/0!</v>
      </c>
      <c r="N61" s="62" t="s">
        <v>64</v>
      </c>
      <c r="O61" s="64">
        <f>ATAN(O60)*(180/PI())</f>
        <v>77.485159760429511</v>
      </c>
    </row>
    <row r="62" spans="1:15">
      <c r="L62" s="17"/>
      <c r="M62" s="60"/>
      <c r="N62" s="63"/>
      <c r="O62" s="19"/>
    </row>
    <row r="63" spans="1:15">
      <c r="L63" s="76" t="s">
        <v>5</v>
      </c>
      <c r="M63" s="77"/>
      <c r="N63" s="78" t="s">
        <v>5</v>
      </c>
      <c r="O63" s="79"/>
    </row>
    <row r="64" spans="1:15" ht="18">
      <c r="L64" s="42" t="s">
        <v>41</v>
      </c>
      <c r="M64" s="65" t="e">
        <f>IF(OR($B$14="Doubly",$B$14="Singly"),(M56*($B$51-($B$50*M60)))/($M$33-($M$35*M60))*1000000,(((M56*$M$34*$B$51)-(M56*$M$35*$B$50))/(($M$33*$M$34)-$M$35^2))*1000000)</f>
        <v>#DIV/0!</v>
      </c>
      <c r="N64" s="59" t="s">
        <v>41</v>
      </c>
      <c r="O64" s="64">
        <f>IF(OR($B$14="Doubly",$B$14="Singly"),(O56*($B$51-($B$50*O60)))/($M$33-($M$35*O60))*1000000,(((O56*$M$34*$B$51)-(O56*$M$35*$B$50))/(($M$33*$M$34)-$M$35^2))*1000000)</f>
        <v>4.1741995546617296</v>
      </c>
    </row>
  </sheetData>
  <mergeCells count="33">
    <mergeCell ref="A14:A16"/>
    <mergeCell ref="B14:B16"/>
    <mergeCell ref="L14:M14"/>
    <mergeCell ref="A18:B18"/>
    <mergeCell ref="N59:O59"/>
    <mergeCell ref="A35:D38"/>
    <mergeCell ref="B40:D40"/>
    <mergeCell ref="N43:O43"/>
    <mergeCell ref="L20:O20"/>
    <mergeCell ref="A21:D21"/>
    <mergeCell ref="L26:M27"/>
    <mergeCell ref="A27:D28"/>
    <mergeCell ref="L31:M32"/>
    <mergeCell ref="A42:B43"/>
    <mergeCell ref="L43:M43"/>
    <mergeCell ref="L42:M42"/>
    <mergeCell ref="N42:O42"/>
    <mergeCell ref="L63:M63"/>
    <mergeCell ref="N63:O63"/>
    <mergeCell ref="L13:O13"/>
    <mergeCell ref="F40:H40"/>
    <mergeCell ref="E35:H38"/>
    <mergeCell ref="I35:I38"/>
    <mergeCell ref="J35:J38"/>
    <mergeCell ref="L37:O37"/>
    <mergeCell ref="A34:J34"/>
    <mergeCell ref="A13:J13"/>
    <mergeCell ref="L49:M49"/>
    <mergeCell ref="N49:O49"/>
    <mergeCell ref="L54:M54"/>
    <mergeCell ref="N54:O54"/>
    <mergeCell ref="A46:B49"/>
    <mergeCell ref="L59:M5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C25" workbookViewId="0">
      <selection activeCell="N37" sqref="N37:O37"/>
    </sheetView>
  </sheetViews>
  <sheetFormatPr defaultColWidth="10.8125" defaultRowHeight="15.75"/>
  <cols>
    <col min="1" max="1" width="18.3125" style="16" customWidth="1"/>
    <col min="2" max="2" width="19" style="16" customWidth="1"/>
    <col min="3" max="3" width="11.5" style="16" customWidth="1"/>
    <col min="4" max="4" width="9.5" style="16" customWidth="1"/>
    <col min="5" max="5" width="7.1875" style="16" bestFit="1" customWidth="1"/>
    <col min="6" max="6" width="7.8125" style="16" customWidth="1"/>
    <col min="7" max="7" width="7.1875" style="16" bestFit="1" customWidth="1"/>
    <col min="8" max="8" width="9.3125" style="16" customWidth="1"/>
    <col min="9" max="9" width="11.8125" style="16" bestFit="1" customWidth="1"/>
    <col min="10" max="10" width="12" style="16" customWidth="1"/>
    <col min="11" max="12" width="10.8125" style="16"/>
    <col min="13" max="13" width="12.6875" style="16" bestFit="1" customWidth="1"/>
    <col min="14" max="14" width="10.8125" style="16"/>
    <col min="15" max="15" width="12.3125" style="16" bestFit="1" customWidth="1"/>
    <col min="16" max="16384" width="10.8125" style="16"/>
  </cols>
  <sheetData>
    <row r="1" spans="1:17">
      <c r="A1" s="13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7">
      <c r="A2" s="17" t="s">
        <v>79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7">
      <c r="A3" s="20" t="s">
        <v>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7">
      <c r="A4" s="17" t="s">
        <v>68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7">
      <c r="A5" s="17" t="s">
        <v>70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7" ht="18">
      <c r="A6" s="17" t="s">
        <v>94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1:17">
      <c r="A7" s="17" t="s">
        <v>84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</row>
    <row r="8" spans="1:17">
      <c r="A8" s="17" t="s">
        <v>98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</row>
    <row r="9" spans="1:17">
      <c r="A9" s="17" t="s">
        <v>97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</row>
    <row r="10" spans="1:17">
      <c r="A10" s="17" t="s">
        <v>99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</row>
    <row r="11" spans="1:17">
      <c r="A11" s="22" t="s">
        <v>96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/>
    </row>
    <row r="13" spans="1:17" ht="16.149999999999999" thickBot="1">
      <c r="A13" s="100" t="s">
        <v>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24"/>
      <c r="L13" s="80" t="s">
        <v>1</v>
      </c>
      <c r="M13" s="81"/>
      <c r="N13" s="81"/>
      <c r="O13" s="82"/>
      <c r="P13" s="4"/>
      <c r="Q13" s="4"/>
    </row>
    <row r="14" spans="1:17" ht="16.05" customHeight="1">
      <c r="A14" s="128" t="s">
        <v>9</v>
      </c>
      <c r="B14" s="129"/>
      <c r="C14" s="2"/>
      <c r="D14" s="2"/>
      <c r="E14" s="2"/>
      <c r="F14" s="2"/>
      <c r="G14" s="2"/>
      <c r="H14" s="2"/>
      <c r="I14" s="2"/>
      <c r="J14" s="3"/>
      <c r="K14" s="24"/>
      <c r="L14" s="116" t="s">
        <v>59</v>
      </c>
      <c r="M14" s="98"/>
      <c r="N14" s="18"/>
      <c r="O14" s="19"/>
    </row>
    <row r="15" spans="1:17">
      <c r="A15" s="29" t="s">
        <v>11</v>
      </c>
      <c r="B15" s="30">
        <v>6</v>
      </c>
      <c r="C15" s="2"/>
      <c r="D15" s="2"/>
      <c r="E15" s="2"/>
      <c r="F15" s="2"/>
      <c r="G15" s="2"/>
      <c r="H15" s="2"/>
      <c r="I15" s="2"/>
      <c r="J15" s="3"/>
      <c r="K15" s="24"/>
      <c r="L15" s="98"/>
      <c r="M15" s="98"/>
      <c r="N15" s="18"/>
      <c r="O15" s="19"/>
    </row>
    <row r="16" spans="1:17">
      <c r="A16" s="73"/>
      <c r="B16" s="74"/>
      <c r="C16" s="2"/>
      <c r="D16" s="2"/>
      <c r="E16" s="2"/>
      <c r="F16" s="2"/>
      <c r="G16" s="2"/>
      <c r="H16" s="2"/>
      <c r="I16" s="2"/>
      <c r="J16" s="3"/>
      <c r="K16" s="24"/>
      <c r="L16" s="32" t="s">
        <v>16</v>
      </c>
      <c r="M16" s="64">
        <f>(B32*B19+B33*B20+B34*B21+B35*B22)/(B19+B20+B21+B22)</f>
        <v>124.09675925925926</v>
      </c>
      <c r="N16" s="18"/>
      <c r="O16" s="19"/>
    </row>
    <row r="17" spans="1:16">
      <c r="A17" s="130" t="s">
        <v>61</v>
      </c>
      <c r="B17" s="131"/>
      <c r="C17" s="2"/>
      <c r="D17" s="2"/>
      <c r="E17" s="2"/>
      <c r="F17" s="2"/>
      <c r="G17" s="2"/>
      <c r="H17" s="2"/>
      <c r="I17" s="2"/>
      <c r="J17" s="3"/>
      <c r="K17" s="28"/>
      <c r="L17" s="27" t="s">
        <v>17</v>
      </c>
      <c r="M17" s="64">
        <f>(D32*B19+D33*B20+D34*B21+D35*B22)/(B19+B20+B21+B22)</f>
        <v>126.04166666666667</v>
      </c>
      <c r="N17" s="18"/>
      <c r="O17" s="19"/>
    </row>
    <row r="18" spans="1:16">
      <c r="A18" s="132"/>
      <c r="B18" s="133"/>
      <c r="C18" s="2"/>
      <c r="D18" s="2"/>
      <c r="E18" s="2"/>
      <c r="F18" s="2"/>
      <c r="G18" s="2"/>
      <c r="H18" s="2"/>
      <c r="I18" s="2"/>
      <c r="J18" s="3"/>
      <c r="L18" s="17"/>
      <c r="M18" s="18"/>
      <c r="N18" s="18"/>
      <c r="O18" s="19"/>
    </row>
    <row r="19" spans="1:16" ht="18">
      <c r="A19" s="27" t="s">
        <v>12</v>
      </c>
      <c r="B19" s="27">
        <v>6030</v>
      </c>
      <c r="C19" s="2"/>
      <c r="D19" s="2"/>
      <c r="E19" s="2"/>
      <c r="F19" s="2"/>
      <c r="G19" s="2"/>
      <c r="H19" s="2"/>
      <c r="I19" s="2"/>
      <c r="J19" s="3"/>
      <c r="L19" s="116" t="s">
        <v>60</v>
      </c>
      <c r="M19" s="116"/>
      <c r="N19" s="18"/>
      <c r="O19" s="19"/>
    </row>
    <row r="20" spans="1:16" ht="18">
      <c r="A20" s="27" t="s">
        <v>13</v>
      </c>
      <c r="B20" s="27">
        <v>3930</v>
      </c>
      <c r="C20" s="2"/>
      <c r="D20" s="2"/>
      <c r="E20" s="2"/>
      <c r="F20" s="2"/>
      <c r="G20" s="2"/>
      <c r="H20" s="2"/>
      <c r="I20" s="2"/>
      <c r="J20" s="3"/>
      <c r="L20" s="116"/>
      <c r="M20" s="116"/>
      <c r="N20" s="18"/>
      <c r="O20" s="19"/>
    </row>
    <row r="21" spans="1:16" ht="18">
      <c r="A21" s="27" t="s">
        <v>14</v>
      </c>
      <c r="B21" s="27">
        <v>3000</v>
      </c>
      <c r="C21" s="2"/>
      <c r="D21" s="2"/>
      <c r="E21" s="2"/>
      <c r="F21" s="2"/>
      <c r="G21" s="2"/>
      <c r="H21" s="2"/>
      <c r="I21" s="2"/>
      <c r="J21" s="3"/>
      <c r="L21" s="27" t="s">
        <v>18</v>
      </c>
      <c r="M21" s="64">
        <f>(B25+(B19*(D32-M17)^2))+(B26+(B20*(D33-M17)^2))+(B27+(B21*(D34-M17)^2))+(B28+(B22*(D35-M17)^2))</f>
        <v>201617187.5</v>
      </c>
      <c r="N21" s="18"/>
      <c r="O21" s="19"/>
    </row>
    <row r="22" spans="1:16" ht="18">
      <c r="A22" s="27" t="s">
        <v>15</v>
      </c>
      <c r="B22" s="27"/>
      <c r="C22" s="2"/>
      <c r="D22" s="2"/>
      <c r="E22" s="2"/>
      <c r="F22" s="2"/>
      <c r="G22" s="2"/>
      <c r="H22" s="2"/>
      <c r="I22" s="2"/>
      <c r="J22" s="3"/>
      <c r="L22" s="27" t="s">
        <v>19</v>
      </c>
      <c r="M22" s="64">
        <f>(D25+(B19*(B32-M16)^2))+(D26+(B20*(B33-M16)^2))+(D27+(B21*(B34-M16)^2))+(D28+(B22*(B35-M16)^2))</f>
        <v>73224643.86388889</v>
      </c>
      <c r="N22" s="18"/>
      <c r="O22" s="19"/>
    </row>
    <row r="23" spans="1:16" ht="18">
      <c r="A23" s="17"/>
      <c r="B23" s="18"/>
      <c r="C23" s="2"/>
      <c r="D23" s="2"/>
      <c r="E23" s="2"/>
      <c r="F23" s="2"/>
      <c r="G23" s="2"/>
      <c r="H23" s="2"/>
      <c r="I23" s="2"/>
      <c r="J23" s="3"/>
      <c r="K23" s="28"/>
      <c r="L23" s="27" t="s">
        <v>20</v>
      </c>
      <c r="M23" s="69">
        <f>(B19*(B32-M16)*(D32-M17))+(B20*(B33-M16)*(D33-M17))+(B21*(B34-M16)*(D34-M17))+(B22*(B35-M16)*(D35-M17))</f>
        <v>-12239281.249999996</v>
      </c>
      <c r="N23" s="18"/>
      <c r="O23" s="19"/>
    </row>
    <row r="24" spans="1:16">
      <c r="A24" s="76" t="s">
        <v>10</v>
      </c>
      <c r="B24" s="134"/>
      <c r="C24" s="134"/>
      <c r="D24" s="79"/>
      <c r="E24" s="2"/>
      <c r="F24" s="2"/>
      <c r="G24" s="2"/>
      <c r="H24" s="2"/>
      <c r="I24" s="2"/>
      <c r="J24" s="3"/>
      <c r="L24" s="17"/>
      <c r="M24" s="18"/>
      <c r="N24" s="18"/>
      <c r="O24" s="19"/>
    </row>
    <row r="25" spans="1:16" ht="18">
      <c r="A25" s="27" t="s">
        <v>21</v>
      </c>
      <c r="B25" s="33">
        <f>90.7*10^6</f>
        <v>90700000</v>
      </c>
      <c r="C25" s="27" t="s">
        <v>25</v>
      </c>
      <c r="D25" s="27">
        <f>3.9*10^6</f>
        <v>3900000</v>
      </c>
      <c r="E25" s="2"/>
      <c r="F25" s="2"/>
      <c r="G25" s="2"/>
      <c r="H25" s="2"/>
      <c r="I25" s="2"/>
      <c r="J25" s="3"/>
      <c r="L25" s="98" t="s">
        <v>51</v>
      </c>
      <c r="M25" s="98"/>
      <c r="N25" s="98"/>
      <c r="O25" s="98"/>
    </row>
    <row r="26" spans="1:16" ht="18">
      <c r="A26" s="27" t="s">
        <v>22</v>
      </c>
      <c r="B26" s="27">
        <f>53.7*10^6</f>
        <v>53700000</v>
      </c>
      <c r="C26" s="27" t="s">
        <v>26</v>
      </c>
      <c r="D26" s="27">
        <f>1.61*10^6</f>
        <v>1610000</v>
      </c>
      <c r="E26" s="2"/>
      <c r="F26" s="2"/>
      <c r="G26" s="2"/>
      <c r="H26" s="2"/>
      <c r="I26" s="2"/>
      <c r="J26" s="3"/>
      <c r="L26" s="34" t="s">
        <v>73</v>
      </c>
      <c r="M26" s="69">
        <f>IF(I42="NA",0,IF(I42="N",-B42*COS(B47*(PI()/180)),B42*COS(B47*(PI()/180))))</f>
        <v>0</v>
      </c>
      <c r="N26" s="34" t="s">
        <v>74</v>
      </c>
      <c r="O26" s="72">
        <f>IF(J42="NA",0,IF(J42="N",-B42*SIN(B47*(PI()/180)),B42*SIN(B47*(PI()/180))))</f>
        <v>20</v>
      </c>
      <c r="P26" s="75"/>
    </row>
    <row r="27" spans="1:16" ht="18">
      <c r="A27" s="27" t="s">
        <v>23</v>
      </c>
      <c r="B27" s="27">
        <v>25000</v>
      </c>
      <c r="C27" s="27" t="s">
        <v>27</v>
      </c>
      <c r="D27" s="27">
        <f>22.5*10^6</f>
        <v>22500000</v>
      </c>
      <c r="E27" s="2"/>
      <c r="F27" s="2"/>
      <c r="G27" s="2"/>
      <c r="H27" s="2"/>
      <c r="I27" s="2"/>
      <c r="J27" s="3"/>
      <c r="L27" s="34" t="s">
        <v>75</v>
      </c>
      <c r="M27" s="69">
        <f>IF(I42="NA",0,IF(I42="N",-D42*COS(B47*(PI()/180)),D42*COS(B47*(PI()/180))))</f>
        <v>0</v>
      </c>
      <c r="N27" s="34" t="s">
        <v>76</v>
      </c>
      <c r="O27" s="64">
        <f>IF(J42="NA",0,IF(J42="N",-D42*SIN(B47*(PI()/180)),D42*SIN(B47*(PI()/180))))</f>
        <v>20</v>
      </c>
    </row>
    <row r="28" spans="1:16" ht="18">
      <c r="A28" s="27" t="s">
        <v>24</v>
      </c>
      <c r="B28" s="27"/>
      <c r="C28" s="27" t="s">
        <v>28</v>
      </c>
      <c r="D28" s="27"/>
      <c r="E28" s="2"/>
      <c r="F28" s="2"/>
      <c r="G28" s="2"/>
      <c r="H28" s="2"/>
      <c r="I28" s="2"/>
      <c r="J28" s="3"/>
      <c r="L28" s="34" t="s">
        <v>37</v>
      </c>
      <c r="M28" s="69">
        <f>IF(I42="NA",0,IF(I43="N",-B43*COS(B47*(PI()/180)),B43*COS(B47*(PI()/180))))</f>
        <v>0</v>
      </c>
      <c r="N28" s="42" t="s">
        <v>38</v>
      </c>
      <c r="O28" s="64">
        <f>IF(J43="N",-B43*SIN(B47*(PI()/180)),B43*SIN(B47*(PI()/180)))</f>
        <v>0</v>
      </c>
    </row>
    <row r="29" spans="1:16">
      <c r="A29" s="17"/>
      <c r="B29" s="18"/>
      <c r="C29" s="2"/>
      <c r="D29" s="2"/>
      <c r="E29" s="2"/>
      <c r="F29" s="2"/>
      <c r="G29" s="2"/>
      <c r="H29" s="2"/>
      <c r="I29" s="2"/>
      <c r="J29" s="3"/>
      <c r="L29" s="43"/>
      <c r="M29" s="44"/>
      <c r="N29" s="45"/>
      <c r="O29" s="46"/>
    </row>
    <row r="30" spans="1:16" ht="16.05" customHeight="1" thickBot="1">
      <c r="A30" s="108" t="s">
        <v>56</v>
      </c>
      <c r="B30" s="117"/>
      <c r="C30" s="117"/>
      <c r="D30" s="109"/>
      <c r="E30" s="10"/>
      <c r="F30" s="10"/>
      <c r="G30" s="10"/>
      <c r="H30" s="10"/>
      <c r="I30" s="10"/>
      <c r="J30" s="11"/>
      <c r="L30" s="119" t="s">
        <v>65</v>
      </c>
      <c r="M30" s="120"/>
      <c r="N30" s="121" t="s">
        <v>66</v>
      </c>
      <c r="O30" s="122"/>
    </row>
    <row r="31" spans="1:16" ht="16.05" customHeight="1">
      <c r="A31" s="112"/>
      <c r="B31" s="118"/>
      <c r="C31" s="118"/>
      <c r="D31" s="113"/>
      <c r="E31" s="10"/>
      <c r="F31" s="10"/>
      <c r="G31" s="10"/>
      <c r="H31" s="10"/>
      <c r="I31" s="10"/>
      <c r="J31" s="11"/>
      <c r="L31" s="115" t="s">
        <v>78</v>
      </c>
      <c r="M31" s="92"/>
      <c r="N31" s="114" t="s">
        <v>78</v>
      </c>
      <c r="O31" s="115"/>
    </row>
    <row r="32" spans="1:16" ht="18">
      <c r="A32" s="31" t="s">
        <v>29</v>
      </c>
      <c r="B32" s="31">
        <v>63.5</v>
      </c>
      <c r="C32" s="31" t="s">
        <v>33</v>
      </c>
      <c r="D32" s="31">
        <v>162.5</v>
      </c>
      <c r="E32" s="18"/>
      <c r="F32" s="18"/>
      <c r="G32" s="18"/>
      <c r="H32" s="18"/>
      <c r="I32" s="18"/>
      <c r="J32" s="19"/>
      <c r="L32" s="47" t="s">
        <v>88</v>
      </c>
      <c r="M32" s="48">
        <f>((((M27-M26)*(H42-F42))/2)*(B15-(F42+(2/3)*(H42-F42)))+(M26*(H42-F42)*(B15-(F42+(1/2)*(H42-F42)))))/B15</f>
        <v>0</v>
      </c>
      <c r="N32" s="47" t="s">
        <v>88</v>
      </c>
      <c r="O32" s="49">
        <f>(M28*(B15-F43))/B15</f>
        <v>0</v>
      </c>
    </row>
    <row r="33" spans="1:19" ht="18">
      <c r="A33" s="31" t="s">
        <v>30</v>
      </c>
      <c r="B33" s="31">
        <v>197.3</v>
      </c>
      <c r="C33" s="31" t="s">
        <v>34</v>
      </c>
      <c r="D33" s="31">
        <v>162.5</v>
      </c>
      <c r="E33" s="18"/>
      <c r="F33" s="18"/>
      <c r="G33" s="18"/>
      <c r="H33" s="18"/>
      <c r="I33" s="18"/>
      <c r="J33" s="19"/>
      <c r="L33" s="47" t="s">
        <v>89</v>
      </c>
      <c r="M33" s="48">
        <f>((((O27-O26)*(H42-F42))/2)*(B15-(F42+(2/3)*(H42-F42)))+(O26*(H42-F42)*(B15-(F42+(1/2)*(H42-F42)))))/B15</f>
        <v>60</v>
      </c>
      <c r="N33" s="50" t="s">
        <v>89</v>
      </c>
      <c r="O33" s="49">
        <f>(O28*(B15-F43))/B15</f>
        <v>0</v>
      </c>
    </row>
    <row r="34" spans="1:19" ht="18">
      <c r="A34" s="31" t="s">
        <v>31</v>
      </c>
      <c r="B34" s="31">
        <v>150</v>
      </c>
      <c r="C34" s="31" t="s">
        <v>35</v>
      </c>
      <c r="D34" s="31">
        <v>5</v>
      </c>
      <c r="E34" s="18"/>
      <c r="F34" s="18"/>
      <c r="G34" s="18"/>
      <c r="H34" s="18"/>
      <c r="I34" s="18"/>
      <c r="J34" s="19"/>
      <c r="L34" s="47" t="s">
        <v>90</v>
      </c>
      <c r="M34" s="48">
        <f>((((M27-M26)*(H42-F42)/2)*((F42+(H42-F42))-(1/3)*(H42-F42))+(M26*(H42-F42)*((F42+(H42-F42))-(1/2)*(H42-F42)))))/6</f>
        <v>0</v>
      </c>
      <c r="N34" s="50" t="s">
        <v>90</v>
      </c>
      <c r="O34" s="49">
        <f>(M28*F43)/B15</f>
        <v>0</v>
      </c>
    </row>
    <row r="35" spans="1:19" ht="18">
      <c r="A35" s="31" t="s">
        <v>32</v>
      </c>
      <c r="B35" s="31"/>
      <c r="C35" s="31" t="s">
        <v>36</v>
      </c>
      <c r="D35" s="31"/>
      <c r="E35" s="18"/>
      <c r="F35" s="18"/>
      <c r="G35" s="18"/>
      <c r="H35" s="18"/>
      <c r="I35" s="18"/>
      <c r="J35" s="19"/>
      <c r="L35" s="47" t="s">
        <v>91</v>
      </c>
      <c r="M35" s="51">
        <f>((((O27-O26)*(H42-F42)/2)*((F42+(H42-F42))-(1/3)*(H42-F42))+(O26*(H42-F42)*((F42+(H42-F42))-(1/2)*(H42-F42)))))/6</f>
        <v>60</v>
      </c>
      <c r="N35" s="52" t="s">
        <v>91</v>
      </c>
      <c r="O35" s="49">
        <f>(O28*F43)/B15</f>
        <v>0</v>
      </c>
    </row>
    <row r="36" spans="1:19">
      <c r="A36" s="17"/>
      <c r="B36" s="18"/>
      <c r="C36" s="18"/>
      <c r="D36" s="18"/>
      <c r="E36" s="18"/>
      <c r="F36" s="18"/>
      <c r="G36" s="18"/>
      <c r="H36" s="18"/>
      <c r="I36" s="18"/>
      <c r="J36" s="19"/>
      <c r="L36" s="53"/>
      <c r="M36" s="6"/>
      <c r="N36" s="54"/>
      <c r="O36" s="7"/>
    </row>
    <row r="37" spans="1:19">
      <c r="A37" s="99" t="s">
        <v>58</v>
      </c>
      <c r="B37" s="99"/>
      <c r="C37" s="99"/>
      <c r="D37" s="99"/>
      <c r="E37" s="99"/>
      <c r="F37" s="99"/>
      <c r="G37" s="99"/>
      <c r="H37" s="99"/>
      <c r="I37" s="99"/>
      <c r="J37" s="99"/>
      <c r="L37" s="101" t="s">
        <v>103</v>
      </c>
      <c r="M37" s="102"/>
      <c r="N37" s="103" t="s">
        <v>103</v>
      </c>
      <c r="O37" s="104"/>
    </row>
    <row r="38" spans="1:19" ht="18">
      <c r="A38" s="86" t="s">
        <v>3</v>
      </c>
      <c r="B38" s="87"/>
      <c r="C38" s="87"/>
      <c r="D38" s="88"/>
      <c r="E38" s="86" t="s">
        <v>71</v>
      </c>
      <c r="F38" s="87"/>
      <c r="G38" s="87"/>
      <c r="H38" s="88"/>
      <c r="I38" s="95" t="s">
        <v>54</v>
      </c>
      <c r="J38" s="95" t="s">
        <v>55</v>
      </c>
      <c r="L38" s="47" t="s">
        <v>92</v>
      </c>
      <c r="M38" s="51">
        <f>M32-(((((M27-M26)*((M43-F42)/(H42-F42))+M26-M26)*(M43-F42))/2)+M26*(M43-F42))</f>
        <v>0</v>
      </c>
      <c r="N38" s="52" t="s">
        <v>92</v>
      </c>
      <c r="O38" s="49">
        <f>O32</f>
        <v>0</v>
      </c>
      <c r="P38" s="35"/>
      <c r="Q38" s="36"/>
      <c r="R38" s="37"/>
      <c r="S38" s="36"/>
    </row>
    <row r="39" spans="1:19" ht="18">
      <c r="A39" s="89"/>
      <c r="B39" s="90"/>
      <c r="C39" s="90"/>
      <c r="D39" s="91"/>
      <c r="E39" s="89"/>
      <c r="F39" s="90"/>
      <c r="G39" s="90"/>
      <c r="H39" s="91"/>
      <c r="I39" s="96"/>
      <c r="J39" s="96"/>
      <c r="L39" s="47" t="s">
        <v>93</v>
      </c>
      <c r="M39" s="51">
        <f>M33-(((((O27-O26)*((M43-F42)/(H42-F42))+O26-O26)*(M43-F42))/2)+O26*(M43-F42))</f>
        <v>0</v>
      </c>
      <c r="N39" s="52" t="s">
        <v>93</v>
      </c>
      <c r="O39" s="49">
        <f>O33</f>
        <v>0</v>
      </c>
    </row>
    <row r="40" spans="1:19">
      <c r="A40" s="89"/>
      <c r="B40" s="90"/>
      <c r="C40" s="90"/>
      <c r="D40" s="91"/>
      <c r="E40" s="89"/>
      <c r="F40" s="90"/>
      <c r="G40" s="90"/>
      <c r="H40" s="91"/>
      <c r="I40" s="96"/>
      <c r="J40" s="96"/>
      <c r="L40" s="47" t="s">
        <v>82</v>
      </c>
      <c r="M40" s="51">
        <f>SQRT((M38^2)+(M39^2))</f>
        <v>0</v>
      </c>
      <c r="N40" s="52" t="s">
        <v>82</v>
      </c>
      <c r="O40" s="49">
        <f>SQRT((O38^2)+(O39^2))</f>
        <v>0</v>
      </c>
    </row>
    <row r="41" spans="1:19">
      <c r="A41" s="92"/>
      <c r="B41" s="93"/>
      <c r="C41" s="93"/>
      <c r="D41" s="94"/>
      <c r="E41" s="92"/>
      <c r="F41" s="93"/>
      <c r="G41" s="93"/>
      <c r="H41" s="94"/>
      <c r="I41" s="97"/>
      <c r="J41" s="97"/>
      <c r="L41" s="5"/>
      <c r="M41" s="56"/>
      <c r="N41" s="57"/>
      <c r="O41" s="7"/>
    </row>
    <row r="42" spans="1:19" ht="18">
      <c r="A42" s="38" t="s">
        <v>85</v>
      </c>
      <c r="B42" s="40">
        <v>20</v>
      </c>
      <c r="C42" s="38" t="s">
        <v>87</v>
      </c>
      <c r="D42" s="40">
        <v>20</v>
      </c>
      <c r="E42" s="40" t="s">
        <v>83</v>
      </c>
      <c r="F42" s="40">
        <v>0</v>
      </c>
      <c r="G42" s="40" t="s">
        <v>86</v>
      </c>
      <c r="H42" s="40">
        <v>6</v>
      </c>
      <c r="I42" s="31" t="s">
        <v>53</v>
      </c>
      <c r="J42" s="31" t="s">
        <v>2</v>
      </c>
      <c r="L42" s="105" t="s">
        <v>77</v>
      </c>
      <c r="M42" s="106"/>
      <c r="N42" s="107" t="s">
        <v>77</v>
      </c>
      <c r="O42" s="105"/>
    </row>
    <row r="43" spans="1:19" ht="18">
      <c r="A43" s="41" t="s">
        <v>50</v>
      </c>
      <c r="B43" s="83"/>
      <c r="C43" s="84"/>
      <c r="D43" s="85"/>
      <c r="E43" s="31" t="s">
        <v>72</v>
      </c>
      <c r="F43" s="83"/>
      <c r="G43" s="84"/>
      <c r="H43" s="85"/>
      <c r="I43" s="31"/>
      <c r="J43" s="31"/>
      <c r="L43" s="8" t="s">
        <v>72</v>
      </c>
      <c r="M43" s="70">
        <v>3</v>
      </c>
      <c r="N43" s="9" t="s">
        <v>72</v>
      </c>
      <c r="O43" s="68">
        <f>F43</f>
        <v>0</v>
      </c>
    </row>
    <row r="44" spans="1:19" ht="18">
      <c r="A44" s="17"/>
      <c r="B44" s="18"/>
      <c r="C44" s="18"/>
      <c r="D44" s="14"/>
      <c r="E44" s="18"/>
      <c r="F44" s="18"/>
      <c r="G44" s="18"/>
      <c r="H44" s="18"/>
      <c r="I44" s="18"/>
      <c r="J44" s="19"/>
      <c r="L44" s="42" t="s">
        <v>39</v>
      </c>
      <c r="M44" s="71">
        <f>(M33*M43)-((((((O27-O26)*(M43-F42)/(H42-F42))+O26-O26)*(M43-F42))/2)*(M43-F42)*(1/3)+O26*(M43-F42)*(M43-F42)*(1/2))</f>
        <v>90</v>
      </c>
      <c r="N44" s="59" t="s">
        <v>39</v>
      </c>
      <c r="O44" s="69">
        <f>(O28*F43*(B15-F43))/B15</f>
        <v>0</v>
      </c>
    </row>
    <row r="45" spans="1:19" ht="18">
      <c r="A45" s="108" t="s">
        <v>62</v>
      </c>
      <c r="B45" s="109"/>
      <c r="C45" s="18"/>
      <c r="D45" s="18"/>
      <c r="E45" s="18"/>
      <c r="F45" s="18"/>
      <c r="G45" s="18"/>
      <c r="H45" s="18"/>
      <c r="I45" s="18"/>
      <c r="J45" s="19"/>
      <c r="L45" s="42" t="s">
        <v>40</v>
      </c>
      <c r="M45" s="71">
        <f>(M32*M43)-((((((M27-M26)*(M43-F42)/(H42-F42))+M26-M26)*(M43-F42))/2)*(M43-F42)*(1/3)+M26*(M43-F42)*(M43-F42)*(1/2))</f>
        <v>0</v>
      </c>
      <c r="N45" s="59" t="s">
        <v>40</v>
      </c>
      <c r="O45" s="69">
        <f>M28*F43*(B15-F43)/B15</f>
        <v>0</v>
      </c>
    </row>
    <row r="46" spans="1:19">
      <c r="A46" s="112"/>
      <c r="B46" s="113"/>
      <c r="C46" s="18"/>
      <c r="D46" s="18"/>
      <c r="E46" s="18"/>
      <c r="F46" s="18"/>
      <c r="G46" s="18"/>
      <c r="H46" s="18"/>
      <c r="I46" s="18"/>
      <c r="J46" s="19"/>
      <c r="L46" s="43"/>
      <c r="M46" s="60"/>
      <c r="N46" s="61"/>
      <c r="O46" s="19"/>
    </row>
    <row r="47" spans="1:19">
      <c r="A47" s="31" t="s">
        <v>52</v>
      </c>
      <c r="B47" s="31">
        <v>90</v>
      </c>
      <c r="C47" s="18"/>
      <c r="D47" s="18"/>
      <c r="E47" s="18"/>
      <c r="F47" s="18"/>
      <c r="G47" s="18"/>
      <c r="H47" s="18"/>
      <c r="I47" s="18"/>
      <c r="J47" s="19"/>
      <c r="L47" s="76" t="s">
        <v>63</v>
      </c>
      <c r="M47" s="77"/>
      <c r="N47" s="78" t="s">
        <v>63</v>
      </c>
      <c r="O47" s="79"/>
    </row>
    <row r="48" spans="1:19">
      <c r="A48" s="17"/>
      <c r="B48" s="18"/>
      <c r="C48" s="18"/>
      <c r="D48" s="18"/>
      <c r="E48" s="18"/>
      <c r="F48" s="18"/>
      <c r="G48" s="18"/>
      <c r="H48" s="18"/>
      <c r="I48" s="18"/>
      <c r="J48" s="19"/>
      <c r="L48" s="27" t="s">
        <v>4</v>
      </c>
      <c r="M48" s="66">
        <f>(M45*M21+M44*M23)/(M44*M22+M45*M23)</f>
        <v>-0.16714702324466835</v>
      </c>
      <c r="N48" s="62" t="s">
        <v>4</v>
      </c>
      <c r="O48" s="67" t="e">
        <f>(O45*M21+O44*M23)/(O44*M22+O45*M23)</f>
        <v>#DIV/0!</v>
      </c>
    </row>
    <row r="49" spans="1:15" ht="16.05" customHeight="1">
      <c r="A49" s="108" t="s">
        <v>95</v>
      </c>
      <c r="B49" s="109"/>
      <c r="C49" s="18"/>
      <c r="D49" s="18"/>
      <c r="E49" s="18"/>
      <c r="F49" s="18"/>
      <c r="G49" s="18"/>
      <c r="H49" s="18"/>
      <c r="I49" s="18"/>
      <c r="J49" s="19"/>
      <c r="L49" s="27" t="s">
        <v>64</v>
      </c>
      <c r="M49" s="65">
        <f>ATAN(M48)*(180/PI())</f>
        <v>-9.4890986761137981</v>
      </c>
      <c r="N49" s="62" t="s">
        <v>64</v>
      </c>
      <c r="O49" s="64" t="e">
        <f>ATAN(O48)*(180/PI())</f>
        <v>#DIV/0!</v>
      </c>
    </row>
    <row r="50" spans="1:15">
      <c r="A50" s="112"/>
      <c r="B50" s="113"/>
      <c r="C50" s="18"/>
      <c r="D50" s="18"/>
      <c r="E50" s="18"/>
      <c r="F50" s="18"/>
      <c r="G50" s="18"/>
      <c r="H50" s="18"/>
      <c r="I50" s="18"/>
      <c r="J50" s="19"/>
      <c r="L50" s="17"/>
      <c r="M50" s="60"/>
      <c r="N50" s="63"/>
      <c r="O50" s="19"/>
    </row>
    <row r="51" spans="1:15">
      <c r="A51" s="31" t="s">
        <v>16</v>
      </c>
      <c r="B51" s="31">
        <v>-90.9</v>
      </c>
      <c r="C51" s="18"/>
      <c r="D51" s="18"/>
      <c r="E51" s="18"/>
      <c r="F51" s="18"/>
      <c r="G51" s="18"/>
      <c r="H51" s="18"/>
      <c r="I51" s="18"/>
      <c r="J51" s="19"/>
      <c r="L51" s="76" t="s">
        <v>5</v>
      </c>
      <c r="M51" s="77"/>
      <c r="N51" s="78" t="s">
        <v>5</v>
      </c>
      <c r="O51" s="79"/>
    </row>
    <row r="52" spans="1:15" ht="18">
      <c r="A52" s="31" t="s">
        <v>17</v>
      </c>
      <c r="B52" s="31">
        <v>-188.96</v>
      </c>
      <c r="C52" s="22"/>
      <c r="D52" s="22"/>
      <c r="E52" s="22"/>
      <c r="F52" s="22"/>
      <c r="G52" s="22"/>
      <c r="H52" s="22"/>
      <c r="I52" s="22"/>
      <c r="J52" s="23"/>
      <c r="L52" s="42" t="s">
        <v>41</v>
      </c>
      <c r="M52" s="65">
        <f>(M44*($B$52-($B$51*M48)))/($M$21-($M$23*M48))*1000000</f>
        <v>-92.066434432178681</v>
      </c>
      <c r="N52" s="59" t="s">
        <v>41</v>
      </c>
      <c r="O52" s="64" t="e">
        <f>(O44*($B$52-($B$51*O48)))/($M$21-($M$23*O48))*1000000</f>
        <v>#DIV/0!</v>
      </c>
    </row>
    <row r="53" spans="1:15">
      <c r="C53" s="55"/>
      <c r="D53" s="55"/>
    </row>
    <row r="55" spans="1:15">
      <c r="B55" s="58"/>
    </row>
    <row r="57" spans="1:15">
      <c r="B57" s="58"/>
    </row>
    <row r="58" spans="1:15">
      <c r="B58" s="58"/>
    </row>
  </sheetData>
  <mergeCells count="30">
    <mergeCell ref="L14:M15"/>
    <mergeCell ref="A30:D31"/>
    <mergeCell ref="L19:M20"/>
    <mergeCell ref="A37:J37"/>
    <mergeCell ref="A13:J13"/>
    <mergeCell ref="L13:O13"/>
    <mergeCell ref="A14:B14"/>
    <mergeCell ref="L51:M51"/>
    <mergeCell ref="N51:O51"/>
    <mergeCell ref="A45:B46"/>
    <mergeCell ref="L30:M30"/>
    <mergeCell ref="N30:O30"/>
    <mergeCell ref="L31:M31"/>
    <mergeCell ref="N31:O31"/>
    <mergeCell ref="L37:M37"/>
    <mergeCell ref="N37:O37"/>
    <mergeCell ref="A38:D41"/>
    <mergeCell ref="E38:H41"/>
    <mergeCell ref="I38:I41"/>
    <mergeCell ref="J38:J41"/>
    <mergeCell ref="B43:D43"/>
    <mergeCell ref="F43:H43"/>
    <mergeCell ref="A49:B50"/>
    <mergeCell ref="A17:B18"/>
    <mergeCell ref="L42:M42"/>
    <mergeCell ref="N42:O42"/>
    <mergeCell ref="L47:M47"/>
    <mergeCell ref="N47:O47"/>
    <mergeCell ref="L25:O25"/>
    <mergeCell ref="A24:D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Doubly, Singly, &amp; Unsymmetric</vt:lpstr>
      <vt:lpstr>Prefabricated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JT Rupp</cp:lastModifiedBy>
  <dcterms:created xsi:type="dcterms:W3CDTF">2019-11-22T18:33:48Z</dcterms:created>
  <dcterms:modified xsi:type="dcterms:W3CDTF">2022-01-06T20:36:39Z</dcterms:modified>
</cp:coreProperties>
</file>