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22" i="7" l="1"/>
  <c r="G95" i="7"/>
  <c r="G168" i="7"/>
  <c r="F112" i="7"/>
  <c r="G78" i="7"/>
  <c r="F63" i="7"/>
  <c r="G65" i="7"/>
  <c r="G81" i="7"/>
  <c r="F72" i="7"/>
  <c r="F61" i="7"/>
  <c r="H135" i="7"/>
  <c r="H93" i="7"/>
  <c r="F73" i="7"/>
  <c r="H159" i="7"/>
  <c r="G118" i="7"/>
  <c r="F143" i="7"/>
  <c r="G91" i="7"/>
  <c r="H114" i="7"/>
  <c r="H151" i="7"/>
  <c r="H143" i="7"/>
  <c r="H117" i="7"/>
  <c r="F92" i="7"/>
  <c r="H173" i="7"/>
  <c r="F101" i="7"/>
  <c r="H71" i="7"/>
  <c r="H70" i="7"/>
  <c r="G62" i="7"/>
  <c r="H69" i="7"/>
  <c r="H88" i="7"/>
  <c r="H73" i="7"/>
  <c r="H82" i="7"/>
  <c r="G90" i="7"/>
  <c r="H144" i="7"/>
  <c r="G60" i="7"/>
  <c r="H64" i="7"/>
  <c r="F120" i="7"/>
  <c r="H59" i="7"/>
  <c r="F82" i="7"/>
  <c r="H174" i="7"/>
  <c r="G128" i="7"/>
  <c r="H106" i="7"/>
  <c r="G107" i="7"/>
  <c r="G61" i="7"/>
  <c r="F59" i="7"/>
  <c r="H81" i="7"/>
  <c r="F102" i="7"/>
  <c r="H109" i="7"/>
  <c r="F156" i="7"/>
  <c r="F93" i="7"/>
  <c r="H57" i="7"/>
  <c r="F133" i="7"/>
  <c r="H89" i="7"/>
  <c r="G89" i="7"/>
  <c r="F121" i="7"/>
  <c r="H148" i="7"/>
  <c r="G70" i="7"/>
  <c r="F160"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G110" i="7"/>
  <c r="F87" i="7"/>
  <c r="H96" i="7"/>
  <c r="G106" i="7"/>
  <c r="H164" i="7"/>
  <c r="G92" i="7"/>
  <c r="G116" i="7"/>
  <c r="G96" i="7"/>
  <c r="H147" i="7"/>
  <c r="H107" i="7"/>
  <c r="F110" i="7"/>
  <c r="G153" i="7"/>
  <c r="H137" i="7"/>
  <c r="G122" i="7"/>
  <c r="G129" i="7"/>
  <c r="F78" i="7"/>
  <c r="F164" i="7"/>
  <c r="F57" i="7"/>
  <c r="F115" i="7"/>
  <c r="F113" i="7"/>
  <c r="G83" i="7"/>
  <c r="H75" i="7"/>
  <c r="H116" i="7"/>
  <c r="H170" i="7"/>
  <c r="H156" i="7"/>
  <c r="H120" i="7"/>
  <c r="H127" i="7"/>
  <c r="F172" i="7"/>
  <c r="H85" i="7"/>
  <c r="G82" i="7"/>
  <c r="H74" i="7"/>
  <c r="G108" i="7"/>
  <c r="H113" i="7"/>
  <c r="G145" i="7"/>
  <c r="G67" i="7"/>
  <c r="F148" i="7"/>
  <c r="F170" i="7"/>
  <c r="G159" i="7"/>
  <c r="F60" i="7"/>
  <c r="H77" i="7"/>
  <c r="F132" i="7"/>
  <c r="G66" i="7"/>
  <c r="F126" i="7"/>
  <c r="F152" i="7"/>
  <c r="F138" i="7"/>
  <c r="H79" i="7"/>
  <c r="H115" i="7"/>
  <c r="G57" i="7"/>
  <c r="F103" i="7"/>
  <c r="F89" i="7"/>
  <c r="H97" i="7"/>
  <c r="G160" i="7"/>
  <c r="G64" i="7"/>
  <c r="H126" i="7"/>
  <c r="G103" i="7"/>
  <c r="G131" i="7"/>
  <c r="H125" i="7"/>
  <c r="G126" i="7"/>
  <c r="H130" i="7"/>
  <c r="G58" i="7"/>
  <c r="G165" i="7"/>
  <c r="F124" i="7"/>
  <c r="G125" i="7"/>
  <c r="G94" i="7"/>
  <c r="H67" i="7"/>
  <c r="G99" i="7"/>
  <c r="G104" i="7"/>
  <c r="G105" i="7"/>
  <c r="F125" i="7"/>
  <c r="H104" i="7"/>
  <c r="H168" i="7"/>
  <c r="F118" i="7"/>
  <c r="H140" i="7"/>
  <c r="H63" i="7"/>
  <c r="G98" i="7"/>
  <c r="H128" i="7"/>
  <c r="H100" i="7"/>
  <c r="F65" i="7"/>
  <c r="G76" i="7"/>
  <c r="G138" i="7"/>
  <c r="G73" i="7"/>
  <c r="G88" i="7"/>
  <c r="H149" i="7"/>
  <c r="F161" i="7"/>
  <c r="H163" i="7"/>
  <c r="G157" i="7"/>
  <c r="G121" i="7"/>
  <c r="G167" i="7"/>
  <c r="G69" i="7"/>
  <c r="G135" i="7"/>
  <c r="H102" i="7"/>
  <c r="F163" i="7"/>
  <c r="F159" i="7"/>
  <c r="H145" i="7"/>
  <c r="H80" i="7"/>
  <c r="G139" i="7"/>
  <c r="G172" i="7"/>
  <c r="H86" i="7"/>
  <c r="F117" i="7"/>
  <c r="F86" i="7"/>
  <c r="F80" i="7"/>
  <c r="F98" i="7"/>
  <c r="F83" i="7"/>
  <c r="G156" i="7"/>
  <c r="G120" i="7"/>
  <c r="G148" i="7"/>
  <c r="G155" i="7"/>
  <c r="F166" i="7"/>
  <c r="G162" i="7"/>
  <c r="F151" i="7"/>
  <c r="G151" i="7"/>
  <c r="G115" i="7"/>
  <c r="H90" i="7"/>
  <c r="G112" i="7"/>
  <c r="G113" i="7"/>
  <c r="F135" i="7"/>
  <c r="F127" i="7"/>
  <c r="G163" i="7"/>
  <c r="F144" i="7"/>
  <c r="H133" i="7"/>
  <c r="F150" i="7"/>
  <c r="F140" i="7"/>
  <c r="F91" i="7"/>
  <c r="H99" i="7"/>
  <c r="G140" i="7"/>
  <c r="F85" i="7"/>
  <c r="G84" i="7"/>
  <c r="G171" i="7"/>
  <c r="G74" i="7"/>
  <c r="H87" i="7"/>
  <c r="H129" i="7"/>
  <c r="G80" i="7"/>
  <c r="F64" i="7"/>
  <c r="F131" i="7"/>
  <c r="G142" i="7"/>
  <c r="F130" i="7"/>
  <c r="G175" i="7"/>
  <c r="G169" i="7"/>
  <c r="F114" i="7"/>
  <c r="G59" i="7"/>
  <c r="F169" i="7"/>
  <c r="G75" i="7"/>
  <c r="G143" i="7"/>
  <c r="H62" i="7"/>
  <c r="F68" i="7"/>
  <c r="H110" i="7"/>
  <c r="F58" i="7"/>
  <c r="G119" i="7"/>
  <c r="G97" i="7"/>
  <c r="F62" i="7"/>
  <c r="F154" i="7"/>
  <c r="F88" i="7"/>
  <c r="G77" i="7"/>
  <c r="G158" i="7"/>
  <c r="F99" i="7"/>
  <c r="H118" i="7"/>
  <c r="F165" i="7"/>
  <c r="G93" i="7"/>
  <c r="F149" i="7"/>
  <c r="G133" i="7"/>
  <c r="G152" i="7"/>
  <c r="H111" i="7"/>
  <c r="H122" i="7"/>
  <c r="H95" i="7"/>
  <c r="H146"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T33" i="7"/>
  <c r="F212" i="7"/>
  <c r="K39" i="7"/>
  <c r="N33" i="7"/>
  <c r="D39" i="7"/>
  <c r="C39" i="7"/>
  <c r="G207" i="7"/>
  <c r="E39" i="7"/>
  <c r="O33" i="7"/>
  <c r="F39" i="7"/>
  <c r="Q39" i="7"/>
  <c r="D38" i="7"/>
  <c r="P32" i="7"/>
  <c r="R33" i="7"/>
  <c r="G211" i="7"/>
  <c r="R38" i="7"/>
  <c r="H38" i="7"/>
  <c r="I38" i="7"/>
  <c r="P39" i="7"/>
  <c r="C33" i="7"/>
  <c r="H211" i="7"/>
  <c r="G38" i="7"/>
  <c r="G212" i="7"/>
  <c r="J33" i="7"/>
  <c r="O32" i="7"/>
  <c r="R39" i="7"/>
  <c r="S32" i="7"/>
  <c r="F208" i="7"/>
  <c r="O38" i="7"/>
  <c r="R32" i="7"/>
  <c r="L32" i="7"/>
  <c r="F211" i="7"/>
  <c r="I32" i="7"/>
  <c r="T39" i="7"/>
  <c r="E38" i="7"/>
  <c r="G208" i="7"/>
  <c r="E33" i="7"/>
  <c r="G39" i="7"/>
  <c r="D32" i="7"/>
  <c r="J38" i="7"/>
  <c r="P33" i="7"/>
  <c r="F32" i="7"/>
  <c r="O39" i="7"/>
  <c r="T32" i="7"/>
  <c r="H33" i="7"/>
  <c r="M39" i="7"/>
  <c r="J32" i="7"/>
  <c r="M33" i="7"/>
  <c r="H32" i="7"/>
  <c r="K32" i="7"/>
  <c r="I39" i="7"/>
  <c r="Q33" i="7"/>
  <c r="C32" i="7"/>
  <c r="G33" i="7"/>
  <c r="M32" i="7"/>
  <c r="N32" i="7"/>
  <c r="S39" i="7"/>
  <c r="M38" i="7"/>
  <c r="I33" i="7"/>
  <c r="H208" i="7"/>
  <c r="G32" i="7"/>
  <c r="P38" i="7"/>
  <c r="H39" i="7"/>
  <c r="Q38" i="7"/>
  <c r="D33" i="7"/>
  <c r="K38" i="7"/>
  <c r="J39" i="7"/>
  <c r="K33" i="7"/>
  <c r="L33" i="7"/>
  <c r="H207" i="7"/>
  <c r="C38" i="7"/>
  <c r="N39" i="7"/>
  <c r="S38" i="7"/>
  <c r="E32" i="7"/>
  <c r="T38" i="7"/>
  <c r="F33" i="7"/>
  <c r="L39" i="7"/>
  <c r="L38" i="7"/>
  <c r="F38" i="7"/>
  <c r="F207" i="7"/>
  <c r="N38" i="7"/>
  <c r="S33" i="7"/>
  <c r="H212" i="7"/>
  <c r="D43" i="7" l="1"/>
  <c r="C43" i="7"/>
  <c r="U39" i="7"/>
  <c r="J42" i="7"/>
  <c r="C131" i="7"/>
  <c r="Q43" i="7"/>
  <c r="N43" i="7"/>
  <c r="J43" i="7"/>
  <c r="H42" i="7"/>
  <c r="L42" i="7"/>
  <c r="C97" i="7"/>
  <c r="I43" i="7"/>
  <c r="C165" i="7"/>
  <c r="S42" i="7"/>
  <c r="C104" i="7"/>
  <c r="O43" i="7"/>
  <c r="S43" i="7"/>
  <c r="E82" i="7"/>
  <c r="D137" i="7"/>
  <c r="G42" i="7"/>
  <c r="H43" i="7"/>
  <c r="E72" i="7"/>
  <c r="T43" i="7"/>
  <c r="C156" i="7"/>
  <c r="C101" i="7"/>
  <c r="E93" i="7"/>
  <c r="E94" i="7"/>
  <c r="E141" i="7"/>
  <c r="D135" i="7"/>
  <c r="D166" i="7"/>
  <c r="D147" i="7"/>
  <c r="C109" i="7"/>
  <c r="F43" i="7"/>
  <c r="C157" i="7"/>
  <c r="U38" i="7"/>
  <c r="C42" i="7"/>
  <c r="D170" i="7"/>
  <c r="E66" i="7"/>
  <c r="E100" i="7"/>
  <c r="D103" i="7"/>
  <c r="E71" i="7"/>
  <c r="E68" i="7"/>
  <c r="E135" i="7"/>
  <c r="D89" i="7"/>
  <c r="L43" i="7"/>
  <c r="D134" i="7"/>
  <c r="D158" i="7"/>
  <c r="E96" i="7"/>
  <c r="E150" i="7"/>
  <c r="C170" i="7"/>
  <c r="C125" i="7"/>
  <c r="C108" i="7"/>
  <c r="D42" i="7"/>
  <c r="E105" i="7"/>
  <c r="D109" i="7"/>
  <c r="D60" i="7"/>
  <c r="C111" i="7"/>
  <c r="O42" i="7"/>
  <c r="E101" i="7"/>
  <c r="E124" i="7"/>
  <c r="E85" i="7"/>
  <c r="C73" i="7"/>
  <c r="D114" i="7"/>
  <c r="E156" i="7"/>
  <c r="E80" i="7"/>
  <c r="D140" i="7"/>
  <c r="D59" i="7"/>
  <c r="C74" i="7"/>
  <c r="R42" i="7"/>
  <c r="E168" i="7"/>
  <c r="E115" i="7"/>
  <c r="C149" i="7"/>
  <c r="D112" i="7"/>
  <c r="D120" i="7"/>
  <c r="D99" i="7"/>
  <c r="D100" i="7"/>
  <c r="C123" i="7"/>
  <c r="K43" i="7"/>
  <c r="D154" i="7"/>
  <c r="E99" i="7"/>
  <c r="D157" i="7"/>
  <c r="C144" i="7"/>
  <c r="D111" i="7"/>
  <c r="C77" i="7"/>
  <c r="D118" i="7"/>
  <c r="D138" i="7"/>
  <c r="D73" i="7"/>
  <c r="E65" i="7"/>
  <c r="E125" i="7"/>
  <c r="E122" i="7"/>
  <c r="E102" i="7"/>
  <c r="F42" i="7"/>
  <c r="D66" i="7"/>
  <c r="C154" i="7"/>
  <c r="E132" i="7"/>
  <c r="D102" i="7"/>
  <c r="K42" i="7"/>
  <c r="C152" i="7"/>
  <c r="M42" i="7"/>
  <c r="C107" i="7"/>
  <c r="E123" i="7"/>
  <c r="D173" i="7"/>
  <c r="C145" i="7"/>
  <c r="D76" i="7"/>
  <c r="E121" i="7"/>
  <c r="C172" i="7"/>
  <c r="E170" i="7"/>
  <c r="D160" i="7"/>
  <c r="D150" i="7"/>
  <c r="C110" i="7"/>
  <c r="C75" i="7"/>
  <c r="D175" i="7"/>
  <c r="D123" i="7"/>
  <c r="E147" i="7"/>
  <c r="D121" i="7"/>
  <c r="C88" i="7"/>
  <c r="R43" i="7"/>
  <c r="D83" i="7"/>
  <c r="C92" i="7"/>
  <c r="E163" i="7"/>
  <c r="C66" i="7"/>
  <c r="C174" i="7"/>
  <c r="C79" i="7"/>
  <c r="D124" i="7"/>
  <c r="E143" i="7"/>
  <c r="P42" i="7"/>
  <c r="C164" i="7"/>
  <c r="E158" i="7"/>
  <c r="C103" i="7"/>
  <c r="D74" i="7"/>
  <c r="D108"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E78" i="7"/>
  <c r="C78" i="7"/>
  <c r="E83" i="7"/>
  <c r="C155" i="7"/>
  <c r="D159" i="7"/>
  <c r="D69" i="7"/>
  <c r="E76" i="7"/>
  <c r="C162" i="7"/>
  <c r="E58" i="7"/>
  <c r="E155" i="7"/>
  <c r="E119" i="7"/>
  <c r="C173" i="7"/>
  <c r="E116" i="7"/>
  <c r="D58" i="7"/>
  <c r="E131" i="7"/>
  <c r="D92" i="7"/>
  <c r="D90" i="7"/>
  <c r="C96" i="7"/>
  <c r="E61" i="7"/>
  <c r="E104" i="7"/>
  <c r="E98" i="7"/>
  <c r="E145" i="7"/>
  <c r="C102" i="7"/>
  <c r="E74" i="7"/>
  <c r="D80" i="7"/>
  <c r="C65" i="7"/>
  <c r="E171" i="7"/>
  <c r="D148" i="7"/>
  <c r="C161" i="7"/>
  <c r="D128"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19"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139" i="7"/>
  <c r="D110" i="7"/>
  <c r="C114" i="7"/>
  <c r="D98" i="7"/>
  <c r="E148" i="7"/>
  <c r="E169" i="7"/>
  <c r="D88" i="7"/>
  <c r="C168" i="7"/>
  <c r="C136" i="7"/>
  <c r="C63" i="7"/>
  <c r="C160" i="7"/>
  <c r="C84" i="7"/>
  <c r="E63" i="7"/>
  <c r="D153" i="7"/>
  <c r="C167" i="7"/>
  <c r="C112" i="7"/>
  <c r="C163" i="7"/>
  <c r="E77" i="7"/>
  <c r="C72" i="7"/>
  <c r="E110" i="7"/>
  <c r="E111" i="7"/>
  <c r="C120" i="7"/>
  <c r="E67" i="7"/>
  <c r="E133" i="7"/>
  <c r="E134" i="7"/>
  <c r="E79" i="7"/>
  <c r="D96" i="7"/>
  <c r="D146"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13" i="7"/>
  <c r="G209" i="7"/>
  <c r="H213" i="7"/>
  <c r="F209" i="7"/>
  <c r="G213" i="7"/>
  <c r="H209" i="7"/>
  <c r="F215" i="7" l="1"/>
  <c r="M34" i="12" s="1"/>
  <c r="G215" i="7"/>
  <c r="N34" i="12" s="1"/>
  <c r="H215" i="7"/>
  <c r="O34" i="12" s="1"/>
</calcChain>
</file>

<file path=xl/sharedStrings.xml><?xml version="1.0" encoding="utf-8"?>
<sst xmlns="http://schemas.openxmlformats.org/spreadsheetml/2006/main" count="15094" uniqueCount="218">
  <si>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</si>
  <si>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</si>
  <si>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</si>
  <si>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</si>
  <si>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</si>
  <si>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</si>
  <si>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</si>
  <si>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</si>
  <si>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</si>
  <si>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</si>
  <si>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</si>
  <si>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</si>
  <si>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</si>
  <si>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</si>
  <si>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</si>
  <si>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</si>
  <si>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</si>
  <si>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</si>
  <si>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</si>
  <si>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</si>
  <si>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</si>
  <si>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</si>
  <si>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</si>
  <si>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</si>
  <si>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</si>
  <si>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</si>
  <si>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</si>
  <si>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</si>
  <si>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</si>
  <si>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</si>
  <si>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</si>
  <si>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</si>
  <si>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</si>
  <si>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</si>
  <si>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</si>
  <si>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</si>
  <si>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</si>
  <si>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</si>
  <si>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</si>
  <si>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</si>
  <si>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</si>
  <si>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</si>
  <si>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</si>
  <si>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</si>
  <si>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</si>
  <si>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</si>
  <si>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</si>
  <si>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</si>
  <si>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</si>
  <si>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</si>
  <si>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</si>
  <si>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</si>
  <si>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</si>
  <si>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</si>
  <si>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</si>
  <si>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</si>
  <si>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</si>
  <si>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</si>
  <si>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</si>
  <si>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</si>
  <si>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</si>
  <si>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</si>
  <si>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</si>
  <si>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</si>
  <si>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</si>
  <si>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</si>
  <si>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</si>
  <si>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</si>
  <si>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</si>
  <si>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</si>
  <si>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</si>
  <si>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</si>
  <si>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</si>
  <si>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</si>
  <si>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</si>
  <si>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</si>
  <si>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</si>
  <si>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</si>
  <si>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</si>
  <si>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</si>
  <si>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</si>
  <si>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</si>
  <si>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</si>
  <si>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</si>
  <si>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</si>
  <si>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</si>
  <si>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</si>
  <si>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</si>
  <si>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</si>
  <si>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</si>
  <si>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</si>
  <si>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</si>
  <si>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</si>
  <si>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</si>
  <si>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</si>
  <si>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</si>
  <si>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</si>
  <si>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</si>
  <si>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</si>
  <si>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</si>
  <si>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</si>
  <si>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</si>
  <si>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</si>
  <si>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</si>
  <si>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</si>
  <si>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</si>
  <si>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</si>
  <si>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</si>
  <si>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</si>
  <si>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</si>
  <si>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</si>
  <si>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</si>
  <si>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</si>
  <si>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</si>
  <si>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</si>
  <si>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</si>
  <si>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</si>
  <si>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</si>
  <si>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</si>
  <si>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</si>
  <si>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</si>
  <si>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</si>
  <si>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</si>
  <si>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</si>
  <si>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</si>
  <si>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</si>
  <si>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</si>
  <si>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</si>
  <si>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</si>
  <si>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</si>
  <si>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</si>
  <si>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</si>
  <si>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</si>
  <si>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</si>
  <si>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</si>
  <si>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</si>
  <si>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</si>
  <si>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</si>
  <si>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</si>
  <si>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</si>
  <si>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</si>
  <si>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</si>
  <si>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</si>
  <si>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</si>
  <si>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</si>
  <si>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</si>
  <si>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</si>
  <si>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</si>
  <si>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</si>
  <si>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</si>
  <si>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</si>
  <si>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</si>
  <si>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</si>
  <si>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</si>
  <si>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</si>
  <si>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</si>
  <si>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</si>
  <si>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</si>
  <si>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</si>
  <si>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</si>
  <si>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</si>
  <si>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</si>
  <si>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</si>
  <si>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</si>
  <si>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</si>
  <si>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</si>
  <si>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</si>
  <si>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</si>
  <si>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</si>
  <si>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</si>
  <si>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</si>
  <si>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</si>
  <si>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</si>
  <si>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</si>
  <si>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</si>
  <si>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</si>
  <si>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</si>
  <si>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</si>
  <si>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</si>
  <si>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</si>
  <si>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</si>
  <si>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</si>
  <si>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</si>
  <si>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</si>
  <si>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</si>
  <si>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</si>
  <si>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</si>
  <si>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</si>
  <si>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</si>
  <si>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</si>
  <si>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</si>
  <si>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</si>
  <si>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</si>
  <si>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</si>
  <si>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</si>
  <si>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</si>
  <si>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</si>
  <si>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</si>
  <si>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</si>
  <si>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</si>
  <si>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</si>
  <si>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GRIM2025</t>
  </si>
  <si>
    <t>GRIM_output_2.xls</t>
  </si>
  <si>
    <t>Accidental poisoning (ICD-10 X40–X49), 1979–2014</t>
  </si>
  <si>
    <t>—</t>
  </si>
  <si>
    <t>Final</t>
  </si>
  <si>
    <t>Final Recast</t>
  </si>
  <si>
    <t>Revised</t>
  </si>
  <si>
    <t>Preliminary</t>
  </si>
  <si>
    <t>year</t>
  </si>
  <si>
    <t>SnapshotId</t>
  </si>
  <si>
    <t>Accidental poisoning</t>
  </si>
  <si>
    <t>X40–X49</t>
  </si>
  <si>
    <t>All external causes of morbidity and mortality</t>
  </si>
  <si>
    <t>V01–Y98</t>
  </si>
  <si>
    <t>850–869</t>
  </si>
  <si>
    <t>None.</t>
  </si>
  <si>
    <t>A comparability factor for Accidental poisoning (ICD-10 X40–X49) has not been calculated.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</si>
</sst>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Accidental poisoning (ICD-10 X40–X49), by sex and year, 1979–2014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Admin!Deaths_male</c:f>
              <c:numCache>
                <c:formatCode>#,##0</c:formatCode>
                <c:ptCount val="36"/>
                <c:pt idx="0">
                  <c:v>92</c:v>
                </c:pt>
                <c:pt idx="1">
                  <c:v>121</c:v>
                </c:pt>
                <c:pt idx="2">
                  <c:v>112</c:v>
                </c:pt>
                <c:pt idx="3">
                  <c:v>121</c:v>
                </c:pt>
                <c:pt idx="4">
                  <c:v>141</c:v>
                </c:pt>
                <c:pt idx="5">
                  <c:v>128</c:v>
                </c:pt>
                <c:pt idx="6">
                  <c:v>130</c:v>
                </c:pt>
                <c:pt idx="7">
                  <c:v>102</c:v>
                </c:pt>
                <c:pt idx="8">
                  <c:v>111</c:v>
                </c:pt>
                <c:pt idx="9">
                  <c:v>169</c:v>
                </c:pt>
                <c:pt idx="10">
                  <c:v>122</c:v>
                </c:pt>
                <c:pt idx="11">
                  <c:v>155</c:v>
                </c:pt>
                <c:pt idx="12">
                  <c:v>150</c:v>
                </c:pt>
                <c:pt idx="13">
                  <c:v>171</c:v>
                </c:pt>
                <c:pt idx="14">
                  <c:v>234</c:v>
                </c:pt>
                <c:pt idx="15">
                  <c:v>208</c:v>
                </c:pt>
                <c:pt idx="16">
                  <c:v>231</c:v>
                </c:pt>
                <c:pt idx="17">
                  <c:v>255</c:v>
                </c:pt>
                <c:pt idx="18">
                  <c:v>225</c:v>
                </c:pt>
                <c:pt idx="19">
                  <c:v>482</c:v>
                </c:pt>
                <c:pt idx="20">
                  <c:v>801</c:v>
                </c:pt>
                <c:pt idx="21">
                  <c:v>575</c:v>
                </c:pt>
                <c:pt idx="22">
                  <c:v>426</c:v>
                </c:pt>
                <c:pt idx="23">
                  <c:v>373</c:v>
                </c:pt>
                <c:pt idx="24">
                  <c:v>434</c:v>
                </c:pt>
                <c:pt idx="25">
                  <c:v>507</c:v>
                </c:pt>
                <c:pt idx="26">
                  <c:v>498</c:v>
                </c:pt>
                <c:pt idx="27">
                  <c:v>480</c:v>
                </c:pt>
                <c:pt idx="28">
                  <c:v>492</c:v>
                </c:pt>
                <c:pt idx="29">
                  <c:v>605</c:v>
                </c:pt>
                <c:pt idx="30">
                  <c:v>687</c:v>
                </c:pt>
                <c:pt idx="31">
                  <c:v>708</c:v>
                </c:pt>
                <c:pt idx="32">
                  <c:v>706</c:v>
                </c:pt>
                <c:pt idx="33">
                  <c:v>602</c:v>
                </c:pt>
                <c:pt idx="34">
                  <c:v>715</c:v>
                </c:pt>
                <c:pt idx="35">
                  <c:v>813</c:v>
                </c:pt>
              </c:numCache>
            </c:numRef>
          </c:yVal>
          <c:smooth val="0"/>
        </c:ser>
        <c:ser>
          <c:idx val="1"/>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Admin!Deaths_female</c:f>
              <c:numCache>
                <c:formatCode>#,##0</c:formatCode>
                <c:ptCount val="36"/>
                <c:pt idx="0">
                  <c:v>85</c:v>
                </c:pt>
                <c:pt idx="1">
                  <c:v>92</c:v>
                </c:pt>
                <c:pt idx="2">
                  <c:v>84</c:v>
                </c:pt>
                <c:pt idx="3">
                  <c:v>63</c:v>
                </c:pt>
                <c:pt idx="4">
                  <c:v>78</c:v>
                </c:pt>
                <c:pt idx="5">
                  <c:v>89</c:v>
                </c:pt>
                <c:pt idx="6">
                  <c:v>86</c:v>
                </c:pt>
                <c:pt idx="7">
                  <c:v>57</c:v>
                </c:pt>
                <c:pt idx="8">
                  <c:v>60</c:v>
                </c:pt>
                <c:pt idx="9">
                  <c:v>70</c:v>
                </c:pt>
                <c:pt idx="10">
                  <c:v>62</c:v>
                </c:pt>
                <c:pt idx="11">
                  <c:v>65</c:v>
                </c:pt>
                <c:pt idx="12">
                  <c:v>58</c:v>
                </c:pt>
                <c:pt idx="13">
                  <c:v>66</c:v>
                </c:pt>
                <c:pt idx="14">
                  <c:v>103</c:v>
                </c:pt>
                <c:pt idx="15">
                  <c:v>113</c:v>
                </c:pt>
                <c:pt idx="16">
                  <c:v>100</c:v>
                </c:pt>
                <c:pt idx="17">
                  <c:v>94</c:v>
                </c:pt>
                <c:pt idx="18">
                  <c:v>127</c:v>
                </c:pt>
                <c:pt idx="19">
                  <c:v>177</c:v>
                </c:pt>
                <c:pt idx="20">
                  <c:v>287</c:v>
                </c:pt>
                <c:pt idx="21">
                  <c:v>247</c:v>
                </c:pt>
                <c:pt idx="22">
                  <c:v>216</c:v>
                </c:pt>
                <c:pt idx="23">
                  <c:v>195</c:v>
                </c:pt>
                <c:pt idx="24">
                  <c:v>195</c:v>
                </c:pt>
                <c:pt idx="25">
                  <c:v>230</c:v>
                </c:pt>
                <c:pt idx="26">
                  <c:v>242</c:v>
                </c:pt>
                <c:pt idx="27">
                  <c:v>224</c:v>
                </c:pt>
                <c:pt idx="28">
                  <c:v>271</c:v>
                </c:pt>
                <c:pt idx="29">
                  <c:v>271</c:v>
                </c:pt>
                <c:pt idx="30">
                  <c:v>317</c:v>
                </c:pt>
                <c:pt idx="31">
                  <c:v>305</c:v>
                </c:pt>
                <c:pt idx="32">
                  <c:v>302</c:v>
                </c:pt>
                <c:pt idx="33">
                  <c:v>339</c:v>
                </c:pt>
                <c:pt idx="34">
                  <c:v>347</c:v>
                </c:pt>
                <c:pt idx="35">
                  <c:v>411</c:v>
                </c:pt>
              </c:numCache>
            </c:numRef>
          </c:yVal>
          <c:smooth val="0"/>
        </c:ser>
        <c:dLbls>
          <c:showLegendKey val="0"/>
          <c:showVal val="0"/>
          <c:showCatName val="0"/>
          <c:showSerName val="0"/>
          <c:showPercent val="0"/>
          <c:showBubbleSize val="0"/>
        </c:dLbls>
        <c:axId val="56301440"/>
        <c:axId val="56316672"/>
      </c:scatterChart>
      <c:valAx>
        <c:axId val="563014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16672"/>
        <c:crosses val="autoZero"/>
        <c:crossBetween val="midCat"/>
        <c:minorUnit val="10"/>
      </c:valAx>
      <c:valAx>
        <c:axId val="5631667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63014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Accidental poisoning (ICD-10 X40–X49), by sex and year, 1979–2014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Admin!ASR_male</c:f>
              <c:numCache>
                <c:formatCode>0.0</c:formatCode>
                <c:ptCount val="36"/>
                <c:pt idx="0">
                  <c:v>1.3368542000000001</c:v>
                </c:pt>
                <c:pt idx="1">
                  <c:v>1.7278066000000001</c:v>
                </c:pt>
                <c:pt idx="2">
                  <c:v>1.7348440999999999</c:v>
                </c:pt>
                <c:pt idx="3">
                  <c:v>1.6616032999999999</c:v>
                </c:pt>
                <c:pt idx="4">
                  <c:v>1.8570930000000001</c:v>
                </c:pt>
                <c:pt idx="5">
                  <c:v>1.6277710000000001</c:v>
                </c:pt>
                <c:pt idx="6">
                  <c:v>1.587701</c:v>
                </c:pt>
                <c:pt idx="7">
                  <c:v>1.3044256999999999</c:v>
                </c:pt>
                <c:pt idx="8">
                  <c:v>1.3524119999999999</c:v>
                </c:pt>
                <c:pt idx="9">
                  <c:v>1.9394895000000001</c:v>
                </c:pt>
                <c:pt idx="10">
                  <c:v>1.3425142000000001</c:v>
                </c:pt>
                <c:pt idx="11">
                  <c:v>1.7304885999999999</c:v>
                </c:pt>
                <c:pt idx="12">
                  <c:v>1.6960426</c:v>
                </c:pt>
                <c:pt idx="13">
                  <c:v>1.9050723000000001</c:v>
                </c:pt>
                <c:pt idx="14">
                  <c:v>2.5936509999999999</c:v>
                </c:pt>
                <c:pt idx="15">
                  <c:v>2.3006614000000001</c:v>
                </c:pt>
                <c:pt idx="16">
                  <c:v>2.5332493999999999</c:v>
                </c:pt>
                <c:pt idx="17">
                  <c:v>2.7683588000000001</c:v>
                </c:pt>
                <c:pt idx="18">
                  <c:v>2.4305094999999999</c:v>
                </c:pt>
                <c:pt idx="19">
                  <c:v>5.1878367000000001</c:v>
                </c:pt>
                <c:pt idx="20">
                  <c:v>8.4243208999999997</c:v>
                </c:pt>
                <c:pt idx="21">
                  <c:v>6.0255450000000002</c:v>
                </c:pt>
                <c:pt idx="22">
                  <c:v>4.4645182999999999</c:v>
                </c:pt>
                <c:pt idx="23">
                  <c:v>3.8725855</c:v>
                </c:pt>
                <c:pt idx="24">
                  <c:v>4.4547926000000002</c:v>
                </c:pt>
                <c:pt idx="25">
                  <c:v>5.1662821000000001</c:v>
                </c:pt>
                <c:pt idx="26">
                  <c:v>5.0229220999999997</c:v>
                </c:pt>
                <c:pt idx="27">
                  <c:v>4.7507077000000004</c:v>
                </c:pt>
                <c:pt idx="28">
                  <c:v>4.8178045999999997</c:v>
                </c:pt>
                <c:pt idx="29">
                  <c:v>5.8407942999999998</c:v>
                </c:pt>
                <c:pt idx="30">
                  <c:v>6.4809586000000001</c:v>
                </c:pt>
                <c:pt idx="31">
                  <c:v>6.5927182999999996</c:v>
                </c:pt>
                <c:pt idx="32">
                  <c:v>6.4753748</c:v>
                </c:pt>
                <c:pt idx="33">
                  <c:v>5.4485013999999996</c:v>
                </c:pt>
                <c:pt idx="34">
                  <c:v>6.3646912999999996</c:v>
                </c:pt>
                <c:pt idx="35">
                  <c:v>7.1297721999999997</c:v>
                </c:pt>
              </c:numCache>
            </c:numRef>
          </c:yVal>
          <c:smooth val="0"/>
        </c:ser>
        <c:ser>
          <c:idx val="3"/>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Admin!ASR_female</c:f>
              <c:numCache>
                <c:formatCode>0.0</c:formatCode>
                <c:ptCount val="36"/>
                <c:pt idx="0">
                  <c:v>1.2816601000000001</c:v>
                </c:pt>
                <c:pt idx="1">
                  <c:v>1.3799041999999999</c:v>
                </c:pt>
                <c:pt idx="2">
                  <c:v>1.2454745</c:v>
                </c:pt>
                <c:pt idx="3">
                  <c:v>0.92394690000000002</c:v>
                </c:pt>
                <c:pt idx="4">
                  <c:v>1.0028045999999999</c:v>
                </c:pt>
                <c:pt idx="5">
                  <c:v>1.2112134000000001</c:v>
                </c:pt>
                <c:pt idx="6">
                  <c:v>1.1414567</c:v>
                </c:pt>
                <c:pt idx="7">
                  <c:v>0.73347580000000001</c:v>
                </c:pt>
                <c:pt idx="8">
                  <c:v>0.75164220000000004</c:v>
                </c:pt>
                <c:pt idx="9">
                  <c:v>0.87303160000000002</c:v>
                </c:pt>
                <c:pt idx="10">
                  <c:v>0.74842940000000002</c:v>
                </c:pt>
                <c:pt idx="11">
                  <c:v>0.74664980000000003</c:v>
                </c:pt>
                <c:pt idx="12">
                  <c:v>0.67737380000000003</c:v>
                </c:pt>
                <c:pt idx="13">
                  <c:v>0.76254670000000002</c:v>
                </c:pt>
                <c:pt idx="14">
                  <c:v>1.1586168999999999</c:v>
                </c:pt>
                <c:pt idx="15">
                  <c:v>1.2835861</c:v>
                </c:pt>
                <c:pt idx="16">
                  <c:v>1.101092</c:v>
                </c:pt>
                <c:pt idx="17">
                  <c:v>1.0256254</c:v>
                </c:pt>
                <c:pt idx="18">
                  <c:v>1.3742160999999999</c:v>
                </c:pt>
                <c:pt idx="19">
                  <c:v>1.8697961999999999</c:v>
                </c:pt>
                <c:pt idx="20">
                  <c:v>3.0275650999999999</c:v>
                </c:pt>
                <c:pt idx="21">
                  <c:v>2.5760638</c:v>
                </c:pt>
                <c:pt idx="22">
                  <c:v>2.2061307000000001</c:v>
                </c:pt>
                <c:pt idx="23">
                  <c:v>1.9705387000000001</c:v>
                </c:pt>
                <c:pt idx="24">
                  <c:v>1.9272396000000001</c:v>
                </c:pt>
                <c:pt idx="25">
                  <c:v>2.2367851000000001</c:v>
                </c:pt>
                <c:pt idx="26">
                  <c:v>2.3285751000000001</c:v>
                </c:pt>
                <c:pt idx="27">
                  <c:v>2.0978881999999999</c:v>
                </c:pt>
                <c:pt idx="28">
                  <c:v>2.5113802000000001</c:v>
                </c:pt>
                <c:pt idx="29">
                  <c:v>2.4648987</c:v>
                </c:pt>
                <c:pt idx="30">
                  <c:v>2.8206699</c:v>
                </c:pt>
                <c:pt idx="31">
                  <c:v>2.7084717999999999</c:v>
                </c:pt>
                <c:pt idx="32">
                  <c:v>2.6092168</c:v>
                </c:pt>
                <c:pt idx="33">
                  <c:v>2.9200257999999999</c:v>
                </c:pt>
                <c:pt idx="34">
                  <c:v>2.9380625999999999</c:v>
                </c:pt>
                <c:pt idx="35">
                  <c:v>3.4235188000000001</c:v>
                </c:pt>
              </c:numCache>
            </c:numRef>
          </c:yVal>
          <c:smooth val="0"/>
        </c:ser>
        <c:dLbls>
          <c:showLegendKey val="0"/>
          <c:showVal val="0"/>
          <c:showCatName val="0"/>
          <c:showSerName val="0"/>
          <c:showPercent val="0"/>
          <c:showBubbleSize val="0"/>
        </c:dLbls>
        <c:axId val="66593152"/>
        <c:axId val="66595456"/>
      </c:scatterChart>
      <c:valAx>
        <c:axId val="665931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595456"/>
        <c:crosses val="autoZero"/>
        <c:crossBetween val="midCat"/>
        <c:minorUnit val="10"/>
      </c:valAx>
      <c:valAx>
        <c:axId val="665954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5931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Accidental poisoning (ICD-10 X40–X49),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0.92236580000000001</c:v>
                </c:pt>
                <c:pt idx="4">
                  <c:v>3.0732243000000001</c:v>
                </c:pt>
                <c:pt idx="5">
                  <c:v>6.6195763999999997</c:v>
                </c:pt>
                <c:pt idx="6">
                  <c:v>12.283877</c:v>
                </c:pt>
                <c:pt idx="7">
                  <c:v>15.861349000000001</c:v>
                </c:pt>
                <c:pt idx="8">
                  <c:v>18.226489999999998</c:v>
                </c:pt>
                <c:pt idx="9">
                  <c:v>13.766014</c:v>
                </c:pt>
                <c:pt idx="10">
                  <c:v>12.351376999999999</c:v>
                </c:pt>
                <c:pt idx="11">
                  <c:v>9.9712969000000005</c:v>
                </c:pt>
                <c:pt idx="12">
                  <c:v>5.7836064</c:v>
                </c:pt>
                <c:pt idx="13">
                  <c:v>2.3476892</c:v>
                </c:pt>
                <c:pt idx="14">
                  <c:v>1.9954403999999999</c:v>
                </c:pt>
                <c:pt idx="15">
                  <c:v>2.7631464999999999</c:v>
                </c:pt>
                <c:pt idx="16">
                  <c:v>1.0161207999999999</c:v>
                </c:pt>
                <c:pt idx="17">
                  <c:v>3.6680869999999999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0.69849859999999997</c:v>
                </c:pt>
                <c:pt idx="4">
                  <c:v>1.8630439000000001</c:v>
                </c:pt>
                <c:pt idx="5">
                  <c:v>2.7679554</c:v>
                </c:pt>
                <c:pt idx="6">
                  <c:v>4.1189214999999999</c:v>
                </c:pt>
                <c:pt idx="7">
                  <c:v>6.2663131999999999</c:v>
                </c:pt>
                <c:pt idx="8">
                  <c:v>6.5437551000000003</c:v>
                </c:pt>
                <c:pt idx="9">
                  <c:v>6.5500837000000001</c:v>
                </c:pt>
                <c:pt idx="10">
                  <c:v>7.3566343999999999</c:v>
                </c:pt>
                <c:pt idx="11">
                  <c:v>6.0919806000000003</c:v>
                </c:pt>
                <c:pt idx="12">
                  <c:v>5.1541721999999996</c:v>
                </c:pt>
                <c:pt idx="13">
                  <c:v>2.3036167000000001</c:v>
                </c:pt>
                <c:pt idx="14">
                  <c:v>1.6754628</c:v>
                </c:pt>
                <c:pt idx="15">
                  <c:v>1.5509790999999999</c:v>
                </c:pt>
                <c:pt idx="16">
                  <c:v>2.7671264999999998</c:v>
                </c:pt>
                <c:pt idx="17">
                  <c:v>3.4415352000000001</c:v>
                </c:pt>
              </c:numCache>
            </c:numRef>
          </c:val>
        </c:ser>
        <c:dLbls>
          <c:showLegendKey val="0"/>
          <c:showVal val="0"/>
          <c:showCatName val="0"/>
          <c:showSerName val="0"/>
          <c:showPercent val="0"/>
          <c:showBubbleSize val="0"/>
        </c:dLbls>
        <c:gapWidth val="150"/>
        <c:axId val="71344896"/>
        <c:axId val="71347200"/>
      </c:barChart>
      <c:catAx>
        <c:axId val="7134489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71347200"/>
        <c:crosses val="autoZero"/>
        <c:auto val="1"/>
        <c:lblAlgn val="ctr"/>
        <c:lblOffset val="100"/>
        <c:noMultiLvlLbl val="0"/>
      </c:catAx>
      <c:valAx>
        <c:axId val="7134720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7134489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Accidental poisoning (ICD-10 X40–X49),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-7</c:v>
                </c:pt>
                <c:pt idx="4">
                  <c:v>-26</c:v>
                </c:pt>
                <c:pt idx="5">
                  <c:v>-58</c:v>
                </c:pt>
                <c:pt idx="6">
                  <c:v>-105</c:v>
                </c:pt>
                <c:pt idx="7">
                  <c:v>-123</c:v>
                </c:pt>
                <c:pt idx="8">
                  <c:v>-150</c:v>
                </c:pt>
                <c:pt idx="9">
                  <c:v>-105</c:v>
                </c:pt>
                <c:pt idx="10">
                  <c:v>-95</c:v>
                </c:pt>
                <c:pt idx="11">
                  <c:v>-70</c:v>
                </c:pt>
                <c:pt idx="12">
                  <c:v>-36</c:v>
                </c:pt>
                <c:pt idx="13">
                  <c:v>-13</c:v>
                </c:pt>
                <c:pt idx="14">
                  <c:v>-8</c:v>
                </c:pt>
                <c:pt idx="15">
                  <c:v>-8</c:v>
                </c:pt>
                <c:pt idx="16">
                  <c:v>-2</c:v>
                </c:pt>
                <c:pt idx="17">
                  <c:v>-6</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5</c:v>
                </c:pt>
                <c:pt idx="4">
                  <c:v>15</c:v>
                </c:pt>
                <c:pt idx="5">
                  <c:v>24</c:v>
                </c:pt>
                <c:pt idx="6">
                  <c:v>35</c:v>
                </c:pt>
                <c:pt idx="7">
                  <c:v>49</c:v>
                </c:pt>
                <c:pt idx="8">
                  <c:v>55</c:v>
                </c:pt>
                <c:pt idx="9">
                  <c:v>51</c:v>
                </c:pt>
                <c:pt idx="10">
                  <c:v>58</c:v>
                </c:pt>
                <c:pt idx="11">
                  <c:v>44</c:v>
                </c:pt>
                <c:pt idx="12">
                  <c:v>33</c:v>
                </c:pt>
                <c:pt idx="13">
                  <c:v>13</c:v>
                </c:pt>
                <c:pt idx="14">
                  <c:v>7</c:v>
                </c:pt>
                <c:pt idx="15">
                  <c:v>5</c:v>
                </c:pt>
                <c:pt idx="16">
                  <c:v>7</c:v>
                </c:pt>
                <c:pt idx="17">
                  <c:v>10</c:v>
                </c:pt>
              </c:numCache>
            </c:numRef>
          </c:val>
        </c:ser>
        <c:dLbls>
          <c:showLegendKey val="0"/>
          <c:showVal val="0"/>
          <c:showCatName val="0"/>
          <c:showSerName val="0"/>
          <c:showPercent val="0"/>
          <c:showBubbleSize val="0"/>
        </c:dLbls>
        <c:gapWidth val="0"/>
        <c:overlap val="100"/>
        <c:axId val="56065024"/>
        <c:axId val="56075392"/>
      </c:barChart>
      <c:catAx>
        <c:axId val="5606502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075392"/>
        <c:crosses val="autoZero"/>
        <c:auto val="0"/>
        <c:lblAlgn val="ctr"/>
        <c:lblOffset val="100"/>
        <c:tickLblSkip val="1"/>
        <c:noMultiLvlLbl val="0"/>
      </c:catAx>
      <c:valAx>
        <c:axId val="560753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06502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Accidental poisoning (ICD-10 X40–X49), 1979–2014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Accidental poisoning (ICD-10 X40–X49), 1979–2014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Accidental poisoning.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Accidental poisoning (X40–X49) are from the ICD-10 chapter All external causes of morbidity and mortality (V01–Y98).</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t="str">
        <f>IF(ISBLANK(Admin!$C$19)," ",Admin!$C$19)</f>
        <v>850–869</v>
      </c>
    </row>
    <row r="30" spans="1:3" ht="15.75">
      <c r="A30" s="205"/>
      <c r="B30" s="230" t="s">
        <v>113</v>
      </c>
      <c r="C30" s="3" t="str">
        <f>IF(ISBLANK(Admin!$C$20)," ",Admin!$C$20)</f>
        <v>X40–X49</v>
      </c>
    </row>
    <row r="31" spans="1:3" ht="15.75">
      <c r="A31" s="205"/>
      <c r="B31" s="220" t="s">
        <v>50</v>
      </c>
    </row>
    <row r="32" spans="1:3" ht="15.75">
      <c r="A32" s="205"/>
      <c r="B32" s="202" t="str">
        <f>Admin!$B$23</f>
        <v>None.</v>
      </c>
    </row>
    <row r="33" spans="1:3" ht="15.75">
      <c r="A33" s="205"/>
      <c r="B33" s="220" t="s">
        <v>57</v>
      </c>
      <c r="C33" s="231" t="s">
        <v>58</v>
      </c>
    </row>
    <row r="34" spans="1:3" ht="15.75">
      <c r="A34" s="205"/>
      <c r="B34" s="76" t="str">
        <f>Admin!$C$25</f>
        <v>—</v>
      </c>
      <c r="C34" s="75" t="str">
        <f>Admin!$B$25</f>
        <v>A comparability factor for Accidental poisoning (ICD-10 X40–X49) has not been calculated.</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Accidental poisoning (ICD-10 X40–X49), 1979–2014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Accidental poisoning (ICD-10 X40–X49), 1979–2014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Accidental poisoning (ICD-10 X40–X49) in Australia, 1979–2014.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1979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1979</v>
      </c>
      <c r="D10" s="50"/>
      <c r="E10" s="53"/>
      <c r="F10" s="45"/>
      <c r="G10" s="88">
        <v>2014</v>
      </c>
      <c r="H10" s="45"/>
      <c r="I10" s="45"/>
      <c r="J10" s="320" t="s">
        <v>121</v>
      </c>
      <c r="K10" s="80"/>
      <c r="L10" s="311" t="str">
        <f>Admin!$C$191</f>
        <v>1979 – 2014</v>
      </c>
      <c r="M10" s="314">
        <f>Admin!F$187</f>
        <v>4.8989615336531234E-2</v>
      </c>
      <c r="N10" s="314">
        <f>Admin!G$187</f>
        <v>2.8469517662935484E-2</v>
      </c>
      <c r="O10" s="314">
        <f>Admin!H$187</f>
        <v>4.0865272734564861E-2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1979 – 2014</v>
      </c>
      <c r="M12" s="314">
        <f>Admin!F$186</f>
        <v>4.3332459141767288</v>
      </c>
      <c r="N12" s="314">
        <f>Admin!G$186</f>
        <v>1.6711596935880271</v>
      </c>
      <c r="O12" s="314">
        <f>Admin!H$186</f>
        <v>3.0626383759710905</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Accidental poisoning (ICD-10 X40–X49) in Australia, 1979–2014,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1979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1979</v>
      </c>
      <c r="D34" s="34"/>
      <c r="E34" s="88">
        <v>2014</v>
      </c>
      <c r="F34" s="34"/>
      <c r="G34" s="88" t="s">
        <v>6</v>
      </c>
      <c r="H34" s="34"/>
      <c r="I34" s="89" t="s">
        <v>23</v>
      </c>
      <c r="J34" s="72"/>
      <c r="K34" s="72"/>
      <c r="L34" s="303" t="str">
        <f>Admin!$C$219</f>
        <v>1979 – 2014</v>
      </c>
      <c r="M34" s="307">
        <f ca="1">Admin!F$215</f>
        <v>3.8802112748066016</v>
      </c>
      <c r="N34" s="307">
        <f ca="1">Admin!G$215</f>
        <v>1.8305439533647181</v>
      </c>
      <c r="O34" s="307">
        <f ca="1">Admin!H$215</f>
        <v>2.8508389499358762</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v>92</v>
      </c>
      <c r="D86" s="100">
        <v>1.2683074000000001</v>
      </c>
      <c r="E86" s="100">
        <v>1.3368542000000001</v>
      </c>
      <c r="F86" s="100" t="s">
        <v>204</v>
      </c>
      <c r="G86" s="100">
        <v>1.4086263999999999</v>
      </c>
      <c r="H86" s="100">
        <v>1.2612642999999999</v>
      </c>
      <c r="I86" s="100">
        <v>1.1774731000000001</v>
      </c>
      <c r="J86" s="100">
        <v>38.065216999999997</v>
      </c>
      <c r="K86" s="100">
        <v>29</v>
      </c>
      <c r="L86" s="100">
        <v>1.5651581999999999</v>
      </c>
      <c r="M86" s="100">
        <v>0.1552559</v>
      </c>
      <c r="N86" s="100">
        <v>3431</v>
      </c>
      <c r="O86" s="100">
        <v>0.48448730000000001</v>
      </c>
      <c r="P86" s="100">
        <v>0.4372433</v>
      </c>
      <c r="R86" s="123">
        <v>1979</v>
      </c>
      <c r="S86" s="100">
        <v>85</v>
      </c>
      <c r="T86" s="100">
        <v>1.1704817999999999</v>
      </c>
      <c r="U86" s="100">
        <v>1.2816601000000001</v>
      </c>
      <c r="V86" s="100" t="s">
        <v>204</v>
      </c>
      <c r="W86" s="100">
        <v>1.3484966</v>
      </c>
      <c r="X86" s="100">
        <v>1.1394426</v>
      </c>
      <c r="Y86" s="100">
        <v>1.0503750000000001</v>
      </c>
      <c r="Z86" s="100">
        <v>46.870587999999998</v>
      </c>
      <c r="AA86" s="100">
        <v>51</v>
      </c>
      <c r="AB86" s="100">
        <v>3.2767925999999998</v>
      </c>
      <c r="AC86" s="100">
        <v>0.17966219999999999</v>
      </c>
      <c r="AD86" s="100">
        <v>2436</v>
      </c>
      <c r="AE86" s="100">
        <v>0.35045409999999999</v>
      </c>
      <c r="AF86" s="100">
        <v>0.58516480000000004</v>
      </c>
      <c r="AH86" s="123">
        <v>1979</v>
      </c>
      <c r="AI86" s="100">
        <v>177</v>
      </c>
      <c r="AJ86" s="100">
        <v>1.2193669</v>
      </c>
      <c r="AK86" s="100">
        <v>1.2965582</v>
      </c>
      <c r="AL86" s="100" t="s">
        <v>204</v>
      </c>
      <c r="AM86" s="100">
        <v>1.3633111</v>
      </c>
      <c r="AN86" s="100">
        <v>1.1941584999999999</v>
      </c>
      <c r="AO86" s="100">
        <v>1.1114272000000001</v>
      </c>
      <c r="AP86" s="100">
        <v>42.293785</v>
      </c>
      <c r="AQ86" s="100">
        <v>41</v>
      </c>
      <c r="AR86" s="100">
        <v>2.0892350999999998</v>
      </c>
      <c r="AS86" s="100">
        <v>0.16609109999999999</v>
      </c>
      <c r="AT86" s="100">
        <v>5867</v>
      </c>
      <c r="AU86" s="100">
        <v>0.4180951</v>
      </c>
      <c r="AV86" s="100">
        <v>0.48851689999999998</v>
      </c>
      <c r="AW86" s="100">
        <v>1.0430645000000001</v>
      </c>
      <c r="AY86" s="123">
        <v>1979</v>
      </c>
    </row>
    <row r="87" spans="2:51">
      <c r="B87" s="123">
        <v>1980</v>
      </c>
      <c r="C87" s="100">
        <v>121</v>
      </c>
      <c r="D87" s="100">
        <v>1.6489372</v>
      </c>
      <c r="E87" s="100">
        <v>1.7278066000000001</v>
      </c>
      <c r="F87" s="100" t="s">
        <v>204</v>
      </c>
      <c r="G87" s="100">
        <v>1.7610545</v>
      </c>
      <c r="H87" s="100">
        <v>1.6466532</v>
      </c>
      <c r="I87" s="100">
        <v>1.5796888</v>
      </c>
      <c r="J87" s="100">
        <v>37.504131999999998</v>
      </c>
      <c r="K87" s="100">
        <v>34</v>
      </c>
      <c r="L87" s="100">
        <v>2.0945127000000001</v>
      </c>
      <c r="M87" s="100">
        <v>0.19994049999999999</v>
      </c>
      <c r="N87" s="100">
        <v>4557</v>
      </c>
      <c r="O87" s="100">
        <v>0.63652379999999997</v>
      </c>
      <c r="P87" s="100">
        <v>0.58523769999999997</v>
      </c>
      <c r="R87" s="123">
        <v>1980</v>
      </c>
      <c r="S87" s="100">
        <v>92</v>
      </c>
      <c r="T87" s="100">
        <v>1.2504594</v>
      </c>
      <c r="U87" s="100">
        <v>1.3799041999999999</v>
      </c>
      <c r="V87" s="100" t="s">
        <v>204</v>
      </c>
      <c r="W87" s="100">
        <v>1.4466882999999999</v>
      </c>
      <c r="X87" s="100">
        <v>1.2224104</v>
      </c>
      <c r="Y87" s="100">
        <v>1.1565049000000001</v>
      </c>
      <c r="Z87" s="100">
        <v>45.217390999999999</v>
      </c>
      <c r="AA87" s="100">
        <v>44.5</v>
      </c>
      <c r="AB87" s="100">
        <v>3.7171717000000002</v>
      </c>
      <c r="AC87" s="100">
        <v>0.19096250000000001</v>
      </c>
      <c r="AD87" s="100">
        <v>2816</v>
      </c>
      <c r="AE87" s="100">
        <v>0.40019500000000002</v>
      </c>
      <c r="AF87" s="100">
        <v>0.69527950000000005</v>
      </c>
      <c r="AH87" s="123">
        <v>1980</v>
      </c>
      <c r="AI87" s="100">
        <v>213</v>
      </c>
      <c r="AJ87" s="100">
        <v>1.4494374999999999</v>
      </c>
      <c r="AK87" s="100">
        <v>1.5727930000000001</v>
      </c>
      <c r="AL87" s="100" t="s">
        <v>204</v>
      </c>
      <c r="AM87" s="100">
        <v>1.6275641000000001</v>
      </c>
      <c r="AN87" s="100">
        <v>1.445667</v>
      </c>
      <c r="AO87" s="100">
        <v>1.3756321</v>
      </c>
      <c r="AP87" s="100">
        <v>40.835681000000001</v>
      </c>
      <c r="AQ87" s="100">
        <v>40</v>
      </c>
      <c r="AR87" s="100">
        <v>2.5811923999999999</v>
      </c>
      <c r="AS87" s="100">
        <v>0.1959612</v>
      </c>
      <c r="AT87" s="100">
        <v>7373</v>
      </c>
      <c r="AU87" s="100">
        <v>0.51938019999999996</v>
      </c>
      <c r="AV87" s="100">
        <v>0.62289059999999996</v>
      </c>
      <c r="AW87" s="100">
        <v>1.2521207999999999</v>
      </c>
      <c r="AY87" s="123">
        <v>1980</v>
      </c>
    </row>
    <row r="88" spans="2:51">
      <c r="B88" s="123">
        <v>1981</v>
      </c>
      <c r="C88" s="100">
        <v>112</v>
      </c>
      <c r="D88" s="100">
        <v>1.5037054999999999</v>
      </c>
      <c r="E88" s="100">
        <v>1.7348440999999999</v>
      </c>
      <c r="F88" s="100" t="s">
        <v>204</v>
      </c>
      <c r="G88" s="100">
        <v>1.8190667</v>
      </c>
      <c r="H88" s="100">
        <v>1.5299925999999999</v>
      </c>
      <c r="I88" s="100">
        <v>1.4108683</v>
      </c>
      <c r="J88" s="100">
        <v>39.723213999999999</v>
      </c>
      <c r="K88" s="100">
        <v>35</v>
      </c>
      <c r="L88" s="100">
        <v>1.9985724</v>
      </c>
      <c r="M88" s="100">
        <v>0.1845262</v>
      </c>
      <c r="N88" s="100">
        <v>4011</v>
      </c>
      <c r="O88" s="100">
        <v>0.55230919999999994</v>
      </c>
      <c r="P88" s="100">
        <v>0.52660739999999995</v>
      </c>
      <c r="R88" s="123">
        <v>1981</v>
      </c>
      <c r="S88" s="100">
        <v>84</v>
      </c>
      <c r="T88" s="100">
        <v>1.1237469</v>
      </c>
      <c r="U88" s="100">
        <v>1.2454745</v>
      </c>
      <c r="V88" s="100" t="s">
        <v>204</v>
      </c>
      <c r="W88" s="100">
        <v>1.3352174000000001</v>
      </c>
      <c r="X88" s="100">
        <v>1.0588309</v>
      </c>
      <c r="Y88" s="100">
        <v>0.98220669999999999</v>
      </c>
      <c r="Z88" s="100">
        <v>50.095238000000002</v>
      </c>
      <c r="AA88" s="100">
        <v>50.5</v>
      </c>
      <c r="AB88" s="100">
        <v>3.6793692999999998</v>
      </c>
      <c r="AC88" s="100">
        <v>0.17388780000000001</v>
      </c>
      <c r="AD88" s="100">
        <v>2210</v>
      </c>
      <c r="AE88" s="100">
        <v>0.30936350000000001</v>
      </c>
      <c r="AF88" s="100">
        <v>0.56008349999999996</v>
      </c>
      <c r="AH88" s="123">
        <v>1981</v>
      </c>
      <c r="AI88" s="100">
        <v>196</v>
      </c>
      <c r="AJ88" s="100">
        <v>1.3133859000000001</v>
      </c>
      <c r="AK88" s="100">
        <v>1.4703793000000001</v>
      </c>
      <c r="AL88" s="100" t="s">
        <v>204</v>
      </c>
      <c r="AM88" s="100">
        <v>1.5503286999999999</v>
      </c>
      <c r="AN88" s="100">
        <v>1.2875205999999999</v>
      </c>
      <c r="AO88" s="100">
        <v>1.1932345</v>
      </c>
      <c r="AP88" s="100">
        <v>44.168367000000003</v>
      </c>
      <c r="AQ88" s="100">
        <v>41</v>
      </c>
      <c r="AR88" s="100">
        <v>2.4851021000000002</v>
      </c>
      <c r="AS88" s="100">
        <v>0.17981159999999999</v>
      </c>
      <c r="AT88" s="100">
        <v>6221</v>
      </c>
      <c r="AU88" s="100">
        <v>0.43183579999999999</v>
      </c>
      <c r="AV88" s="100">
        <v>0.5380315</v>
      </c>
      <c r="AW88" s="100">
        <v>1.3929183000000001</v>
      </c>
      <c r="AY88" s="123">
        <v>1981</v>
      </c>
    </row>
    <row r="89" spans="2:51">
      <c r="B89" s="123">
        <v>1982</v>
      </c>
      <c r="C89" s="100">
        <v>121</v>
      </c>
      <c r="D89" s="100">
        <v>1.5961136</v>
      </c>
      <c r="E89" s="100">
        <v>1.6616032999999999</v>
      </c>
      <c r="F89" s="100" t="s">
        <v>204</v>
      </c>
      <c r="G89" s="100">
        <v>1.7139587999999999</v>
      </c>
      <c r="H89" s="100">
        <v>1.5762559</v>
      </c>
      <c r="I89" s="100">
        <v>1.4802081</v>
      </c>
      <c r="J89" s="100">
        <v>38.049587000000002</v>
      </c>
      <c r="K89" s="100">
        <v>33</v>
      </c>
      <c r="L89" s="100">
        <v>2.0466847000000001</v>
      </c>
      <c r="M89" s="100">
        <v>0.19116830000000001</v>
      </c>
      <c r="N89" s="100">
        <v>4502</v>
      </c>
      <c r="O89" s="100">
        <v>0.6094678</v>
      </c>
      <c r="P89" s="100">
        <v>0.57385549999999996</v>
      </c>
      <c r="R89" s="123">
        <v>1982</v>
      </c>
      <c r="S89" s="100">
        <v>63</v>
      </c>
      <c r="T89" s="100">
        <v>0.82858399999999999</v>
      </c>
      <c r="U89" s="100">
        <v>0.92394690000000002</v>
      </c>
      <c r="V89" s="100" t="s">
        <v>204</v>
      </c>
      <c r="W89" s="100">
        <v>0.94844859999999998</v>
      </c>
      <c r="X89" s="100">
        <v>0.80845429999999996</v>
      </c>
      <c r="Y89" s="100">
        <v>0.7486254</v>
      </c>
      <c r="Z89" s="100">
        <v>46.809524000000003</v>
      </c>
      <c r="AA89" s="100">
        <v>44</v>
      </c>
      <c r="AB89" s="100">
        <v>2.6448363000000001</v>
      </c>
      <c r="AC89" s="100">
        <v>0.1223871</v>
      </c>
      <c r="AD89" s="100">
        <v>1814</v>
      </c>
      <c r="AE89" s="100">
        <v>0.2498763</v>
      </c>
      <c r="AF89" s="100">
        <v>0.4430983</v>
      </c>
      <c r="AH89" s="123">
        <v>1982</v>
      </c>
      <c r="AI89" s="100">
        <v>184</v>
      </c>
      <c r="AJ89" s="100">
        <v>1.2117822</v>
      </c>
      <c r="AK89" s="100">
        <v>1.2910170999999999</v>
      </c>
      <c r="AL89" s="100" t="s">
        <v>204</v>
      </c>
      <c r="AM89" s="100">
        <v>1.3276612000000001</v>
      </c>
      <c r="AN89" s="100">
        <v>1.1934108000000001</v>
      </c>
      <c r="AO89" s="100">
        <v>1.1175649999999999</v>
      </c>
      <c r="AP89" s="100">
        <v>41.048912999999999</v>
      </c>
      <c r="AQ89" s="100">
        <v>38</v>
      </c>
      <c r="AR89" s="100">
        <v>2.2184712000000002</v>
      </c>
      <c r="AS89" s="100">
        <v>0.1603192</v>
      </c>
      <c r="AT89" s="100">
        <v>6316</v>
      </c>
      <c r="AU89" s="100">
        <v>0.43123329999999999</v>
      </c>
      <c r="AV89" s="100">
        <v>0.52901900000000002</v>
      </c>
      <c r="AW89" s="100">
        <v>1.7983753</v>
      </c>
      <c r="AY89" s="123">
        <v>1982</v>
      </c>
    </row>
    <row r="90" spans="2:51">
      <c r="B90" s="123">
        <v>1983</v>
      </c>
      <c r="C90" s="100">
        <v>141</v>
      </c>
      <c r="D90" s="100">
        <v>1.8344217</v>
      </c>
      <c r="E90" s="100">
        <v>1.8570930000000001</v>
      </c>
      <c r="F90" s="100" t="s">
        <v>204</v>
      </c>
      <c r="G90" s="100">
        <v>1.8749571</v>
      </c>
      <c r="H90" s="100">
        <v>1.7959887999999999</v>
      </c>
      <c r="I90" s="100">
        <v>1.6966589999999999</v>
      </c>
      <c r="J90" s="100">
        <v>35.290779999999998</v>
      </c>
      <c r="K90" s="100">
        <v>30</v>
      </c>
      <c r="L90" s="100">
        <v>2.6237439999999999</v>
      </c>
      <c r="M90" s="100">
        <v>0.2332506</v>
      </c>
      <c r="N90" s="100">
        <v>5629</v>
      </c>
      <c r="O90" s="100">
        <v>0.75212749999999995</v>
      </c>
      <c r="P90" s="100">
        <v>0.76574200000000003</v>
      </c>
      <c r="R90" s="123">
        <v>1983</v>
      </c>
      <c r="S90" s="100">
        <v>78</v>
      </c>
      <c r="T90" s="100">
        <v>1.0120503999999999</v>
      </c>
      <c r="U90" s="100">
        <v>1.0028045999999999</v>
      </c>
      <c r="V90" s="100" t="s">
        <v>204</v>
      </c>
      <c r="W90" s="100">
        <v>1.0419604</v>
      </c>
      <c r="X90" s="100">
        <v>0.94724580000000003</v>
      </c>
      <c r="Y90" s="100">
        <v>0.90951289999999996</v>
      </c>
      <c r="Z90" s="100">
        <v>41.653846000000001</v>
      </c>
      <c r="AA90" s="100">
        <v>37.5</v>
      </c>
      <c r="AB90" s="100">
        <v>3.5198556000000001</v>
      </c>
      <c r="AC90" s="100">
        <v>0.15715029999999999</v>
      </c>
      <c r="AD90" s="100">
        <v>2636</v>
      </c>
      <c r="AE90" s="100">
        <v>0.35865829999999999</v>
      </c>
      <c r="AF90" s="100">
        <v>0.66271449999999998</v>
      </c>
      <c r="AH90" s="123">
        <v>1983</v>
      </c>
      <c r="AI90" s="100">
        <v>219</v>
      </c>
      <c r="AJ90" s="100">
        <v>1.4226810000000001</v>
      </c>
      <c r="AK90" s="100">
        <v>1.4239804</v>
      </c>
      <c r="AL90" s="100" t="s">
        <v>204</v>
      </c>
      <c r="AM90" s="100">
        <v>1.4479957000000001</v>
      </c>
      <c r="AN90" s="100">
        <v>1.3726434999999999</v>
      </c>
      <c r="AO90" s="100">
        <v>1.3046831000000001</v>
      </c>
      <c r="AP90" s="100">
        <v>37.557077999999997</v>
      </c>
      <c r="AQ90" s="100">
        <v>32</v>
      </c>
      <c r="AR90" s="100">
        <v>2.8853754999999999</v>
      </c>
      <c r="AS90" s="100">
        <v>0.198939</v>
      </c>
      <c r="AT90" s="100">
        <v>8265</v>
      </c>
      <c r="AU90" s="100">
        <v>0.55717660000000002</v>
      </c>
      <c r="AV90" s="100">
        <v>0.72956810000000005</v>
      </c>
      <c r="AW90" s="100">
        <v>1.8518992999999999</v>
      </c>
      <c r="AY90" s="123">
        <v>1983</v>
      </c>
    </row>
    <row r="91" spans="2:51">
      <c r="B91" s="123">
        <v>1984</v>
      </c>
      <c r="C91" s="100">
        <v>128</v>
      </c>
      <c r="D91" s="100">
        <v>1.6456223999999999</v>
      </c>
      <c r="E91" s="100">
        <v>1.6277710000000001</v>
      </c>
      <c r="F91" s="100" t="s">
        <v>204</v>
      </c>
      <c r="G91" s="100">
        <v>1.6578002999999999</v>
      </c>
      <c r="H91" s="100">
        <v>1.5957021</v>
      </c>
      <c r="I91" s="100">
        <v>1.5182370000000001</v>
      </c>
      <c r="J91" s="100">
        <v>35.945312999999999</v>
      </c>
      <c r="K91" s="100">
        <v>30.5</v>
      </c>
      <c r="L91" s="100">
        <v>2.5316456000000001</v>
      </c>
      <c r="M91" s="100">
        <v>0.2133796</v>
      </c>
      <c r="N91" s="100">
        <v>5024</v>
      </c>
      <c r="O91" s="100">
        <v>0.66399169999999996</v>
      </c>
      <c r="P91" s="100">
        <v>0.71153409999999995</v>
      </c>
      <c r="R91" s="123">
        <v>1984</v>
      </c>
      <c r="S91" s="100">
        <v>89</v>
      </c>
      <c r="T91" s="100">
        <v>1.1408532</v>
      </c>
      <c r="U91" s="100">
        <v>1.2112134000000001</v>
      </c>
      <c r="V91" s="100" t="s">
        <v>204</v>
      </c>
      <c r="W91" s="100">
        <v>1.2501639</v>
      </c>
      <c r="X91" s="100">
        <v>1.1058584</v>
      </c>
      <c r="Y91" s="100">
        <v>1.0543480000000001</v>
      </c>
      <c r="Z91" s="100">
        <v>43.078651999999998</v>
      </c>
      <c r="AA91" s="100">
        <v>40</v>
      </c>
      <c r="AB91" s="100">
        <v>4.0546696999999998</v>
      </c>
      <c r="AC91" s="100">
        <v>0.17826030000000001</v>
      </c>
      <c r="AD91" s="100">
        <v>2888</v>
      </c>
      <c r="AE91" s="100">
        <v>0.38875670000000001</v>
      </c>
      <c r="AF91" s="100">
        <v>0.75724999999999998</v>
      </c>
      <c r="AH91" s="123">
        <v>1984</v>
      </c>
      <c r="AI91" s="100">
        <v>217</v>
      </c>
      <c r="AJ91" s="100">
        <v>1.3928657</v>
      </c>
      <c r="AK91" s="100">
        <v>1.4247107000000001</v>
      </c>
      <c r="AL91" s="100" t="s">
        <v>204</v>
      </c>
      <c r="AM91" s="100">
        <v>1.4606961999999999</v>
      </c>
      <c r="AN91" s="100">
        <v>1.3540515</v>
      </c>
      <c r="AO91" s="100">
        <v>1.2895030999999999</v>
      </c>
      <c r="AP91" s="100">
        <v>38.870967999999998</v>
      </c>
      <c r="AQ91" s="100">
        <v>35</v>
      </c>
      <c r="AR91" s="100">
        <v>2.9926906999999998</v>
      </c>
      <c r="AS91" s="100">
        <v>0.19742709999999999</v>
      </c>
      <c r="AT91" s="100">
        <v>7912</v>
      </c>
      <c r="AU91" s="100">
        <v>0.52763660000000001</v>
      </c>
      <c r="AV91" s="100">
        <v>0.72756699999999996</v>
      </c>
      <c r="AW91" s="100">
        <v>1.3439175999999999</v>
      </c>
      <c r="AY91" s="123">
        <v>1984</v>
      </c>
    </row>
    <row r="92" spans="2:51">
      <c r="B92" s="123">
        <v>1985</v>
      </c>
      <c r="C92" s="100">
        <v>130</v>
      </c>
      <c r="D92" s="100">
        <v>1.6491753</v>
      </c>
      <c r="E92" s="100">
        <v>1.587701</v>
      </c>
      <c r="F92" s="100" t="s">
        <v>204</v>
      </c>
      <c r="G92" s="100">
        <v>1.5928336999999999</v>
      </c>
      <c r="H92" s="100">
        <v>1.5712204999999999</v>
      </c>
      <c r="I92" s="100">
        <v>1.4692954</v>
      </c>
      <c r="J92" s="100">
        <v>36.184615000000001</v>
      </c>
      <c r="K92" s="100">
        <v>32</v>
      </c>
      <c r="L92" s="100">
        <v>2.3679416999999998</v>
      </c>
      <c r="M92" s="100">
        <v>0.20263110000000001</v>
      </c>
      <c r="N92" s="100">
        <v>5046</v>
      </c>
      <c r="O92" s="100">
        <v>0.65869719999999998</v>
      </c>
      <c r="P92" s="100">
        <v>0.67173059999999996</v>
      </c>
      <c r="R92" s="123">
        <v>1985</v>
      </c>
      <c r="S92" s="100">
        <v>86</v>
      </c>
      <c r="T92" s="100">
        <v>1.0878387</v>
      </c>
      <c r="U92" s="100">
        <v>1.1414567</v>
      </c>
      <c r="V92" s="100" t="s">
        <v>204</v>
      </c>
      <c r="W92" s="100">
        <v>1.1953442000000001</v>
      </c>
      <c r="X92" s="100">
        <v>1.0425736999999999</v>
      </c>
      <c r="Y92" s="100">
        <v>1.0086356999999999</v>
      </c>
      <c r="Z92" s="100">
        <v>44.058140000000002</v>
      </c>
      <c r="AA92" s="100">
        <v>44.5</v>
      </c>
      <c r="AB92" s="100">
        <v>3.6925718999999999</v>
      </c>
      <c r="AC92" s="100">
        <v>0.15735930000000001</v>
      </c>
      <c r="AD92" s="100">
        <v>2723</v>
      </c>
      <c r="AE92" s="100">
        <v>0.36222700000000002</v>
      </c>
      <c r="AF92" s="100">
        <v>0.66857520000000004</v>
      </c>
      <c r="AH92" s="123">
        <v>1985</v>
      </c>
      <c r="AI92" s="100">
        <v>216</v>
      </c>
      <c r="AJ92" s="100">
        <v>1.3681007000000001</v>
      </c>
      <c r="AK92" s="100">
        <v>1.3807148</v>
      </c>
      <c r="AL92" s="100" t="s">
        <v>204</v>
      </c>
      <c r="AM92" s="100">
        <v>1.4144764999999999</v>
      </c>
      <c r="AN92" s="100">
        <v>1.3155041999999999</v>
      </c>
      <c r="AO92" s="100">
        <v>1.2449049999999999</v>
      </c>
      <c r="AP92" s="100">
        <v>39.319443999999997</v>
      </c>
      <c r="AQ92" s="100">
        <v>35</v>
      </c>
      <c r="AR92" s="100">
        <v>2.7625015999999998</v>
      </c>
      <c r="AS92" s="100">
        <v>0.18180589999999999</v>
      </c>
      <c r="AT92" s="100">
        <v>7769</v>
      </c>
      <c r="AU92" s="100">
        <v>0.5118606</v>
      </c>
      <c r="AV92" s="100">
        <v>0.67062129999999998</v>
      </c>
      <c r="AW92" s="100">
        <v>1.3909427999999999</v>
      </c>
      <c r="AY92" s="123">
        <v>1985</v>
      </c>
    </row>
    <row r="93" spans="2:51">
      <c r="B93" s="123">
        <v>1986</v>
      </c>
      <c r="C93" s="100">
        <v>102</v>
      </c>
      <c r="D93" s="100">
        <v>1.2749702000000001</v>
      </c>
      <c r="E93" s="100">
        <v>1.3044256999999999</v>
      </c>
      <c r="F93" s="100" t="s">
        <v>204</v>
      </c>
      <c r="G93" s="100">
        <v>1.3466399</v>
      </c>
      <c r="H93" s="100">
        <v>1.2387900000000001</v>
      </c>
      <c r="I93" s="100">
        <v>1.1803075999999999</v>
      </c>
      <c r="J93" s="100">
        <v>37.568626999999999</v>
      </c>
      <c r="K93" s="100">
        <v>30</v>
      </c>
      <c r="L93" s="100">
        <v>1.8643757999999999</v>
      </c>
      <c r="M93" s="100">
        <v>0.16396079999999999</v>
      </c>
      <c r="N93" s="100">
        <v>3853</v>
      </c>
      <c r="O93" s="100">
        <v>0.49611159999999999</v>
      </c>
      <c r="P93" s="100">
        <v>0.53243750000000001</v>
      </c>
      <c r="R93" s="123">
        <v>1986</v>
      </c>
      <c r="S93" s="100">
        <v>57</v>
      </c>
      <c r="T93" s="100">
        <v>0.71088600000000002</v>
      </c>
      <c r="U93" s="100">
        <v>0.73347580000000001</v>
      </c>
      <c r="V93" s="100" t="s">
        <v>204</v>
      </c>
      <c r="W93" s="100">
        <v>0.75342799999999999</v>
      </c>
      <c r="X93" s="100">
        <v>0.66201940000000004</v>
      </c>
      <c r="Y93" s="100">
        <v>0.6240639</v>
      </c>
      <c r="Z93" s="100">
        <v>44.210526000000002</v>
      </c>
      <c r="AA93" s="100">
        <v>40</v>
      </c>
      <c r="AB93" s="100">
        <v>2.4183284</v>
      </c>
      <c r="AC93" s="100">
        <v>0.1080139</v>
      </c>
      <c r="AD93" s="100">
        <v>1782</v>
      </c>
      <c r="AE93" s="100">
        <v>0.23406750000000001</v>
      </c>
      <c r="AF93" s="100">
        <v>0.45679069999999999</v>
      </c>
      <c r="AH93" s="123">
        <v>1986</v>
      </c>
      <c r="AI93" s="100">
        <v>159</v>
      </c>
      <c r="AJ93" s="100">
        <v>0.99261160000000004</v>
      </c>
      <c r="AK93" s="100">
        <v>1.0067124999999999</v>
      </c>
      <c r="AL93" s="100" t="s">
        <v>204</v>
      </c>
      <c r="AM93" s="100">
        <v>1.0322201</v>
      </c>
      <c r="AN93" s="100">
        <v>0.94611860000000003</v>
      </c>
      <c r="AO93" s="100">
        <v>0.89880780000000005</v>
      </c>
      <c r="AP93" s="100">
        <v>39.949686</v>
      </c>
      <c r="AQ93" s="100">
        <v>34</v>
      </c>
      <c r="AR93" s="100">
        <v>2.0311702</v>
      </c>
      <c r="AS93" s="100">
        <v>0.13828370000000001</v>
      </c>
      <c r="AT93" s="100">
        <v>5635</v>
      </c>
      <c r="AU93" s="100">
        <v>0.36639480000000002</v>
      </c>
      <c r="AV93" s="100">
        <v>0.50594110000000003</v>
      </c>
      <c r="AW93" s="100">
        <v>1.7784168</v>
      </c>
      <c r="AY93" s="123">
        <v>1986</v>
      </c>
    </row>
    <row r="94" spans="2:51">
      <c r="B94" s="123">
        <v>1987</v>
      </c>
      <c r="C94" s="100">
        <v>111</v>
      </c>
      <c r="D94" s="100">
        <v>1.3672888999999999</v>
      </c>
      <c r="E94" s="100">
        <v>1.3524119999999999</v>
      </c>
      <c r="F94" s="100" t="s">
        <v>204</v>
      </c>
      <c r="G94" s="100">
        <v>1.3873542999999999</v>
      </c>
      <c r="H94" s="100">
        <v>1.2843994000000001</v>
      </c>
      <c r="I94" s="100">
        <v>1.1874313000000001</v>
      </c>
      <c r="J94" s="100">
        <v>37.403669999999998</v>
      </c>
      <c r="K94" s="100">
        <v>30</v>
      </c>
      <c r="L94" s="100">
        <v>1.9378492</v>
      </c>
      <c r="M94" s="100">
        <v>0.17450360000000001</v>
      </c>
      <c r="N94" s="100">
        <v>4140</v>
      </c>
      <c r="O94" s="100">
        <v>0.52578349999999996</v>
      </c>
      <c r="P94" s="100">
        <v>0.57471260000000002</v>
      </c>
      <c r="R94" s="123">
        <v>1987</v>
      </c>
      <c r="S94" s="100">
        <v>60</v>
      </c>
      <c r="T94" s="100">
        <v>0.73659229999999998</v>
      </c>
      <c r="U94" s="100">
        <v>0.75164220000000004</v>
      </c>
      <c r="V94" s="100" t="s">
        <v>204</v>
      </c>
      <c r="W94" s="100">
        <v>0.79434769999999999</v>
      </c>
      <c r="X94" s="100">
        <v>0.68718319999999999</v>
      </c>
      <c r="Y94" s="100">
        <v>0.64519839999999995</v>
      </c>
      <c r="Z94" s="100">
        <v>45.466667000000001</v>
      </c>
      <c r="AA94" s="100">
        <v>43.5</v>
      </c>
      <c r="AB94" s="100">
        <v>2.5641026</v>
      </c>
      <c r="AC94" s="100">
        <v>0.111711</v>
      </c>
      <c r="AD94" s="100">
        <v>1804</v>
      </c>
      <c r="AE94" s="100">
        <v>0.2335042</v>
      </c>
      <c r="AF94" s="100">
        <v>0.47577730000000001</v>
      </c>
      <c r="AH94" s="123">
        <v>1987</v>
      </c>
      <c r="AI94" s="100">
        <v>171</v>
      </c>
      <c r="AJ94" s="100">
        <v>1.05141</v>
      </c>
      <c r="AK94" s="100">
        <v>1.0349603999999999</v>
      </c>
      <c r="AL94" s="100" t="s">
        <v>204</v>
      </c>
      <c r="AM94" s="100">
        <v>1.0691116000000001</v>
      </c>
      <c r="AN94" s="100">
        <v>0.97848670000000004</v>
      </c>
      <c r="AO94" s="100">
        <v>0.91095329999999997</v>
      </c>
      <c r="AP94" s="100">
        <v>40.266272000000001</v>
      </c>
      <c r="AQ94" s="100">
        <v>33</v>
      </c>
      <c r="AR94" s="100">
        <v>2.1194844000000002</v>
      </c>
      <c r="AS94" s="100">
        <v>0.14575640000000001</v>
      </c>
      <c r="AT94" s="100">
        <v>5944</v>
      </c>
      <c r="AU94" s="100">
        <v>0.38103209999999998</v>
      </c>
      <c r="AV94" s="100">
        <v>0.5405951</v>
      </c>
      <c r="AW94" s="100">
        <v>1.7992762</v>
      </c>
      <c r="AY94" s="123">
        <v>1987</v>
      </c>
    </row>
    <row r="95" spans="2:51">
      <c r="B95" s="123">
        <v>1988</v>
      </c>
      <c r="C95" s="100">
        <v>169</v>
      </c>
      <c r="D95" s="100">
        <v>2.0487468</v>
      </c>
      <c r="E95" s="100">
        <v>1.9394895000000001</v>
      </c>
      <c r="F95" s="100" t="s">
        <v>204</v>
      </c>
      <c r="G95" s="100">
        <v>1.9463439</v>
      </c>
      <c r="H95" s="100">
        <v>1.9441630999999999</v>
      </c>
      <c r="I95" s="100">
        <v>1.8445374999999999</v>
      </c>
      <c r="J95" s="100">
        <v>33.523809999999997</v>
      </c>
      <c r="K95" s="100">
        <v>29</v>
      </c>
      <c r="L95" s="100">
        <v>2.8260869999999998</v>
      </c>
      <c r="M95" s="100">
        <v>0.25968039999999998</v>
      </c>
      <c r="N95" s="100">
        <v>6994</v>
      </c>
      <c r="O95" s="100">
        <v>0.8748958</v>
      </c>
      <c r="P95" s="100">
        <v>0.94521180000000005</v>
      </c>
      <c r="R95" s="123">
        <v>1988</v>
      </c>
      <c r="S95" s="100">
        <v>70</v>
      </c>
      <c r="T95" s="100">
        <v>0.84508209999999995</v>
      </c>
      <c r="U95" s="100">
        <v>0.87303160000000002</v>
      </c>
      <c r="V95" s="100" t="s">
        <v>204</v>
      </c>
      <c r="W95" s="100">
        <v>0.89627429999999997</v>
      </c>
      <c r="X95" s="100">
        <v>0.80327130000000002</v>
      </c>
      <c r="Y95" s="100">
        <v>0.76443819999999996</v>
      </c>
      <c r="Z95" s="100">
        <v>43.8</v>
      </c>
      <c r="AA95" s="100">
        <v>42</v>
      </c>
      <c r="AB95" s="100">
        <v>2.8044872000000001</v>
      </c>
      <c r="AC95" s="100">
        <v>0.12777450000000001</v>
      </c>
      <c r="AD95" s="100">
        <v>2207</v>
      </c>
      <c r="AE95" s="100">
        <v>0.28120070000000003</v>
      </c>
      <c r="AF95" s="100">
        <v>0.56356660000000003</v>
      </c>
      <c r="AH95" s="123">
        <v>1988</v>
      </c>
      <c r="AI95" s="100">
        <v>239</v>
      </c>
      <c r="AJ95" s="100">
        <v>1.4456667999999999</v>
      </c>
      <c r="AK95" s="100">
        <v>1.4018390000000001</v>
      </c>
      <c r="AL95" s="100" t="s">
        <v>204</v>
      </c>
      <c r="AM95" s="100">
        <v>1.4139545</v>
      </c>
      <c r="AN95" s="100">
        <v>1.3752574</v>
      </c>
      <c r="AO95" s="100">
        <v>1.3079441000000001</v>
      </c>
      <c r="AP95" s="100">
        <v>36.546218000000003</v>
      </c>
      <c r="AQ95" s="100">
        <v>30.5</v>
      </c>
      <c r="AR95" s="100">
        <v>2.8197263000000001</v>
      </c>
      <c r="AS95" s="100">
        <v>0.1993926</v>
      </c>
      <c r="AT95" s="100">
        <v>9201</v>
      </c>
      <c r="AU95" s="100">
        <v>0.58077659999999998</v>
      </c>
      <c r="AV95" s="100">
        <v>0.81313029999999997</v>
      </c>
      <c r="AW95" s="100">
        <v>2.2215571999999999</v>
      </c>
      <c r="AY95" s="123">
        <v>1988</v>
      </c>
    </row>
    <row r="96" spans="2:51">
      <c r="B96" s="123">
        <v>1989</v>
      </c>
      <c r="C96" s="100">
        <v>122</v>
      </c>
      <c r="D96" s="100">
        <v>1.4545300000000001</v>
      </c>
      <c r="E96" s="100">
        <v>1.3425142000000001</v>
      </c>
      <c r="F96" s="100" t="s">
        <v>204</v>
      </c>
      <c r="G96" s="100">
        <v>1.3121201</v>
      </c>
      <c r="H96" s="100">
        <v>1.4010841999999999</v>
      </c>
      <c r="I96" s="100">
        <v>1.3414740000000001</v>
      </c>
      <c r="J96" s="100">
        <v>30.590164000000001</v>
      </c>
      <c r="K96" s="100">
        <v>28.5</v>
      </c>
      <c r="L96" s="100">
        <v>2.1392250000000002</v>
      </c>
      <c r="M96" s="100">
        <v>0.18229090000000001</v>
      </c>
      <c r="N96" s="100">
        <v>5419</v>
      </c>
      <c r="O96" s="100">
        <v>0.66730319999999999</v>
      </c>
      <c r="P96" s="100">
        <v>0.75172950000000005</v>
      </c>
      <c r="R96" s="123">
        <v>1989</v>
      </c>
      <c r="S96" s="100">
        <v>62</v>
      </c>
      <c r="T96" s="100">
        <v>0.73574550000000005</v>
      </c>
      <c r="U96" s="100">
        <v>0.74842940000000002</v>
      </c>
      <c r="V96" s="100" t="s">
        <v>204</v>
      </c>
      <c r="W96" s="100">
        <v>0.78185110000000002</v>
      </c>
      <c r="X96" s="100">
        <v>0.67762009999999995</v>
      </c>
      <c r="Y96" s="100">
        <v>0.62657339999999995</v>
      </c>
      <c r="Z96" s="100">
        <v>45.177419</v>
      </c>
      <c r="AA96" s="100">
        <v>41</v>
      </c>
      <c r="AB96" s="100">
        <v>2.5121555999999998</v>
      </c>
      <c r="AC96" s="100">
        <v>0.1081911</v>
      </c>
      <c r="AD96" s="100">
        <v>1903</v>
      </c>
      <c r="AE96" s="100">
        <v>0.23861979999999999</v>
      </c>
      <c r="AF96" s="100">
        <v>0.49451430000000002</v>
      </c>
      <c r="AH96" s="123">
        <v>1989</v>
      </c>
      <c r="AI96" s="100">
        <v>184</v>
      </c>
      <c r="AJ96" s="100">
        <v>1.0942991</v>
      </c>
      <c r="AK96" s="100">
        <v>1.0608348999999999</v>
      </c>
      <c r="AL96" s="100" t="s">
        <v>204</v>
      </c>
      <c r="AM96" s="100">
        <v>1.0654885999999999</v>
      </c>
      <c r="AN96" s="100">
        <v>1.0497249</v>
      </c>
      <c r="AO96" s="100">
        <v>0.99267689999999997</v>
      </c>
      <c r="AP96" s="100">
        <v>35.505434999999999</v>
      </c>
      <c r="AQ96" s="100">
        <v>31</v>
      </c>
      <c r="AR96" s="100">
        <v>2.2518663999999999</v>
      </c>
      <c r="AS96" s="100">
        <v>0.14810999999999999</v>
      </c>
      <c r="AT96" s="100">
        <v>7322</v>
      </c>
      <c r="AU96" s="100">
        <v>0.45490199999999997</v>
      </c>
      <c r="AV96" s="100">
        <v>0.66220909999999999</v>
      </c>
      <c r="AW96" s="100">
        <v>1.7937753000000001</v>
      </c>
      <c r="AY96" s="123">
        <v>1989</v>
      </c>
    </row>
    <row r="97" spans="2:51">
      <c r="B97" s="123">
        <v>1990</v>
      </c>
      <c r="C97" s="100">
        <v>155</v>
      </c>
      <c r="D97" s="100">
        <v>1.821115</v>
      </c>
      <c r="E97" s="100">
        <v>1.7304885999999999</v>
      </c>
      <c r="F97" s="100" t="s">
        <v>204</v>
      </c>
      <c r="G97" s="100">
        <v>1.7067336</v>
      </c>
      <c r="H97" s="100">
        <v>1.7330877</v>
      </c>
      <c r="I97" s="100">
        <v>1.5993275</v>
      </c>
      <c r="J97" s="100">
        <v>33.690322999999999</v>
      </c>
      <c r="K97" s="100">
        <v>31</v>
      </c>
      <c r="L97" s="100">
        <v>2.7738010000000002</v>
      </c>
      <c r="M97" s="100">
        <v>0.23972280000000001</v>
      </c>
      <c r="N97" s="100">
        <v>6425</v>
      </c>
      <c r="O97" s="100">
        <v>0.78026419999999996</v>
      </c>
      <c r="P97" s="100">
        <v>0.90033909999999995</v>
      </c>
      <c r="R97" s="123">
        <v>1990</v>
      </c>
      <c r="S97" s="100">
        <v>65</v>
      </c>
      <c r="T97" s="100">
        <v>0.75989090000000004</v>
      </c>
      <c r="U97" s="100">
        <v>0.74664980000000003</v>
      </c>
      <c r="V97" s="100" t="s">
        <v>204</v>
      </c>
      <c r="W97" s="100">
        <v>0.75191739999999996</v>
      </c>
      <c r="X97" s="100">
        <v>0.72504210000000002</v>
      </c>
      <c r="Y97" s="100">
        <v>0.7069299</v>
      </c>
      <c r="Z97" s="100">
        <v>37.646154000000003</v>
      </c>
      <c r="AA97" s="100">
        <v>31</v>
      </c>
      <c r="AB97" s="100">
        <v>2.7694930000000002</v>
      </c>
      <c r="AC97" s="100">
        <v>0.11732430000000001</v>
      </c>
      <c r="AD97" s="100">
        <v>2462</v>
      </c>
      <c r="AE97" s="100">
        <v>0.30439280000000002</v>
      </c>
      <c r="AF97" s="100">
        <v>0.65208520000000003</v>
      </c>
      <c r="AH97" s="123">
        <v>1990</v>
      </c>
      <c r="AI97" s="100">
        <v>220</v>
      </c>
      <c r="AJ97" s="100">
        <v>1.2891786999999999</v>
      </c>
      <c r="AK97" s="100">
        <v>1.2399007</v>
      </c>
      <c r="AL97" s="100" t="s">
        <v>204</v>
      </c>
      <c r="AM97" s="100">
        <v>1.2302941999999999</v>
      </c>
      <c r="AN97" s="100">
        <v>1.231149</v>
      </c>
      <c r="AO97" s="100">
        <v>1.1559520000000001</v>
      </c>
      <c r="AP97" s="100">
        <v>34.859090999999999</v>
      </c>
      <c r="AQ97" s="100">
        <v>31</v>
      </c>
      <c r="AR97" s="100">
        <v>2.7725268000000001</v>
      </c>
      <c r="AS97" s="100">
        <v>0.18324170000000001</v>
      </c>
      <c r="AT97" s="100">
        <v>8887</v>
      </c>
      <c r="AU97" s="100">
        <v>0.54445900000000003</v>
      </c>
      <c r="AV97" s="100">
        <v>0.81444090000000002</v>
      </c>
      <c r="AW97" s="100">
        <v>2.3176709999999998</v>
      </c>
      <c r="AY97" s="123">
        <v>1990</v>
      </c>
    </row>
    <row r="98" spans="2:51">
      <c r="B98" s="123">
        <v>1991</v>
      </c>
      <c r="C98" s="100">
        <v>150</v>
      </c>
      <c r="D98" s="100">
        <v>1.7410665000000001</v>
      </c>
      <c r="E98" s="100">
        <v>1.6960426</v>
      </c>
      <c r="F98" s="100" t="s">
        <v>204</v>
      </c>
      <c r="G98" s="100">
        <v>1.6688559999999999</v>
      </c>
      <c r="H98" s="100">
        <v>1.6872799000000001</v>
      </c>
      <c r="I98" s="100">
        <v>1.5918159999999999</v>
      </c>
      <c r="J98" s="100">
        <v>34.18</v>
      </c>
      <c r="K98" s="100">
        <v>29</v>
      </c>
      <c r="L98" s="100">
        <v>2.7777778</v>
      </c>
      <c r="M98" s="100">
        <v>0.2341299</v>
      </c>
      <c r="N98" s="100">
        <v>6132</v>
      </c>
      <c r="O98" s="100">
        <v>0.73633040000000005</v>
      </c>
      <c r="P98" s="100">
        <v>0.90460359999999995</v>
      </c>
      <c r="R98" s="123">
        <v>1991</v>
      </c>
      <c r="S98" s="100">
        <v>58</v>
      </c>
      <c r="T98" s="100">
        <v>0.66907939999999999</v>
      </c>
      <c r="U98" s="100">
        <v>0.67737380000000003</v>
      </c>
      <c r="V98" s="100" t="s">
        <v>204</v>
      </c>
      <c r="W98" s="100">
        <v>0.68040210000000001</v>
      </c>
      <c r="X98" s="100">
        <v>0.62959639999999994</v>
      </c>
      <c r="Y98" s="100">
        <v>0.58213119999999996</v>
      </c>
      <c r="Z98" s="100">
        <v>42.068966000000003</v>
      </c>
      <c r="AA98" s="100">
        <v>38</v>
      </c>
      <c r="AB98" s="100">
        <v>2.5184541999999999</v>
      </c>
      <c r="AC98" s="100">
        <v>0.1053033</v>
      </c>
      <c r="AD98" s="100">
        <v>1921</v>
      </c>
      <c r="AE98" s="100">
        <v>0.23462069999999999</v>
      </c>
      <c r="AF98" s="100">
        <v>0.52326209999999995</v>
      </c>
      <c r="AH98" s="123">
        <v>1991</v>
      </c>
      <c r="AI98" s="100">
        <v>208</v>
      </c>
      <c r="AJ98" s="100">
        <v>1.2034225999999999</v>
      </c>
      <c r="AK98" s="100">
        <v>1.1888314</v>
      </c>
      <c r="AL98" s="100" t="s">
        <v>204</v>
      </c>
      <c r="AM98" s="100">
        <v>1.1771795</v>
      </c>
      <c r="AN98" s="100">
        <v>1.1620132000000001</v>
      </c>
      <c r="AO98" s="100">
        <v>1.0915748999999999</v>
      </c>
      <c r="AP98" s="100">
        <v>36.379807999999997</v>
      </c>
      <c r="AQ98" s="100">
        <v>32</v>
      </c>
      <c r="AR98" s="100">
        <v>2.7002467000000001</v>
      </c>
      <c r="AS98" s="100">
        <v>0.1745757</v>
      </c>
      <c r="AT98" s="100">
        <v>8053</v>
      </c>
      <c r="AU98" s="100">
        <v>0.48760360000000003</v>
      </c>
      <c r="AV98" s="100">
        <v>0.77063230000000005</v>
      </c>
      <c r="AW98" s="100">
        <v>2.5038504000000001</v>
      </c>
      <c r="AY98" s="123">
        <v>1991</v>
      </c>
    </row>
    <row r="99" spans="2:51">
      <c r="B99" s="123">
        <v>1992</v>
      </c>
      <c r="C99" s="100">
        <v>171</v>
      </c>
      <c r="D99" s="100">
        <v>1.9636537999999999</v>
      </c>
      <c r="E99" s="100">
        <v>1.9050723000000001</v>
      </c>
      <c r="F99" s="100" t="s">
        <v>204</v>
      </c>
      <c r="G99" s="100">
        <v>1.8919714999999999</v>
      </c>
      <c r="H99" s="100">
        <v>1.8791296</v>
      </c>
      <c r="I99" s="100">
        <v>1.7331468999999999</v>
      </c>
      <c r="J99" s="100">
        <v>34.760233999999997</v>
      </c>
      <c r="K99" s="100">
        <v>31</v>
      </c>
      <c r="L99" s="100">
        <v>3.2695984999999999</v>
      </c>
      <c r="M99" s="100">
        <v>0.25864019999999999</v>
      </c>
      <c r="N99" s="100">
        <v>6920</v>
      </c>
      <c r="O99" s="100">
        <v>0.82276139999999998</v>
      </c>
      <c r="P99" s="100">
        <v>1.0240533999999999</v>
      </c>
      <c r="R99" s="123">
        <v>1992</v>
      </c>
      <c r="S99" s="100">
        <v>66</v>
      </c>
      <c r="T99" s="100">
        <v>0.75253300000000001</v>
      </c>
      <c r="U99" s="100">
        <v>0.76254670000000002</v>
      </c>
      <c r="V99" s="100" t="s">
        <v>204</v>
      </c>
      <c r="W99" s="100">
        <v>0.77330620000000005</v>
      </c>
      <c r="X99" s="100">
        <v>0.72280089999999997</v>
      </c>
      <c r="Y99" s="100">
        <v>0.68089029999999995</v>
      </c>
      <c r="Z99" s="100">
        <v>40.424242</v>
      </c>
      <c r="AA99" s="100">
        <v>34.5</v>
      </c>
      <c r="AB99" s="100">
        <v>2.9216467000000002</v>
      </c>
      <c r="AC99" s="100">
        <v>0.1146928</v>
      </c>
      <c r="AD99" s="100">
        <v>2300</v>
      </c>
      <c r="AE99" s="100">
        <v>0.2779549</v>
      </c>
      <c r="AF99" s="100">
        <v>0.63050320000000004</v>
      </c>
      <c r="AH99" s="123">
        <v>1992</v>
      </c>
      <c r="AI99" s="100">
        <v>237</v>
      </c>
      <c r="AJ99" s="100">
        <v>1.3559410999999999</v>
      </c>
      <c r="AK99" s="100">
        <v>1.3227133</v>
      </c>
      <c r="AL99" s="100" t="s">
        <v>204</v>
      </c>
      <c r="AM99" s="100">
        <v>1.3173705</v>
      </c>
      <c r="AN99" s="100">
        <v>1.2975234</v>
      </c>
      <c r="AO99" s="100">
        <v>1.2048513000000001</v>
      </c>
      <c r="AP99" s="100">
        <v>36.337553</v>
      </c>
      <c r="AQ99" s="100">
        <v>32</v>
      </c>
      <c r="AR99" s="100">
        <v>3.1646415000000001</v>
      </c>
      <c r="AS99" s="100">
        <v>0.19165450000000001</v>
      </c>
      <c r="AT99" s="100">
        <v>9220</v>
      </c>
      <c r="AU99" s="100">
        <v>0.55257809999999996</v>
      </c>
      <c r="AV99" s="100">
        <v>0.88608350000000002</v>
      </c>
      <c r="AW99" s="100">
        <v>2.4983024999999999</v>
      </c>
      <c r="AY99" s="123">
        <v>1992</v>
      </c>
    </row>
    <row r="100" spans="2:51">
      <c r="B100" s="123">
        <v>1993</v>
      </c>
      <c r="C100" s="100">
        <v>234</v>
      </c>
      <c r="D100" s="100">
        <v>2.6645471999999999</v>
      </c>
      <c r="E100" s="100">
        <v>2.5936509999999999</v>
      </c>
      <c r="F100" s="100" t="s">
        <v>204</v>
      </c>
      <c r="G100" s="100">
        <v>2.5533158999999999</v>
      </c>
      <c r="H100" s="100">
        <v>2.5634046000000001</v>
      </c>
      <c r="I100" s="100">
        <v>2.3680956000000002</v>
      </c>
      <c r="J100" s="100">
        <v>34.611111000000001</v>
      </c>
      <c r="K100" s="100">
        <v>32</v>
      </c>
      <c r="L100" s="100">
        <v>4.6336633999999997</v>
      </c>
      <c r="M100" s="100">
        <v>0.35950779999999999</v>
      </c>
      <c r="N100" s="100">
        <v>9485</v>
      </c>
      <c r="O100" s="100">
        <v>1.1190947</v>
      </c>
      <c r="P100" s="100">
        <v>1.4526935999999999</v>
      </c>
      <c r="R100" s="123">
        <v>1993</v>
      </c>
      <c r="S100" s="100">
        <v>103</v>
      </c>
      <c r="T100" s="100">
        <v>1.16347</v>
      </c>
      <c r="U100" s="100">
        <v>1.1586168999999999</v>
      </c>
      <c r="V100" s="100" t="s">
        <v>204</v>
      </c>
      <c r="W100" s="100">
        <v>1.1626095000000001</v>
      </c>
      <c r="X100" s="100">
        <v>1.1040482</v>
      </c>
      <c r="Y100" s="100">
        <v>1.0270950000000001</v>
      </c>
      <c r="Z100" s="100">
        <v>40.213591999999998</v>
      </c>
      <c r="AA100" s="100">
        <v>38</v>
      </c>
      <c r="AB100" s="100">
        <v>5.2257737000000004</v>
      </c>
      <c r="AC100" s="100">
        <v>0.1822686</v>
      </c>
      <c r="AD100" s="100">
        <v>3591</v>
      </c>
      <c r="AE100" s="100">
        <v>0.43038860000000001</v>
      </c>
      <c r="AF100" s="100">
        <v>1.0293734000000001</v>
      </c>
      <c r="AH100" s="123">
        <v>1993</v>
      </c>
      <c r="AI100" s="100">
        <v>337</v>
      </c>
      <c r="AJ100" s="100">
        <v>1.9109932999999999</v>
      </c>
      <c r="AK100" s="100">
        <v>1.8673915999999999</v>
      </c>
      <c r="AL100" s="100" t="s">
        <v>204</v>
      </c>
      <c r="AM100" s="100">
        <v>1.8453238999999999</v>
      </c>
      <c r="AN100" s="100">
        <v>1.832325</v>
      </c>
      <c r="AO100" s="100">
        <v>1.6977666</v>
      </c>
      <c r="AP100" s="100">
        <v>36.323442</v>
      </c>
      <c r="AQ100" s="100">
        <v>33</v>
      </c>
      <c r="AR100" s="100">
        <v>4.7998861000000002</v>
      </c>
      <c r="AS100" s="100">
        <v>0.27714040000000001</v>
      </c>
      <c r="AT100" s="100">
        <v>13076</v>
      </c>
      <c r="AU100" s="100">
        <v>0.77744369999999996</v>
      </c>
      <c r="AV100" s="100">
        <v>1.3052792</v>
      </c>
      <c r="AW100" s="100">
        <v>2.2385752000000001</v>
      </c>
      <c r="AY100" s="123">
        <v>1993</v>
      </c>
    </row>
    <row r="101" spans="2:51">
      <c r="B101" s="123">
        <v>1994</v>
      </c>
      <c r="C101" s="100">
        <v>208</v>
      </c>
      <c r="D101" s="100">
        <v>2.3466559</v>
      </c>
      <c r="E101" s="100">
        <v>2.3006614000000001</v>
      </c>
      <c r="F101" s="100" t="s">
        <v>204</v>
      </c>
      <c r="G101" s="100">
        <v>2.2532538999999998</v>
      </c>
      <c r="H101" s="100">
        <v>2.2740873000000001</v>
      </c>
      <c r="I101" s="100">
        <v>2.1216593000000001</v>
      </c>
      <c r="J101" s="100">
        <v>34.538462000000003</v>
      </c>
      <c r="K101" s="100">
        <v>33</v>
      </c>
      <c r="L101" s="100">
        <v>4.0872469999999996</v>
      </c>
      <c r="M101" s="100">
        <v>0.30831259999999999</v>
      </c>
      <c r="N101" s="100">
        <v>8460</v>
      </c>
      <c r="O101" s="100">
        <v>0.98955079999999995</v>
      </c>
      <c r="P101" s="100">
        <v>1.3071067000000001</v>
      </c>
      <c r="R101" s="123">
        <v>1994</v>
      </c>
      <c r="S101" s="100">
        <v>113</v>
      </c>
      <c r="T101" s="100">
        <v>1.2637289</v>
      </c>
      <c r="U101" s="100">
        <v>1.2835861</v>
      </c>
      <c r="V101" s="100" t="s">
        <v>204</v>
      </c>
      <c r="W101" s="100">
        <v>1.2923334</v>
      </c>
      <c r="X101" s="100">
        <v>1.1899244</v>
      </c>
      <c r="Y101" s="100">
        <v>1.1114355</v>
      </c>
      <c r="Z101" s="100">
        <v>42.318584000000001</v>
      </c>
      <c r="AA101" s="100">
        <v>40</v>
      </c>
      <c r="AB101" s="100">
        <v>5.3809524</v>
      </c>
      <c r="AC101" s="100">
        <v>0.19078809999999999</v>
      </c>
      <c r="AD101" s="100">
        <v>3732</v>
      </c>
      <c r="AE101" s="100">
        <v>0.44318970000000002</v>
      </c>
      <c r="AF101" s="100">
        <v>1.0792645999999999</v>
      </c>
      <c r="AH101" s="123">
        <v>1994</v>
      </c>
      <c r="AI101" s="100">
        <v>321</v>
      </c>
      <c r="AJ101" s="100">
        <v>1.8028169999999999</v>
      </c>
      <c r="AK101" s="100">
        <v>1.7913007999999999</v>
      </c>
      <c r="AL101" s="100" t="s">
        <v>204</v>
      </c>
      <c r="AM101" s="100">
        <v>1.7701640999999999</v>
      </c>
      <c r="AN101" s="100">
        <v>1.7339925</v>
      </c>
      <c r="AO101" s="100">
        <v>1.6183311</v>
      </c>
      <c r="AP101" s="100">
        <v>37.277259000000001</v>
      </c>
      <c r="AQ101" s="100">
        <v>35</v>
      </c>
      <c r="AR101" s="100">
        <v>4.4651550999999996</v>
      </c>
      <c r="AS101" s="100">
        <v>0.2533704</v>
      </c>
      <c r="AT101" s="100">
        <v>12192</v>
      </c>
      <c r="AU101" s="100">
        <v>0.71843979999999996</v>
      </c>
      <c r="AV101" s="100">
        <v>1.2277674000000001</v>
      </c>
      <c r="AW101" s="100">
        <v>1.7923701000000001</v>
      </c>
      <c r="AY101" s="123">
        <v>1994</v>
      </c>
    </row>
    <row r="102" spans="2:51">
      <c r="B102" s="123">
        <v>1995</v>
      </c>
      <c r="C102" s="100">
        <v>231</v>
      </c>
      <c r="D102" s="100">
        <v>2.5780012999999999</v>
      </c>
      <c r="E102" s="100">
        <v>2.5332493999999999</v>
      </c>
      <c r="F102" s="100" t="s">
        <v>204</v>
      </c>
      <c r="G102" s="100">
        <v>2.4788589999999999</v>
      </c>
      <c r="H102" s="100">
        <v>2.4786787000000001</v>
      </c>
      <c r="I102" s="100">
        <v>2.2903175999999998</v>
      </c>
      <c r="J102" s="100">
        <v>35.320346000000001</v>
      </c>
      <c r="K102" s="100">
        <v>34</v>
      </c>
      <c r="L102" s="100">
        <v>4.4819557999999997</v>
      </c>
      <c r="M102" s="100">
        <v>0.34867399999999998</v>
      </c>
      <c r="N102" s="100">
        <v>9207</v>
      </c>
      <c r="O102" s="100">
        <v>1.0665245999999999</v>
      </c>
      <c r="P102" s="100">
        <v>1.4337749</v>
      </c>
      <c r="R102" s="123">
        <v>1995</v>
      </c>
      <c r="S102" s="100">
        <v>100</v>
      </c>
      <c r="T102" s="100">
        <v>1.1056501999999999</v>
      </c>
      <c r="U102" s="100">
        <v>1.101092</v>
      </c>
      <c r="V102" s="100" t="s">
        <v>204</v>
      </c>
      <c r="W102" s="100">
        <v>1.1122742999999999</v>
      </c>
      <c r="X102" s="100">
        <v>1.0304355000000001</v>
      </c>
      <c r="Y102" s="100">
        <v>0.97434030000000005</v>
      </c>
      <c r="Z102" s="100">
        <v>41.58</v>
      </c>
      <c r="AA102" s="100">
        <v>41</v>
      </c>
      <c r="AB102" s="100">
        <v>4.4247788000000003</v>
      </c>
      <c r="AC102" s="100">
        <v>0.16983119999999999</v>
      </c>
      <c r="AD102" s="100">
        <v>3404</v>
      </c>
      <c r="AE102" s="100">
        <v>0.40017219999999998</v>
      </c>
      <c r="AF102" s="100">
        <v>0.97671549999999996</v>
      </c>
      <c r="AH102" s="123">
        <v>1995</v>
      </c>
      <c r="AI102" s="100">
        <v>331</v>
      </c>
      <c r="AJ102" s="100">
        <v>1.8383902999999999</v>
      </c>
      <c r="AK102" s="100">
        <v>1.8169074000000001</v>
      </c>
      <c r="AL102" s="100" t="s">
        <v>204</v>
      </c>
      <c r="AM102" s="100">
        <v>1.7956300000000001</v>
      </c>
      <c r="AN102" s="100">
        <v>1.7560719</v>
      </c>
      <c r="AO102" s="100">
        <v>1.6355468</v>
      </c>
      <c r="AP102" s="100">
        <v>37.211480000000002</v>
      </c>
      <c r="AQ102" s="100">
        <v>35</v>
      </c>
      <c r="AR102" s="100">
        <v>4.4645266000000001</v>
      </c>
      <c r="AS102" s="100">
        <v>0.26451859999999999</v>
      </c>
      <c r="AT102" s="100">
        <v>12611</v>
      </c>
      <c r="AU102" s="100">
        <v>0.73580509999999999</v>
      </c>
      <c r="AV102" s="100">
        <v>1.2729820000000001</v>
      </c>
      <c r="AW102" s="100">
        <v>2.3006701000000001</v>
      </c>
      <c r="AY102" s="123">
        <v>1995</v>
      </c>
    </row>
    <row r="103" spans="2:51">
      <c r="B103" s="123">
        <v>1996</v>
      </c>
      <c r="C103" s="100">
        <v>255</v>
      </c>
      <c r="D103" s="100">
        <v>2.8129165999999999</v>
      </c>
      <c r="E103" s="100">
        <v>2.7683588000000001</v>
      </c>
      <c r="F103" s="100" t="s">
        <v>204</v>
      </c>
      <c r="G103" s="100">
        <v>2.7233350999999999</v>
      </c>
      <c r="H103" s="100">
        <v>2.7089044000000002</v>
      </c>
      <c r="I103" s="100">
        <v>2.5040832000000002</v>
      </c>
      <c r="J103" s="100">
        <v>35.482353000000003</v>
      </c>
      <c r="K103" s="100">
        <v>33</v>
      </c>
      <c r="L103" s="100">
        <v>4.6926756999999997</v>
      </c>
      <c r="M103" s="100">
        <v>0.37386740000000002</v>
      </c>
      <c r="N103" s="100">
        <v>10136</v>
      </c>
      <c r="O103" s="100">
        <v>1.1622155000000001</v>
      </c>
      <c r="P103" s="100">
        <v>1.5690257000000001</v>
      </c>
      <c r="R103" s="123">
        <v>1996</v>
      </c>
      <c r="S103" s="100">
        <v>94</v>
      </c>
      <c r="T103" s="100">
        <v>1.0262633000000001</v>
      </c>
      <c r="U103" s="100">
        <v>1.0256254</v>
      </c>
      <c r="V103" s="100" t="s">
        <v>204</v>
      </c>
      <c r="W103" s="100">
        <v>1.0287839000000001</v>
      </c>
      <c r="X103" s="100">
        <v>0.95914180000000004</v>
      </c>
      <c r="Y103" s="100">
        <v>0.89145470000000004</v>
      </c>
      <c r="Z103" s="100">
        <v>41.553190999999998</v>
      </c>
      <c r="AA103" s="100">
        <v>40</v>
      </c>
      <c r="AB103" s="100">
        <v>4.4276967000000003</v>
      </c>
      <c r="AC103" s="100">
        <v>0.15533849999999999</v>
      </c>
      <c r="AD103" s="100">
        <v>3161</v>
      </c>
      <c r="AE103" s="100">
        <v>0.36754949999999997</v>
      </c>
      <c r="AF103" s="100">
        <v>0.92649309999999996</v>
      </c>
      <c r="AH103" s="123">
        <v>1996</v>
      </c>
      <c r="AI103" s="100">
        <v>349</v>
      </c>
      <c r="AJ103" s="100">
        <v>1.9149765000000001</v>
      </c>
      <c r="AK103" s="100">
        <v>1.8839444000000001</v>
      </c>
      <c r="AL103" s="100" t="s">
        <v>204</v>
      </c>
      <c r="AM103" s="100">
        <v>1.8578915</v>
      </c>
      <c r="AN103" s="100">
        <v>1.8300384999999999</v>
      </c>
      <c r="AO103" s="100">
        <v>1.6966935000000001</v>
      </c>
      <c r="AP103" s="100">
        <v>37.117479000000003</v>
      </c>
      <c r="AQ103" s="100">
        <v>34</v>
      </c>
      <c r="AR103" s="100">
        <v>4.6182347000000004</v>
      </c>
      <c r="AS103" s="100">
        <v>0.27113320000000002</v>
      </c>
      <c r="AT103" s="100">
        <v>13297</v>
      </c>
      <c r="AU103" s="100">
        <v>0.7676598</v>
      </c>
      <c r="AV103" s="100">
        <v>1.3469613</v>
      </c>
      <c r="AW103" s="100">
        <v>2.6991909000000001</v>
      </c>
      <c r="AY103" s="123">
        <v>1996</v>
      </c>
    </row>
    <row r="104" spans="2:51">
      <c r="B104" s="124">
        <v>1997</v>
      </c>
      <c r="C104" s="100">
        <v>225</v>
      </c>
      <c r="D104" s="100">
        <v>2.4573575000000001</v>
      </c>
      <c r="E104" s="100">
        <v>2.4305094999999999</v>
      </c>
      <c r="F104" s="100" t="s">
        <v>204</v>
      </c>
      <c r="G104" s="100">
        <v>2.3599364</v>
      </c>
      <c r="H104" s="100">
        <v>2.3437282000000002</v>
      </c>
      <c r="I104" s="100">
        <v>2.144304</v>
      </c>
      <c r="J104" s="100">
        <v>37</v>
      </c>
      <c r="K104" s="100">
        <v>36</v>
      </c>
      <c r="L104" s="100">
        <v>4.1467010999999996</v>
      </c>
      <c r="M104" s="100">
        <v>0.33209349999999999</v>
      </c>
      <c r="N104" s="100">
        <v>8568</v>
      </c>
      <c r="O104" s="100">
        <v>0.97414719999999999</v>
      </c>
      <c r="P104" s="100">
        <v>1.3491065</v>
      </c>
      <c r="R104" s="124">
        <v>1997</v>
      </c>
      <c r="S104" s="100">
        <v>127</v>
      </c>
      <c r="T104" s="100">
        <v>1.3704750000000001</v>
      </c>
      <c r="U104" s="100">
        <v>1.3742160999999999</v>
      </c>
      <c r="V104" s="100" t="s">
        <v>204</v>
      </c>
      <c r="W104" s="100">
        <v>1.3841962000000001</v>
      </c>
      <c r="X104" s="100">
        <v>1.2646533</v>
      </c>
      <c r="Y104" s="100">
        <v>1.1573115</v>
      </c>
      <c r="Z104" s="100">
        <v>43.677165000000002</v>
      </c>
      <c r="AA104" s="100">
        <v>40</v>
      </c>
      <c r="AB104" s="100">
        <v>5.2091878999999999</v>
      </c>
      <c r="AC104" s="100">
        <v>0.20617550000000001</v>
      </c>
      <c r="AD104" s="100">
        <v>4054</v>
      </c>
      <c r="AE104" s="100">
        <v>0.46682630000000003</v>
      </c>
      <c r="AF104" s="100">
        <v>1.1631543</v>
      </c>
      <c r="AH104" s="124">
        <v>1997</v>
      </c>
      <c r="AI104" s="100">
        <v>352</v>
      </c>
      <c r="AJ104" s="100">
        <v>1.9106513000000001</v>
      </c>
      <c r="AK104" s="100">
        <v>1.9075822</v>
      </c>
      <c r="AL104" s="100" t="s">
        <v>204</v>
      </c>
      <c r="AM104" s="100">
        <v>1.8792489000000001</v>
      </c>
      <c r="AN104" s="100">
        <v>1.8076323000000001</v>
      </c>
      <c r="AO104" s="100">
        <v>1.6547778</v>
      </c>
      <c r="AP104" s="100">
        <v>39.409090999999997</v>
      </c>
      <c r="AQ104" s="100">
        <v>37</v>
      </c>
      <c r="AR104" s="100">
        <v>4.4760935999999996</v>
      </c>
      <c r="AS104" s="100">
        <v>0.27212989999999998</v>
      </c>
      <c r="AT104" s="100">
        <v>12622</v>
      </c>
      <c r="AU104" s="100">
        <v>0.72210070000000004</v>
      </c>
      <c r="AV104" s="100">
        <v>1.2832165</v>
      </c>
      <c r="AW104" s="100">
        <v>1.7686516000000001</v>
      </c>
      <c r="AY104" s="124">
        <v>1997</v>
      </c>
    </row>
    <row r="105" spans="2:51">
      <c r="B105" s="124">
        <v>1998</v>
      </c>
      <c r="C105" s="100">
        <v>482</v>
      </c>
      <c r="D105" s="100">
        <v>5.2146764000000001</v>
      </c>
      <c r="E105" s="100">
        <v>5.1878367000000001</v>
      </c>
      <c r="F105" s="100" t="s">
        <v>204</v>
      </c>
      <c r="G105" s="100">
        <v>5.1090181000000001</v>
      </c>
      <c r="H105" s="100">
        <v>5.0645097999999997</v>
      </c>
      <c r="I105" s="100">
        <v>4.6177251999999998</v>
      </c>
      <c r="J105" s="100">
        <v>35.941909000000003</v>
      </c>
      <c r="K105" s="100">
        <v>32</v>
      </c>
      <c r="L105" s="100">
        <v>8.3869845000000005</v>
      </c>
      <c r="M105" s="100">
        <v>0.71862000000000004</v>
      </c>
      <c r="N105" s="100">
        <v>18971</v>
      </c>
      <c r="O105" s="100">
        <v>2.1398622</v>
      </c>
      <c r="P105" s="100">
        <v>3.0259432999999998</v>
      </c>
      <c r="R105" s="124">
        <v>1998</v>
      </c>
      <c r="S105" s="100">
        <v>177</v>
      </c>
      <c r="T105" s="100">
        <v>1.8901288000000001</v>
      </c>
      <c r="U105" s="100">
        <v>1.8697961999999999</v>
      </c>
      <c r="V105" s="100" t="s">
        <v>204</v>
      </c>
      <c r="W105" s="100">
        <v>1.8990882</v>
      </c>
      <c r="X105" s="100">
        <v>1.6925593999999999</v>
      </c>
      <c r="Y105" s="100">
        <v>1.5812873000000001</v>
      </c>
      <c r="Z105" s="100">
        <v>45.254237000000003</v>
      </c>
      <c r="AA105" s="100">
        <v>43</v>
      </c>
      <c r="AB105" s="100">
        <v>7.171799</v>
      </c>
      <c r="AC105" s="100">
        <v>0.29436709999999999</v>
      </c>
      <c r="AD105" s="100">
        <v>5440</v>
      </c>
      <c r="AE105" s="100">
        <v>0.62099360000000003</v>
      </c>
      <c r="AF105" s="100">
        <v>1.6116417000000001</v>
      </c>
      <c r="AH105" s="124">
        <v>1998</v>
      </c>
      <c r="AI105" s="100">
        <v>659</v>
      </c>
      <c r="AJ105" s="100">
        <v>3.5415667000000002</v>
      </c>
      <c r="AK105" s="100">
        <v>3.5068744999999999</v>
      </c>
      <c r="AL105" s="100" t="s">
        <v>204</v>
      </c>
      <c r="AM105" s="100">
        <v>3.4759464000000002</v>
      </c>
      <c r="AN105" s="100">
        <v>3.3689176999999999</v>
      </c>
      <c r="AO105" s="100">
        <v>3.0933828999999999</v>
      </c>
      <c r="AP105" s="100">
        <v>38.443095999999997</v>
      </c>
      <c r="AQ105" s="100">
        <v>35</v>
      </c>
      <c r="AR105" s="100">
        <v>8.0219111000000005</v>
      </c>
      <c r="AS105" s="100">
        <v>0.51807360000000002</v>
      </c>
      <c r="AT105" s="100">
        <v>24411</v>
      </c>
      <c r="AU105" s="100">
        <v>1.384968</v>
      </c>
      <c r="AV105" s="100">
        <v>2.5309775000000001</v>
      </c>
      <c r="AW105" s="100">
        <v>2.7745465999999999</v>
      </c>
      <c r="AY105" s="124">
        <v>1998</v>
      </c>
    </row>
    <row r="106" spans="2:51">
      <c r="B106" s="124">
        <v>1999</v>
      </c>
      <c r="C106" s="100">
        <v>801</v>
      </c>
      <c r="D106" s="100">
        <v>8.5759170000000005</v>
      </c>
      <c r="E106" s="100">
        <v>8.4243208999999997</v>
      </c>
      <c r="F106" s="100" t="s">
        <v>204</v>
      </c>
      <c r="G106" s="100">
        <v>8.1846827999999991</v>
      </c>
      <c r="H106" s="100">
        <v>8.4428114000000001</v>
      </c>
      <c r="I106" s="100">
        <v>7.7945244999999996</v>
      </c>
      <c r="J106" s="100">
        <v>34.371250000000003</v>
      </c>
      <c r="K106" s="100">
        <v>32</v>
      </c>
      <c r="L106" s="100">
        <v>13.650307</v>
      </c>
      <c r="M106" s="100">
        <v>1.1914856</v>
      </c>
      <c r="N106" s="100">
        <v>32560</v>
      </c>
      <c r="O106" s="100">
        <v>3.6400793</v>
      </c>
      <c r="P106" s="100">
        <v>5.2188771000000003</v>
      </c>
      <c r="R106" s="124">
        <v>1999</v>
      </c>
      <c r="S106" s="100">
        <v>287</v>
      </c>
      <c r="T106" s="100">
        <v>3.0299334999999998</v>
      </c>
      <c r="U106" s="100">
        <v>3.0275650999999999</v>
      </c>
      <c r="V106" s="100" t="s">
        <v>204</v>
      </c>
      <c r="W106" s="100">
        <v>3.0122724999999999</v>
      </c>
      <c r="X106" s="100">
        <v>2.9404461999999998</v>
      </c>
      <c r="Y106" s="100">
        <v>2.7462338000000002</v>
      </c>
      <c r="Z106" s="100">
        <v>38.923344999999998</v>
      </c>
      <c r="AA106" s="100">
        <v>37</v>
      </c>
      <c r="AB106" s="100">
        <v>11.512233999999999</v>
      </c>
      <c r="AC106" s="100">
        <v>0.47145789999999999</v>
      </c>
      <c r="AD106" s="100">
        <v>10424</v>
      </c>
      <c r="AE106" s="100">
        <v>1.1784133000000001</v>
      </c>
      <c r="AF106" s="100">
        <v>3.0984525999999999</v>
      </c>
      <c r="AH106" s="124">
        <v>1999</v>
      </c>
      <c r="AI106" s="100">
        <v>1088</v>
      </c>
      <c r="AJ106" s="100">
        <v>5.7834612999999999</v>
      </c>
      <c r="AK106" s="100">
        <v>5.7128155999999999</v>
      </c>
      <c r="AL106" s="100" t="s">
        <v>204</v>
      </c>
      <c r="AM106" s="100">
        <v>5.5838789000000002</v>
      </c>
      <c r="AN106" s="100">
        <v>5.6855957000000004</v>
      </c>
      <c r="AO106" s="100">
        <v>5.2675134999999997</v>
      </c>
      <c r="AP106" s="100">
        <v>35.573137000000003</v>
      </c>
      <c r="AQ106" s="100">
        <v>33</v>
      </c>
      <c r="AR106" s="100">
        <v>13.012798</v>
      </c>
      <c r="AS106" s="100">
        <v>0.84932319999999994</v>
      </c>
      <c r="AT106" s="100">
        <v>42984</v>
      </c>
      <c r="AU106" s="100">
        <v>2.4161001999999998</v>
      </c>
      <c r="AV106" s="100">
        <v>4.4760312999999998</v>
      </c>
      <c r="AW106" s="100">
        <v>2.78254</v>
      </c>
      <c r="AY106" s="124">
        <v>1999</v>
      </c>
    </row>
    <row r="107" spans="2:51" s="92" customFormat="1">
      <c r="B107" s="125">
        <v>2000</v>
      </c>
      <c r="C107" s="100">
        <v>575</v>
      </c>
      <c r="D107" s="100">
        <v>6.0888666999999996</v>
      </c>
      <c r="E107" s="100">
        <v>6.0255450000000002</v>
      </c>
      <c r="F107" s="100" t="s">
        <v>204</v>
      </c>
      <c r="G107" s="100">
        <v>5.8597147999999999</v>
      </c>
      <c r="H107" s="100">
        <v>6.0785423999999999</v>
      </c>
      <c r="I107" s="100">
        <v>5.6457207</v>
      </c>
      <c r="J107" s="100">
        <v>34.102609000000001</v>
      </c>
      <c r="K107" s="100">
        <v>32</v>
      </c>
      <c r="L107" s="100">
        <v>10.422331</v>
      </c>
      <c r="M107" s="100">
        <v>0.86055939999999997</v>
      </c>
      <c r="N107" s="100">
        <v>23573</v>
      </c>
      <c r="O107" s="100">
        <v>2.6105133</v>
      </c>
      <c r="P107" s="100">
        <v>3.9483315000000001</v>
      </c>
      <c r="R107" s="125">
        <v>2000</v>
      </c>
      <c r="S107" s="100">
        <v>247</v>
      </c>
      <c r="T107" s="100">
        <v>2.5768525000000002</v>
      </c>
      <c r="U107" s="100">
        <v>2.5760638</v>
      </c>
      <c r="V107" s="100" t="s">
        <v>204</v>
      </c>
      <c r="W107" s="100">
        <v>2.5663141</v>
      </c>
      <c r="X107" s="100">
        <v>2.4870082999999998</v>
      </c>
      <c r="Y107" s="100">
        <v>2.3405008999999999</v>
      </c>
      <c r="Z107" s="100">
        <v>39.449393000000001</v>
      </c>
      <c r="AA107" s="100">
        <v>39</v>
      </c>
      <c r="AB107" s="100">
        <v>9.5699340999999993</v>
      </c>
      <c r="AC107" s="100">
        <v>0.40179589999999998</v>
      </c>
      <c r="AD107" s="100">
        <v>8851</v>
      </c>
      <c r="AE107" s="100">
        <v>0.99042989999999997</v>
      </c>
      <c r="AF107" s="100">
        <v>2.6596031999999998</v>
      </c>
      <c r="AH107" s="125">
        <v>2000</v>
      </c>
      <c r="AI107" s="100">
        <v>822</v>
      </c>
      <c r="AJ107" s="100">
        <v>4.3197675000000002</v>
      </c>
      <c r="AK107" s="100">
        <v>4.2948453000000004</v>
      </c>
      <c r="AL107" s="100" t="s">
        <v>204</v>
      </c>
      <c r="AM107" s="100">
        <v>4.2057945999999999</v>
      </c>
      <c r="AN107" s="100">
        <v>4.2800164000000001</v>
      </c>
      <c r="AO107" s="100">
        <v>3.9910751000000002</v>
      </c>
      <c r="AP107" s="100">
        <v>35.709246</v>
      </c>
      <c r="AQ107" s="100">
        <v>33</v>
      </c>
      <c r="AR107" s="100">
        <v>10.150653999999999</v>
      </c>
      <c r="AS107" s="100">
        <v>0.64073080000000004</v>
      </c>
      <c r="AT107" s="100">
        <v>32424</v>
      </c>
      <c r="AU107" s="100">
        <v>1.8046872</v>
      </c>
      <c r="AV107" s="100">
        <v>3.4870852999999999</v>
      </c>
      <c r="AW107" s="100">
        <v>2.3390512000000001</v>
      </c>
      <c r="AY107" s="125">
        <v>2000</v>
      </c>
    </row>
    <row r="108" spans="2:51">
      <c r="B108" s="124">
        <v>2001</v>
      </c>
      <c r="C108" s="100">
        <v>426</v>
      </c>
      <c r="D108" s="100">
        <v>4.4552160000000001</v>
      </c>
      <c r="E108" s="100">
        <v>4.4645182999999999</v>
      </c>
      <c r="F108" s="100" t="s">
        <v>204</v>
      </c>
      <c r="G108" s="100">
        <v>4.4036923000000003</v>
      </c>
      <c r="H108" s="100">
        <v>4.3879263000000002</v>
      </c>
      <c r="I108" s="100">
        <v>4.0429282999999998</v>
      </c>
      <c r="J108" s="100">
        <v>36.658824000000003</v>
      </c>
      <c r="K108" s="100">
        <v>34</v>
      </c>
      <c r="L108" s="100">
        <v>7.8222548999999999</v>
      </c>
      <c r="M108" s="100">
        <v>0.63739060000000003</v>
      </c>
      <c r="N108" s="100">
        <v>16416</v>
      </c>
      <c r="O108" s="100">
        <v>1.7985692</v>
      </c>
      <c r="P108" s="100">
        <v>2.8248169999999999</v>
      </c>
      <c r="R108" s="124">
        <v>2001</v>
      </c>
      <c r="S108" s="100">
        <v>216</v>
      </c>
      <c r="T108" s="100">
        <v>2.2238524000000002</v>
      </c>
      <c r="U108" s="100">
        <v>2.2061307000000001</v>
      </c>
      <c r="V108" s="100" t="s">
        <v>204</v>
      </c>
      <c r="W108" s="100">
        <v>2.2324481999999999</v>
      </c>
      <c r="X108" s="100">
        <v>2.0710614000000001</v>
      </c>
      <c r="Y108" s="100">
        <v>1.9320546999999999</v>
      </c>
      <c r="Z108" s="100">
        <v>42.708333000000003</v>
      </c>
      <c r="AA108" s="100">
        <v>41.5</v>
      </c>
      <c r="AB108" s="100">
        <v>8.8888888999999995</v>
      </c>
      <c r="AC108" s="100">
        <v>0.35003000000000001</v>
      </c>
      <c r="AD108" s="100">
        <v>7103</v>
      </c>
      <c r="AE108" s="100">
        <v>0.78570079999999998</v>
      </c>
      <c r="AF108" s="100">
        <v>2.2067435999999998</v>
      </c>
      <c r="AH108" s="124">
        <v>2001</v>
      </c>
      <c r="AI108" s="100">
        <v>642</v>
      </c>
      <c r="AJ108" s="100">
        <v>3.3307910000000001</v>
      </c>
      <c r="AK108" s="100">
        <v>3.325996</v>
      </c>
      <c r="AL108" s="100" t="s">
        <v>204</v>
      </c>
      <c r="AM108" s="100">
        <v>3.3067058999999999</v>
      </c>
      <c r="AN108" s="100">
        <v>3.2253780000000001</v>
      </c>
      <c r="AO108" s="100">
        <v>2.9849340999999998</v>
      </c>
      <c r="AP108" s="100">
        <v>38.697347999999998</v>
      </c>
      <c r="AQ108" s="100">
        <v>36</v>
      </c>
      <c r="AR108" s="100">
        <v>8.1513459000000008</v>
      </c>
      <c r="AS108" s="100">
        <v>0.49943989999999999</v>
      </c>
      <c r="AT108" s="100">
        <v>23519</v>
      </c>
      <c r="AU108" s="100">
        <v>1.2945579</v>
      </c>
      <c r="AV108" s="100">
        <v>2.6045058000000001</v>
      </c>
      <c r="AW108" s="100">
        <v>2.0236871999999999</v>
      </c>
      <c r="AY108" s="124">
        <v>2001</v>
      </c>
    </row>
    <row r="109" spans="2:51">
      <c r="B109" s="125">
        <v>2002</v>
      </c>
      <c r="C109" s="100">
        <v>373</v>
      </c>
      <c r="D109" s="100">
        <v>3.8551047000000001</v>
      </c>
      <c r="E109" s="100">
        <v>3.8725855</v>
      </c>
      <c r="F109" s="100" t="s">
        <v>204</v>
      </c>
      <c r="G109" s="100">
        <v>3.819102</v>
      </c>
      <c r="H109" s="100">
        <v>3.7301069</v>
      </c>
      <c r="I109" s="100">
        <v>3.4346606999999998</v>
      </c>
      <c r="J109" s="100">
        <v>38.434316000000003</v>
      </c>
      <c r="K109" s="100">
        <v>36</v>
      </c>
      <c r="L109" s="100">
        <v>7.0764560999999997</v>
      </c>
      <c r="M109" s="100">
        <v>0.54148220000000002</v>
      </c>
      <c r="N109" s="100">
        <v>13702</v>
      </c>
      <c r="O109" s="100">
        <v>1.4855012000000001</v>
      </c>
      <c r="P109" s="100">
        <v>2.4037541999999998</v>
      </c>
      <c r="R109" s="125">
        <v>2002</v>
      </c>
      <c r="S109" s="100">
        <v>195</v>
      </c>
      <c r="T109" s="100">
        <v>1.9857986000000001</v>
      </c>
      <c r="U109" s="100">
        <v>1.9705387000000001</v>
      </c>
      <c r="V109" s="100" t="s">
        <v>204</v>
      </c>
      <c r="W109" s="100">
        <v>1.9874498</v>
      </c>
      <c r="X109" s="100">
        <v>1.8207837</v>
      </c>
      <c r="Y109" s="100">
        <v>1.6695724999999999</v>
      </c>
      <c r="Z109" s="100">
        <v>43.728205000000003</v>
      </c>
      <c r="AA109" s="100">
        <v>41</v>
      </c>
      <c r="AB109" s="100">
        <v>7.6500588</v>
      </c>
      <c r="AC109" s="100">
        <v>0.30082379999999997</v>
      </c>
      <c r="AD109" s="100">
        <v>6194</v>
      </c>
      <c r="AE109" s="100">
        <v>0.67839879999999997</v>
      </c>
      <c r="AF109" s="100">
        <v>1.8873846000000001</v>
      </c>
      <c r="AH109" s="125">
        <v>2002</v>
      </c>
      <c r="AI109" s="100">
        <v>568</v>
      </c>
      <c r="AJ109" s="100">
        <v>2.9135361999999998</v>
      </c>
      <c r="AK109" s="100">
        <v>2.9157644999999999</v>
      </c>
      <c r="AL109" s="100" t="s">
        <v>204</v>
      </c>
      <c r="AM109" s="100">
        <v>2.8963635000000001</v>
      </c>
      <c r="AN109" s="100">
        <v>2.7730861</v>
      </c>
      <c r="AO109" s="100">
        <v>2.5511221000000002</v>
      </c>
      <c r="AP109" s="100">
        <v>40.251761000000002</v>
      </c>
      <c r="AQ109" s="100">
        <v>38</v>
      </c>
      <c r="AR109" s="100">
        <v>7.2634271000000004</v>
      </c>
      <c r="AS109" s="100">
        <v>0.42480950000000001</v>
      </c>
      <c r="AT109" s="100">
        <v>19896</v>
      </c>
      <c r="AU109" s="100">
        <v>1.0840057999999999</v>
      </c>
      <c r="AV109" s="100">
        <v>2.215087</v>
      </c>
      <c r="AW109" s="100">
        <v>1.9652419999999999</v>
      </c>
      <c r="AY109" s="125">
        <v>2002</v>
      </c>
    </row>
    <row r="110" spans="2:51">
      <c r="B110" s="124">
        <v>2003</v>
      </c>
      <c r="C110" s="100">
        <v>434</v>
      </c>
      <c r="D110" s="100">
        <v>4.4341834000000002</v>
      </c>
      <c r="E110" s="100">
        <v>4.4547926000000002</v>
      </c>
      <c r="F110" s="100" t="s">
        <v>204</v>
      </c>
      <c r="G110" s="100">
        <v>4.3622164000000003</v>
      </c>
      <c r="H110" s="100">
        <v>4.3058714</v>
      </c>
      <c r="I110" s="100">
        <v>3.9477259</v>
      </c>
      <c r="J110" s="100">
        <v>37.967742000000001</v>
      </c>
      <c r="K110" s="100">
        <v>36</v>
      </c>
      <c r="L110" s="100">
        <v>8.2306088000000006</v>
      </c>
      <c r="M110" s="100">
        <v>0.63515290000000002</v>
      </c>
      <c r="N110" s="100">
        <v>16106</v>
      </c>
      <c r="O110" s="100">
        <v>1.7283162999999999</v>
      </c>
      <c r="P110" s="100">
        <v>2.8479378999999998</v>
      </c>
      <c r="R110" s="124">
        <v>2003</v>
      </c>
      <c r="S110" s="100">
        <v>195</v>
      </c>
      <c r="T110" s="100">
        <v>1.9631255000000001</v>
      </c>
      <c r="U110" s="100">
        <v>1.9272396000000001</v>
      </c>
      <c r="V110" s="100" t="s">
        <v>204</v>
      </c>
      <c r="W110" s="100">
        <v>1.9463440000000001</v>
      </c>
      <c r="X110" s="100">
        <v>1.7590471999999999</v>
      </c>
      <c r="Y110" s="100">
        <v>1.6214173000000001</v>
      </c>
      <c r="Z110" s="100">
        <v>45.189743999999997</v>
      </c>
      <c r="AA110" s="100">
        <v>43</v>
      </c>
      <c r="AB110" s="100">
        <v>7.8756057999999998</v>
      </c>
      <c r="AC110" s="100">
        <v>0.30486849999999999</v>
      </c>
      <c r="AD110" s="100">
        <v>6038</v>
      </c>
      <c r="AE110" s="100">
        <v>0.65435980000000005</v>
      </c>
      <c r="AF110" s="100">
        <v>1.8787786</v>
      </c>
      <c r="AH110" s="124">
        <v>2003</v>
      </c>
      <c r="AI110" s="100">
        <v>629</v>
      </c>
      <c r="AJ110" s="100">
        <v>3.1895359999999999</v>
      </c>
      <c r="AK110" s="100">
        <v>3.2026773999999998</v>
      </c>
      <c r="AL110" s="100" t="s">
        <v>204</v>
      </c>
      <c r="AM110" s="100">
        <v>3.1710793000000002</v>
      </c>
      <c r="AN110" s="100">
        <v>3.0371776000000001</v>
      </c>
      <c r="AO110" s="100">
        <v>2.7886536999999998</v>
      </c>
      <c r="AP110" s="100">
        <v>40.206676999999999</v>
      </c>
      <c r="AQ110" s="100">
        <v>37</v>
      </c>
      <c r="AR110" s="100">
        <v>8.1171764</v>
      </c>
      <c r="AS110" s="100">
        <v>0.47546339999999998</v>
      </c>
      <c r="AT110" s="100">
        <v>22144</v>
      </c>
      <c r="AU110" s="100">
        <v>1.193989</v>
      </c>
      <c r="AV110" s="100">
        <v>2.4967556000000002</v>
      </c>
      <c r="AW110" s="100">
        <v>2.3114887999999998</v>
      </c>
      <c r="AY110" s="124">
        <v>2003</v>
      </c>
    </row>
    <row r="111" spans="2:51">
      <c r="B111" s="125">
        <v>2004</v>
      </c>
      <c r="C111" s="100">
        <v>507</v>
      </c>
      <c r="D111" s="100">
        <v>5.1233075000000001</v>
      </c>
      <c r="E111" s="100">
        <v>5.1662821000000001</v>
      </c>
      <c r="F111" s="100" t="s">
        <v>204</v>
      </c>
      <c r="G111" s="100">
        <v>5.0819381999999997</v>
      </c>
      <c r="H111" s="100">
        <v>4.9127326</v>
      </c>
      <c r="I111" s="100">
        <v>4.4792218000000004</v>
      </c>
      <c r="J111" s="100">
        <v>39.230769000000002</v>
      </c>
      <c r="K111" s="100">
        <v>37</v>
      </c>
      <c r="L111" s="100">
        <v>9.5931882999999996</v>
      </c>
      <c r="M111" s="100">
        <v>0.74128229999999995</v>
      </c>
      <c r="N111" s="100">
        <v>18246</v>
      </c>
      <c r="O111" s="100">
        <v>1.9388002</v>
      </c>
      <c r="P111" s="100">
        <v>3.3145980000000002</v>
      </c>
      <c r="R111" s="125">
        <v>2004</v>
      </c>
      <c r="S111" s="100">
        <v>230</v>
      </c>
      <c r="T111" s="100">
        <v>2.2915736999999998</v>
      </c>
      <c r="U111" s="100">
        <v>2.2367851000000001</v>
      </c>
      <c r="V111" s="100" t="s">
        <v>204</v>
      </c>
      <c r="W111" s="100">
        <v>2.2839160999999999</v>
      </c>
      <c r="X111" s="100">
        <v>2.0196714999999998</v>
      </c>
      <c r="Y111" s="100">
        <v>1.8613388</v>
      </c>
      <c r="Z111" s="100">
        <v>46.769565</v>
      </c>
      <c r="AA111" s="100">
        <v>43</v>
      </c>
      <c r="AB111" s="100">
        <v>8.5788884999999997</v>
      </c>
      <c r="AC111" s="100">
        <v>0.35874159999999999</v>
      </c>
      <c r="AD111" s="100">
        <v>6742</v>
      </c>
      <c r="AE111" s="100">
        <v>0.7236783</v>
      </c>
      <c r="AF111" s="100">
        <v>2.1464227999999999</v>
      </c>
      <c r="AH111" s="125">
        <v>2004</v>
      </c>
      <c r="AI111" s="100">
        <v>737</v>
      </c>
      <c r="AJ111" s="100">
        <v>3.6974377999999999</v>
      </c>
      <c r="AK111" s="100">
        <v>3.7010928999999999</v>
      </c>
      <c r="AL111" s="100" t="s">
        <v>204</v>
      </c>
      <c r="AM111" s="100">
        <v>3.6834028000000001</v>
      </c>
      <c r="AN111" s="100">
        <v>3.4658718999999998</v>
      </c>
      <c r="AO111" s="100">
        <v>3.1703448999999999</v>
      </c>
      <c r="AP111" s="100">
        <v>41.583446000000002</v>
      </c>
      <c r="AQ111" s="100">
        <v>39</v>
      </c>
      <c r="AR111" s="100">
        <v>9.2518201999999992</v>
      </c>
      <c r="AS111" s="100">
        <v>0.55619280000000004</v>
      </c>
      <c r="AT111" s="100">
        <v>24988</v>
      </c>
      <c r="AU111" s="100">
        <v>1.3343109</v>
      </c>
      <c r="AV111" s="100">
        <v>2.8901960999999998</v>
      </c>
      <c r="AW111" s="100">
        <v>2.3096909000000001</v>
      </c>
      <c r="AY111" s="125">
        <v>2004</v>
      </c>
    </row>
    <row r="112" spans="2:51">
      <c r="B112" s="124">
        <v>2005</v>
      </c>
      <c r="C112" s="100">
        <v>498</v>
      </c>
      <c r="D112" s="100">
        <v>4.9702419000000004</v>
      </c>
      <c r="E112" s="100">
        <v>5.0229220999999997</v>
      </c>
      <c r="F112" s="100" t="s">
        <v>204</v>
      </c>
      <c r="G112" s="100">
        <v>4.9461556</v>
      </c>
      <c r="H112" s="100">
        <v>4.7778210000000003</v>
      </c>
      <c r="I112" s="100">
        <v>4.3961379000000003</v>
      </c>
      <c r="J112" s="100">
        <v>39.369478000000001</v>
      </c>
      <c r="K112" s="100">
        <v>38</v>
      </c>
      <c r="L112" s="100">
        <v>9.2841163000000009</v>
      </c>
      <c r="M112" s="100">
        <v>0.74061960000000004</v>
      </c>
      <c r="N112" s="100">
        <v>17830</v>
      </c>
      <c r="O112" s="100">
        <v>1.8733698999999999</v>
      </c>
      <c r="P112" s="100">
        <v>3.2321569999999999</v>
      </c>
      <c r="R112" s="124">
        <v>2005</v>
      </c>
      <c r="S112" s="100">
        <v>242</v>
      </c>
      <c r="T112" s="100">
        <v>2.3825438000000001</v>
      </c>
      <c r="U112" s="100">
        <v>2.3285751000000001</v>
      </c>
      <c r="V112" s="100" t="s">
        <v>204</v>
      </c>
      <c r="W112" s="100">
        <v>2.3675367999999999</v>
      </c>
      <c r="X112" s="100">
        <v>2.1112285000000002</v>
      </c>
      <c r="Y112" s="100">
        <v>1.9322807</v>
      </c>
      <c r="Z112" s="100">
        <v>46</v>
      </c>
      <c r="AA112" s="100">
        <v>44</v>
      </c>
      <c r="AB112" s="100">
        <v>9.1286307000000004</v>
      </c>
      <c r="AC112" s="100">
        <v>0.38126450000000001</v>
      </c>
      <c r="AD112" s="100">
        <v>7152</v>
      </c>
      <c r="AE112" s="100">
        <v>0.75912860000000004</v>
      </c>
      <c r="AF112" s="100">
        <v>2.2769311000000001</v>
      </c>
      <c r="AH112" s="124">
        <v>2005</v>
      </c>
      <c r="AI112" s="100">
        <v>740</v>
      </c>
      <c r="AJ112" s="100">
        <v>3.6675705999999999</v>
      </c>
      <c r="AK112" s="100">
        <v>3.6727726000000001</v>
      </c>
      <c r="AL112" s="100" t="s">
        <v>204</v>
      </c>
      <c r="AM112" s="100">
        <v>3.6534382000000001</v>
      </c>
      <c r="AN112" s="100">
        <v>3.4433688999999998</v>
      </c>
      <c r="AO112" s="100">
        <v>3.1641031000000002</v>
      </c>
      <c r="AP112" s="100">
        <v>41.537838000000001</v>
      </c>
      <c r="AQ112" s="100">
        <v>40</v>
      </c>
      <c r="AR112" s="100">
        <v>9.2326887000000006</v>
      </c>
      <c r="AS112" s="100">
        <v>0.56612150000000006</v>
      </c>
      <c r="AT112" s="100">
        <v>24982</v>
      </c>
      <c r="AU112" s="100">
        <v>1.3190815</v>
      </c>
      <c r="AV112" s="100">
        <v>2.8855871999999998</v>
      </c>
      <c r="AW112" s="100">
        <v>2.1570797000000002</v>
      </c>
      <c r="AY112" s="124">
        <v>2005</v>
      </c>
    </row>
    <row r="113" spans="2:51">
      <c r="B113" s="124">
        <v>2006</v>
      </c>
      <c r="C113" s="100">
        <v>480</v>
      </c>
      <c r="D113" s="100">
        <v>4.7246772999999997</v>
      </c>
      <c r="E113" s="100">
        <v>4.7507077000000004</v>
      </c>
      <c r="F113" s="100" t="s">
        <v>204</v>
      </c>
      <c r="G113" s="100">
        <v>4.7390188999999996</v>
      </c>
      <c r="H113" s="100">
        <v>4.4703352000000001</v>
      </c>
      <c r="I113" s="100">
        <v>4.1255708999999996</v>
      </c>
      <c r="J113" s="100">
        <v>40.802083000000003</v>
      </c>
      <c r="K113" s="100">
        <v>39</v>
      </c>
      <c r="L113" s="100">
        <v>8.8757395999999993</v>
      </c>
      <c r="M113" s="100">
        <v>0.70015749999999999</v>
      </c>
      <c r="N113" s="100">
        <v>16544</v>
      </c>
      <c r="O113" s="100">
        <v>1.7158701999999999</v>
      </c>
      <c r="P113" s="100">
        <v>3.0524886000000002</v>
      </c>
      <c r="R113" s="124">
        <v>2006</v>
      </c>
      <c r="S113" s="100">
        <v>224</v>
      </c>
      <c r="T113" s="100">
        <v>2.1765446000000002</v>
      </c>
      <c r="U113" s="100">
        <v>2.0978881999999999</v>
      </c>
      <c r="V113" s="100" t="s">
        <v>204</v>
      </c>
      <c r="W113" s="100">
        <v>2.1557974999999998</v>
      </c>
      <c r="X113" s="100">
        <v>1.8644141000000001</v>
      </c>
      <c r="Y113" s="100">
        <v>1.7020241</v>
      </c>
      <c r="Z113" s="100">
        <v>48.540179000000002</v>
      </c>
      <c r="AA113" s="100">
        <v>46</v>
      </c>
      <c r="AB113" s="100">
        <v>8.3302343000000008</v>
      </c>
      <c r="AC113" s="100">
        <v>0.34364790000000001</v>
      </c>
      <c r="AD113" s="100">
        <v>6202</v>
      </c>
      <c r="AE113" s="100">
        <v>0.64994130000000006</v>
      </c>
      <c r="AF113" s="100">
        <v>1.9840431999999999</v>
      </c>
      <c r="AH113" s="124">
        <v>2006</v>
      </c>
      <c r="AI113" s="100">
        <v>704</v>
      </c>
      <c r="AJ113" s="100">
        <v>3.4423802000000001</v>
      </c>
      <c r="AK113" s="100">
        <v>3.4235123000000001</v>
      </c>
      <c r="AL113" s="100" t="s">
        <v>204</v>
      </c>
      <c r="AM113" s="100">
        <v>3.4463355</v>
      </c>
      <c r="AN113" s="100">
        <v>3.1683648</v>
      </c>
      <c r="AO113" s="100">
        <v>2.9149164000000001</v>
      </c>
      <c r="AP113" s="100">
        <v>43.264204999999997</v>
      </c>
      <c r="AQ113" s="100">
        <v>41</v>
      </c>
      <c r="AR113" s="100">
        <v>8.6945782000000005</v>
      </c>
      <c r="AS113" s="100">
        <v>0.52639840000000004</v>
      </c>
      <c r="AT113" s="100">
        <v>22746</v>
      </c>
      <c r="AU113" s="100">
        <v>1.1856660000000001</v>
      </c>
      <c r="AV113" s="100">
        <v>2.6616645999999999</v>
      </c>
      <c r="AW113" s="100">
        <v>2.2645189999999999</v>
      </c>
      <c r="AY113" s="124">
        <v>2006</v>
      </c>
    </row>
    <row r="114" spans="2:51">
      <c r="B114" s="124">
        <v>2007</v>
      </c>
      <c r="C114" s="100">
        <v>492</v>
      </c>
      <c r="D114" s="100">
        <v>4.7519537999999999</v>
      </c>
      <c r="E114" s="100">
        <v>4.8178045999999997</v>
      </c>
      <c r="F114" s="100" t="s">
        <v>204</v>
      </c>
      <c r="G114" s="100">
        <v>4.7410496999999996</v>
      </c>
      <c r="H114" s="100">
        <v>4.5926004999999996</v>
      </c>
      <c r="I114" s="100">
        <v>4.1990610000000004</v>
      </c>
      <c r="J114" s="100">
        <v>39.477642000000003</v>
      </c>
      <c r="K114" s="100">
        <v>36</v>
      </c>
      <c r="L114" s="100">
        <v>9.1094241999999994</v>
      </c>
      <c r="M114" s="100">
        <v>0.69718999999999998</v>
      </c>
      <c r="N114" s="100">
        <v>17578</v>
      </c>
      <c r="O114" s="100">
        <v>1.7898088000000001</v>
      </c>
      <c r="P114" s="100">
        <v>3.2097025000000001</v>
      </c>
      <c r="R114" s="124">
        <v>2007</v>
      </c>
      <c r="S114" s="100">
        <v>271</v>
      </c>
      <c r="T114" s="100">
        <v>2.5873626000000001</v>
      </c>
      <c r="U114" s="100">
        <v>2.5113802000000001</v>
      </c>
      <c r="V114" s="100" t="s">
        <v>204</v>
      </c>
      <c r="W114" s="100">
        <v>2.5710557999999999</v>
      </c>
      <c r="X114" s="100">
        <v>2.2332364</v>
      </c>
      <c r="Y114" s="100">
        <v>2.0444076</v>
      </c>
      <c r="Z114" s="100">
        <v>48.302582999999998</v>
      </c>
      <c r="AA114" s="100">
        <v>47</v>
      </c>
      <c r="AB114" s="100">
        <v>9.5793566999999999</v>
      </c>
      <c r="AC114" s="100">
        <v>0.40276440000000002</v>
      </c>
      <c r="AD114" s="100">
        <v>7496</v>
      </c>
      <c r="AE114" s="100">
        <v>0.77192910000000003</v>
      </c>
      <c r="AF114" s="100">
        <v>2.3240096000000001</v>
      </c>
      <c r="AH114" s="124">
        <v>2007</v>
      </c>
      <c r="AI114" s="100">
        <v>763</v>
      </c>
      <c r="AJ114" s="100">
        <v>3.6634042999999998</v>
      </c>
      <c r="AK114" s="100">
        <v>3.6715802000000002</v>
      </c>
      <c r="AL114" s="100" t="s">
        <v>204</v>
      </c>
      <c r="AM114" s="100">
        <v>3.6648098</v>
      </c>
      <c r="AN114" s="100">
        <v>3.4186141999999999</v>
      </c>
      <c r="AO114" s="100">
        <v>3.1269919000000002</v>
      </c>
      <c r="AP114" s="100">
        <v>42.612057999999998</v>
      </c>
      <c r="AQ114" s="100">
        <v>40</v>
      </c>
      <c r="AR114" s="100">
        <v>9.2709598999999994</v>
      </c>
      <c r="AS114" s="100">
        <v>0.55348410000000003</v>
      </c>
      <c r="AT114" s="100">
        <v>25074</v>
      </c>
      <c r="AU114" s="100">
        <v>1.2837463</v>
      </c>
      <c r="AV114" s="100">
        <v>2.8814131999999999</v>
      </c>
      <c r="AW114" s="100">
        <v>1.9183892</v>
      </c>
      <c r="AY114" s="124">
        <v>2007</v>
      </c>
    </row>
    <row r="115" spans="2:51">
      <c r="B115" s="124">
        <v>2008</v>
      </c>
      <c r="C115" s="100">
        <v>605</v>
      </c>
      <c r="D115" s="100">
        <v>5.7226393</v>
      </c>
      <c r="E115" s="100">
        <v>5.8407942999999998</v>
      </c>
      <c r="F115" s="100" t="s">
        <v>204</v>
      </c>
      <c r="G115" s="100">
        <v>5.7333838000000004</v>
      </c>
      <c r="H115" s="100">
        <v>5.4973565999999998</v>
      </c>
      <c r="I115" s="100">
        <v>4.9873190000000003</v>
      </c>
      <c r="J115" s="100">
        <v>39.983443999999999</v>
      </c>
      <c r="K115" s="100">
        <v>37</v>
      </c>
      <c r="L115" s="100">
        <v>10.26816</v>
      </c>
      <c r="M115" s="100">
        <v>0.82259199999999999</v>
      </c>
      <c r="N115" s="100">
        <v>21334</v>
      </c>
      <c r="O115" s="100">
        <v>2.1276321999999999</v>
      </c>
      <c r="P115" s="100">
        <v>3.8171203</v>
      </c>
      <c r="R115" s="124">
        <v>2008</v>
      </c>
      <c r="S115" s="100">
        <v>271</v>
      </c>
      <c r="T115" s="100">
        <v>2.5381295000000001</v>
      </c>
      <c r="U115" s="100">
        <v>2.4648987</v>
      </c>
      <c r="V115" s="100" t="s">
        <v>204</v>
      </c>
      <c r="W115" s="100">
        <v>2.5113405000000002</v>
      </c>
      <c r="X115" s="100">
        <v>2.2201856000000002</v>
      </c>
      <c r="Y115" s="100">
        <v>2.0255293000000001</v>
      </c>
      <c r="Z115" s="100">
        <v>47.114390999999998</v>
      </c>
      <c r="AA115" s="100">
        <v>45</v>
      </c>
      <c r="AB115" s="100">
        <v>9.0093084999999995</v>
      </c>
      <c r="AC115" s="100">
        <v>0.38495410000000002</v>
      </c>
      <c r="AD115" s="100">
        <v>7865</v>
      </c>
      <c r="AE115" s="100">
        <v>0.79428719999999997</v>
      </c>
      <c r="AF115" s="100">
        <v>2.4562927000000001</v>
      </c>
      <c r="AH115" s="124">
        <v>2008</v>
      </c>
      <c r="AI115" s="100">
        <v>876</v>
      </c>
      <c r="AJ115" s="100">
        <v>4.1225082999999998</v>
      </c>
      <c r="AK115" s="100">
        <v>4.1514148000000004</v>
      </c>
      <c r="AL115" s="100" t="s">
        <v>204</v>
      </c>
      <c r="AM115" s="100">
        <v>4.1206452000000002</v>
      </c>
      <c r="AN115" s="100">
        <v>3.8598366</v>
      </c>
      <c r="AO115" s="100">
        <v>3.5078702000000002</v>
      </c>
      <c r="AP115" s="100">
        <v>42.192</v>
      </c>
      <c r="AQ115" s="100">
        <v>39</v>
      </c>
      <c r="AR115" s="100">
        <v>9.8426966</v>
      </c>
      <c r="AS115" s="100">
        <v>0.60856149999999998</v>
      </c>
      <c r="AT115" s="100">
        <v>29199</v>
      </c>
      <c r="AU115" s="100">
        <v>1.4651462</v>
      </c>
      <c r="AV115" s="100">
        <v>3.3214614</v>
      </c>
      <c r="AW115" s="100">
        <v>2.3695879999999998</v>
      </c>
      <c r="AY115" s="124">
        <v>2008</v>
      </c>
    </row>
    <row r="116" spans="2:51">
      <c r="B116" s="124">
        <v>2009</v>
      </c>
      <c r="C116" s="100">
        <v>687</v>
      </c>
      <c r="D116" s="100">
        <v>6.3606417000000004</v>
      </c>
      <c r="E116" s="100">
        <v>6.4809586000000001</v>
      </c>
      <c r="F116" s="100" t="s">
        <v>204</v>
      </c>
      <c r="G116" s="100">
        <v>6.3588661000000002</v>
      </c>
      <c r="H116" s="100">
        <v>6.0401135000000004</v>
      </c>
      <c r="I116" s="100">
        <v>5.4804630999999997</v>
      </c>
      <c r="J116" s="100">
        <v>40.850073000000002</v>
      </c>
      <c r="K116" s="100">
        <v>39</v>
      </c>
      <c r="L116" s="100">
        <v>11.440466000000001</v>
      </c>
      <c r="M116" s="100">
        <v>0.94994469999999998</v>
      </c>
      <c r="N116" s="100">
        <v>23558</v>
      </c>
      <c r="O116" s="100">
        <v>2.2998481000000002</v>
      </c>
      <c r="P116" s="100">
        <v>4.1894667999999999</v>
      </c>
      <c r="R116" s="124">
        <v>2009</v>
      </c>
      <c r="S116" s="100">
        <v>317</v>
      </c>
      <c r="T116" s="100">
        <v>2.9106987000000002</v>
      </c>
      <c r="U116" s="100">
        <v>2.8206699</v>
      </c>
      <c r="V116" s="100" t="s">
        <v>204</v>
      </c>
      <c r="W116" s="100">
        <v>2.8858958000000001</v>
      </c>
      <c r="X116" s="100">
        <v>2.5036814999999999</v>
      </c>
      <c r="Y116" s="100">
        <v>2.2890332</v>
      </c>
      <c r="Z116" s="100">
        <v>48.48265</v>
      </c>
      <c r="AA116" s="100">
        <v>47</v>
      </c>
      <c r="AB116" s="100">
        <v>10.339204000000001</v>
      </c>
      <c r="AC116" s="100">
        <v>0.46317940000000002</v>
      </c>
      <c r="AD116" s="100">
        <v>8715</v>
      </c>
      <c r="AE116" s="100">
        <v>0.86253279999999999</v>
      </c>
      <c r="AF116" s="100">
        <v>2.6604594000000001</v>
      </c>
      <c r="AH116" s="124">
        <v>2009</v>
      </c>
      <c r="AI116" s="100">
        <v>1004</v>
      </c>
      <c r="AJ116" s="100">
        <v>4.6285084999999997</v>
      </c>
      <c r="AK116" s="100">
        <v>4.6571274000000003</v>
      </c>
      <c r="AL116" s="100" t="s">
        <v>204</v>
      </c>
      <c r="AM116" s="100">
        <v>4.6314621000000002</v>
      </c>
      <c r="AN116" s="100">
        <v>4.2769323999999997</v>
      </c>
      <c r="AO116" s="100">
        <v>3.8901762</v>
      </c>
      <c r="AP116" s="100">
        <v>43.25996</v>
      </c>
      <c r="AQ116" s="100">
        <v>41</v>
      </c>
      <c r="AR116" s="100">
        <v>11.068239</v>
      </c>
      <c r="AS116" s="100">
        <v>0.71327079999999998</v>
      </c>
      <c r="AT116" s="100">
        <v>32273</v>
      </c>
      <c r="AU116" s="100">
        <v>1.5861113</v>
      </c>
      <c r="AV116" s="100">
        <v>3.6266280000000002</v>
      </c>
      <c r="AW116" s="100">
        <v>2.2976664000000002</v>
      </c>
      <c r="AY116" s="124">
        <v>2009</v>
      </c>
    </row>
    <row r="117" spans="2:51">
      <c r="B117" s="124">
        <v>2010</v>
      </c>
      <c r="C117" s="100">
        <v>708</v>
      </c>
      <c r="D117" s="100">
        <v>6.4552417000000002</v>
      </c>
      <c r="E117" s="100">
        <v>6.5927182999999996</v>
      </c>
      <c r="F117" s="100" t="s">
        <v>204</v>
      </c>
      <c r="G117" s="100">
        <v>6.4843035000000002</v>
      </c>
      <c r="H117" s="100">
        <v>6.1164088999999997</v>
      </c>
      <c r="I117" s="100">
        <v>5.5359226000000001</v>
      </c>
      <c r="J117" s="100">
        <v>41.233051000000003</v>
      </c>
      <c r="K117" s="100">
        <v>40</v>
      </c>
      <c r="L117" s="100">
        <v>11.889169000000001</v>
      </c>
      <c r="M117" s="100">
        <v>0.96347499999999997</v>
      </c>
      <c r="N117" s="100">
        <v>24103</v>
      </c>
      <c r="O117" s="100">
        <v>2.3184537999999999</v>
      </c>
      <c r="P117" s="100">
        <v>4.3049374</v>
      </c>
      <c r="R117" s="124">
        <v>2010</v>
      </c>
      <c r="S117" s="100">
        <v>305</v>
      </c>
      <c r="T117" s="100">
        <v>2.7567084999999998</v>
      </c>
      <c r="U117" s="100">
        <v>2.7084717999999999</v>
      </c>
      <c r="V117" s="100" t="s">
        <v>204</v>
      </c>
      <c r="W117" s="100">
        <v>2.7412588000000002</v>
      </c>
      <c r="X117" s="100">
        <v>2.4489629000000002</v>
      </c>
      <c r="Y117" s="100">
        <v>2.2440064999999998</v>
      </c>
      <c r="Z117" s="100">
        <v>46.262295000000002</v>
      </c>
      <c r="AA117" s="100">
        <v>45</v>
      </c>
      <c r="AB117" s="100">
        <v>9.9380906000000007</v>
      </c>
      <c r="AC117" s="100">
        <v>0.43578280000000003</v>
      </c>
      <c r="AD117" s="100">
        <v>8960</v>
      </c>
      <c r="AE117" s="100">
        <v>0.87310620000000005</v>
      </c>
      <c r="AF117" s="100">
        <v>2.7966266000000002</v>
      </c>
      <c r="AH117" s="124">
        <v>2010</v>
      </c>
      <c r="AI117" s="100">
        <v>1013</v>
      </c>
      <c r="AJ117" s="100">
        <v>4.5979098</v>
      </c>
      <c r="AK117" s="100">
        <v>4.6416047000000002</v>
      </c>
      <c r="AL117" s="100" t="s">
        <v>204</v>
      </c>
      <c r="AM117" s="100">
        <v>4.6018397000000002</v>
      </c>
      <c r="AN117" s="100">
        <v>4.2795388000000001</v>
      </c>
      <c r="AO117" s="100">
        <v>3.8881960000000002</v>
      </c>
      <c r="AP117" s="100">
        <v>42.747284999999998</v>
      </c>
      <c r="AQ117" s="100">
        <v>41</v>
      </c>
      <c r="AR117" s="100">
        <v>11.225621</v>
      </c>
      <c r="AS117" s="100">
        <v>0.70605620000000002</v>
      </c>
      <c r="AT117" s="100">
        <v>33063</v>
      </c>
      <c r="AU117" s="100">
        <v>1.6004655999999999</v>
      </c>
      <c r="AV117" s="100">
        <v>3.7559724999999999</v>
      </c>
      <c r="AW117" s="100">
        <v>2.43411</v>
      </c>
      <c r="AY117" s="124">
        <v>2010</v>
      </c>
    </row>
    <row r="118" spans="2:51">
      <c r="B118" s="124">
        <v>2011</v>
      </c>
      <c r="C118" s="100">
        <v>706</v>
      </c>
      <c r="D118" s="100">
        <v>6.3499293000000003</v>
      </c>
      <c r="E118" s="100">
        <v>6.4753748</v>
      </c>
      <c r="F118" s="100" t="s">
        <v>204</v>
      </c>
      <c r="G118" s="100">
        <v>6.3496817999999999</v>
      </c>
      <c r="H118" s="100">
        <v>6.0961667999999998</v>
      </c>
      <c r="I118" s="100">
        <v>5.5090066999999996</v>
      </c>
      <c r="J118" s="100">
        <v>40.216714000000003</v>
      </c>
      <c r="K118" s="100">
        <v>38</v>
      </c>
      <c r="L118" s="100">
        <v>11.970159000000001</v>
      </c>
      <c r="M118" s="100">
        <v>0.93720959999999998</v>
      </c>
      <c r="N118" s="100">
        <v>24665</v>
      </c>
      <c r="O118" s="100">
        <v>2.3423148999999999</v>
      </c>
      <c r="P118" s="100">
        <v>4.5365257999999997</v>
      </c>
      <c r="R118" s="124">
        <v>2011</v>
      </c>
      <c r="S118" s="100">
        <v>302</v>
      </c>
      <c r="T118" s="100">
        <v>2.6911928000000001</v>
      </c>
      <c r="U118" s="100">
        <v>2.6092168</v>
      </c>
      <c r="V118" s="100" t="s">
        <v>204</v>
      </c>
      <c r="W118" s="100">
        <v>2.6741119000000002</v>
      </c>
      <c r="X118" s="100">
        <v>2.3000031999999999</v>
      </c>
      <c r="Y118" s="100">
        <v>2.1141687</v>
      </c>
      <c r="Z118" s="100">
        <v>49.205297999999999</v>
      </c>
      <c r="AA118" s="100">
        <v>48</v>
      </c>
      <c r="AB118" s="100">
        <v>9.1211114000000002</v>
      </c>
      <c r="AC118" s="100">
        <v>0.42177589999999998</v>
      </c>
      <c r="AD118" s="100">
        <v>8040</v>
      </c>
      <c r="AE118" s="100">
        <v>0.77278990000000003</v>
      </c>
      <c r="AF118" s="100">
        <v>2.4589110999999999</v>
      </c>
      <c r="AH118" s="124">
        <v>2011</v>
      </c>
      <c r="AI118" s="100">
        <v>1008</v>
      </c>
      <c r="AJ118" s="100">
        <v>4.5120810999999996</v>
      </c>
      <c r="AK118" s="100">
        <v>4.5460174000000002</v>
      </c>
      <c r="AL118" s="100" t="s">
        <v>204</v>
      </c>
      <c r="AM118" s="100">
        <v>4.5160686999999999</v>
      </c>
      <c r="AN118" s="100">
        <v>4.2025126000000004</v>
      </c>
      <c r="AO118" s="100">
        <v>3.8158590000000001</v>
      </c>
      <c r="AP118" s="100">
        <v>42.909722000000002</v>
      </c>
      <c r="AQ118" s="100">
        <v>41</v>
      </c>
      <c r="AR118" s="100">
        <v>10.945814</v>
      </c>
      <c r="AS118" s="100">
        <v>0.68603159999999996</v>
      </c>
      <c r="AT118" s="100">
        <v>32705</v>
      </c>
      <c r="AU118" s="100">
        <v>1.5622876999999999</v>
      </c>
      <c r="AV118" s="100">
        <v>3.756294</v>
      </c>
      <c r="AW118" s="100">
        <v>2.4817312</v>
      </c>
      <c r="AY118" s="124">
        <v>2011</v>
      </c>
    </row>
    <row r="119" spans="2:51">
      <c r="B119" s="124">
        <v>2012</v>
      </c>
      <c r="C119" s="100">
        <v>602</v>
      </c>
      <c r="D119" s="100">
        <v>5.3213949999999999</v>
      </c>
      <c r="E119" s="100">
        <v>5.4485013999999996</v>
      </c>
      <c r="F119" s="100" t="s">
        <v>204</v>
      </c>
      <c r="G119" s="100">
        <v>5.3562526000000004</v>
      </c>
      <c r="H119" s="100">
        <v>5.0515981999999999</v>
      </c>
      <c r="I119" s="100">
        <v>4.5699836999999999</v>
      </c>
      <c r="J119" s="100">
        <v>41.468438999999996</v>
      </c>
      <c r="K119" s="100">
        <v>40</v>
      </c>
      <c r="L119" s="100">
        <v>10.138094000000001</v>
      </c>
      <c r="M119" s="100">
        <v>0.80487739999999997</v>
      </c>
      <c r="N119" s="100">
        <v>20294</v>
      </c>
      <c r="O119" s="100">
        <v>1.8955759000000001</v>
      </c>
      <c r="P119" s="100">
        <v>3.8374337999999999</v>
      </c>
      <c r="R119" s="124">
        <v>2012</v>
      </c>
      <c r="S119" s="100">
        <v>339</v>
      </c>
      <c r="T119" s="100">
        <v>2.9696644999999999</v>
      </c>
      <c r="U119" s="100">
        <v>2.9200257999999999</v>
      </c>
      <c r="V119" s="100" t="s">
        <v>204</v>
      </c>
      <c r="W119" s="100">
        <v>2.9539173999999999</v>
      </c>
      <c r="X119" s="100">
        <v>2.6164556000000001</v>
      </c>
      <c r="Y119" s="100">
        <v>2.4016902</v>
      </c>
      <c r="Z119" s="100">
        <v>47.014749000000002</v>
      </c>
      <c r="AA119" s="100">
        <v>46</v>
      </c>
      <c r="AB119" s="100">
        <v>9.9705881999999999</v>
      </c>
      <c r="AC119" s="100">
        <v>0.46885369999999998</v>
      </c>
      <c r="AD119" s="100">
        <v>9709</v>
      </c>
      <c r="AE119" s="100">
        <v>0.91738790000000003</v>
      </c>
      <c r="AF119" s="100">
        <v>3.0386394999999999</v>
      </c>
      <c r="AH119" s="124">
        <v>2012</v>
      </c>
      <c r="AI119" s="100">
        <v>941</v>
      </c>
      <c r="AJ119" s="100">
        <v>4.1402212</v>
      </c>
      <c r="AK119" s="100">
        <v>4.1851965</v>
      </c>
      <c r="AL119" s="100" t="s">
        <v>204</v>
      </c>
      <c r="AM119" s="100">
        <v>4.1566435000000004</v>
      </c>
      <c r="AN119" s="100">
        <v>3.8350422000000002</v>
      </c>
      <c r="AO119" s="100">
        <v>3.4869542999999998</v>
      </c>
      <c r="AP119" s="100">
        <v>43.466524999999997</v>
      </c>
      <c r="AQ119" s="100">
        <v>42</v>
      </c>
      <c r="AR119" s="100">
        <v>10.077104</v>
      </c>
      <c r="AS119" s="100">
        <v>0.63970959999999999</v>
      </c>
      <c r="AT119" s="100">
        <v>30003</v>
      </c>
      <c r="AU119" s="100">
        <v>1.4093001999999999</v>
      </c>
      <c r="AV119" s="100">
        <v>3.5365840999999998</v>
      </c>
      <c r="AW119" s="100">
        <v>1.8659087000000001</v>
      </c>
      <c r="AY119" s="124">
        <v>2012</v>
      </c>
    </row>
    <row r="120" spans="2:51">
      <c r="B120" s="124">
        <v>2013</v>
      </c>
      <c r="C120" s="100">
        <v>715</v>
      </c>
      <c r="D120" s="100">
        <v>6.2143721999999997</v>
      </c>
      <c r="E120" s="100">
        <v>6.3646912999999996</v>
      </c>
      <c r="F120" s="100" t="s">
        <v>204</v>
      </c>
      <c r="G120" s="100">
        <v>6.2905921999999999</v>
      </c>
      <c r="H120" s="100">
        <v>5.8441830000000001</v>
      </c>
      <c r="I120" s="100">
        <v>5.3196396999999997</v>
      </c>
      <c r="J120" s="100">
        <v>42.448951000000001</v>
      </c>
      <c r="K120" s="100">
        <v>41</v>
      </c>
      <c r="L120" s="100">
        <v>12.207615000000001</v>
      </c>
      <c r="M120" s="100">
        <v>0.9434958</v>
      </c>
      <c r="N120" s="100">
        <v>23472</v>
      </c>
      <c r="O120" s="100">
        <v>2.1576876999999999</v>
      </c>
      <c r="P120" s="100">
        <v>4.3839873999999996</v>
      </c>
      <c r="R120" s="124">
        <v>2013</v>
      </c>
      <c r="S120" s="100">
        <v>347</v>
      </c>
      <c r="T120" s="100">
        <v>2.9883481999999999</v>
      </c>
      <c r="U120" s="100">
        <v>2.9380625999999999</v>
      </c>
      <c r="V120" s="100" t="s">
        <v>204</v>
      </c>
      <c r="W120" s="100">
        <v>2.9685518000000002</v>
      </c>
      <c r="X120" s="100">
        <v>2.6257424</v>
      </c>
      <c r="Y120" s="100">
        <v>2.3940305</v>
      </c>
      <c r="Z120" s="100">
        <v>47.164265</v>
      </c>
      <c r="AA120" s="100">
        <v>45</v>
      </c>
      <c r="AB120" s="100">
        <v>10.496067999999999</v>
      </c>
      <c r="AC120" s="100">
        <v>0.4826416</v>
      </c>
      <c r="AD120" s="100">
        <v>9886</v>
      </c>
      <c r="AE120" s="100">
        <v>0.91841569999999995</v>
      </c>
      <c r="AF120" s="100">
        <v>3.0360729000000002</v>
      </c>
      <c r="AH120" s="124">
        <v>2013</v>
      </c>
      <c r="AI120" s="100">
        <v>1062</v>
      </c>
      <c r="AJ120" s="100">
        <v>4.5939515999999996</v>
      </c>
      <c r="AK120" s="100">
        <v>4.6419487000000004</v>
      </c>
      <c r="AL120" s="100" t="s">
        <v>204</v>
      </c>
      <c r="AM120" s="100">
        <v>4.6180487000000001</v>
      </c>
      <c r="AN120" s="100">
        <v>4.2310505999999997</v>
      </c>
      <c r="AO120" s="100">
        <v>3.8541506999999999</v>
      </c>
      <c r="AP120" s="100">
        <v>43.989642000000003</v>
      </c>
      <c r="AQ120" s="100">
        <v>42</v>
      </c>
      <c r="AR120" s="100">
        <v>11.590090999999999</v>
      </c>
      <c r="AS120" s="100">
        <v>0.7191322</v>
      </c>
      <c r="AT120" s="100">
        <v>33358</v>
      </c>
      <c r="AU120" s="100">
        <v>1.5413190999999999</v>
      </c>
      <c r="AV120" s="100">
        <v>3.8742377000000001</v>
      </c>
      <c r="AW120" s="100">
        <v>2.1662884999999998</v>
      </c>
      <c r="AY120" s="124">
        <v>2013</v>
      </c>
    </row>
    <row r="121" spans="2:51">
      <c r="B121" s="124">
        <v>2014</v>
      </c>
      <c r="C121" s="100">
        <v>813</v>
      </c>
      <c r="D121" s="100">
        <v>6.9675016000000003</v>
      </c>
      <c r="E121" s="100">
        <v>7.1297721999999997</v>
      </c>
      <c r="F121" s="100" t="s">
        <v>204</v>
      </c>
      <c r="G121" s="100">
        <v>7.0571489999999999</v>
      </c>
      <c r="H121" s="100">
        <v>6.4772176999999997</v>
      </c>
      <c r="I121" s="100">
        <v>5.8758577000000001</v>
      </c>
      <c r="J121" s="100">
        <v>43.486452999999997</v>
      </c>
      <c r="K121" s="100">
        <v>42</v>
      </c>
      <c r="L121" s="100">
        <v>12.723005000000001</v>
      </c>
      <c r="M121" s="100">
        <v>1.0377708000000001</v>
      </c>
      <c r="N121" s="100">
        <v>25709</v>
      </c>
      <c r="O121" s="100">
        <v>2.3332506999999998</v>
      </c>
      <c r="P121" s="100">
        <v>4.6980418000000004</v>
      </c>
      <c r="R121" s="124">
        <v>2014</v>
      </c>
      <c r="S121" s="100">
        <v>411</v>
      </c>
      <c r="T121" s="100">
        <v>3.4853440999999998</v>
      </c>
      <c r="U121" s="100">
        <v>3.4235188000000001</v>
      </c>
      <c r="V121" s="100" t="s">
        <v>204</v>
      </c>
      <c r="W121" s="100">
        <v>3.4830839999999998</v>
      </c>
      <c r="X121" s="100">
        <v>3.0597775</v>
      </c>
      <c r="Y121" s="100">
        <v>2.8089379000000001</v>
      </c>
      <c r="Z121" s="100">
        <v>47.364964000000001</v>
      </c>
      <c r="AA121" s="100">
        <v>47</v>
      </c>
      <c r="AB121" s="100">
        <v>11.19281</v>
      </c>
      <c r="AC121" s="100">
        <v>0.5462593</v>
      </c>
      <c r="AD121" s="100">
        <v>11569</v>
      </c>
      <c r="AE121" s="100">
        <v>1.0588192999999999</v>
      </c>
      <c r="AF121" s="100">
        <v>3.4719951</v>
      </c>
      <c r="AH121" s="124">
        <v>2014</v>
      </c>
      <c r="AI121" s="100">
        <v>1224</v>
      </c>
      <c r="AJ121" s="100">
        <v>5.2172369999999999</v>
      </c>
      <c r="AK121" s="100">
        <v>5.2674471</v>
      </c>
      <c r="AL121" s="100" t="s">
        <v>204</v>
      </c>
      <c r="AM121" s="100">
        <v>5.2612211000000002</v>
      </c>
      <c r="AN121" s="100">
        <v>4.7611412</v>
      </c>
      <c r="AO121" s="100">
        <v>4.3354688000000001</v>
      </c>
      <c r="AP121" s="100">
        <v>44.789861000000002</v>
      </c>
      <c r="AQ121" s="100">
        <v>43</v>
      </c>
      <c r="AR121" s="100">
        <v>12.164580000000001</v>
      </c>
      <c r="AS121" s="100">
        <v>0.79697879999999999</v>
      </c>
      <c r="AT121" s="100">
        <v>37278</v>
      </c>
      <c r="AU121" s="100">
        <v>1.6987125999999999</v>
      </c>
      <c r="AV121" s="100">
        <v>4.2340337999999997</v>
      </c>
      <c r="AW121" s="100">
        <v>2.0825859000000002</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v>0</v>
      </c>
      <c r="D86" s="100">
        <v>0</v>
      </c>
      <c r="E86" s="100">
        <v>2</v>
      </c>
      <c r="F86" s="100">
        <v>10</v>
      </c>
      <c r="G86" s="100">
        <v>26</v>
      </c>
      <c r="H86" s="100">
        <v>9</v>
      </c>
      <c r="I86" s="100">
        <v>4</v>
      </c>
      <c r="J86" s="100">
        <v>6</v>
      </c>
      <c r="K86" s="100">
        <v>1</v>
      </c>
      <c r="L86" s="100">
        <v>5</v>
      </c>
      <c r="M86" s="100">
        <v>6</v>
      </c>
      <c r="N86" s="100">
        <v>6</v>
      </c>
      <c r="O86" s="100">
        <v>6</v>
      </c>
      <c r="P86" s="100">
        <v>3</v>
      </c>
      <c r="Q86" s="100">
        <v>2</v>
      </c>
      <c r="R86" s="100">
        <v>2</v>
      </c>
      <c r="S86" s="100">
        <v>4</v>
      </c>
      <c r="T86" s="100">
        <v>0</v>
      </c>
      <c r="U86" s="100">
        <v>0</v>
      </c>
      <c r="V86" s="100">
        <v>92</v>
      </c>
      <c r="W86" s="128"/>
      <c r="X86" s="123">
        <v>1979</v>
      </c>
      <c r="Y86" s="100">
        <v>0</v>
      </c>
      <c r="Z86" s="100">
        <v>0</v>
      </c>
      <c r="AA86" s="100">
        <v>3</v>
      </c>
      <c r="AB86" s="100">
        <v>3</v>
      </c>
      <c r="AC86" s="100">
        <v>6</v>
      </c>
      <c r="AD86" s="100">
        <v>7</v>
      </c>
      <c r="AE86" s="100">
        <v>6</v>
      </c>
      <c r="AF86" s="100">
        <v>4</v>
      </c>
      <c r="AG86" s="100">
        <v>7</v>
      </c>
      <c r="AH86" s="100">
        <v>3</v>
      </c>
      <c r="AI86" s="100">
        <v>12</v>
      </c>
      <c r="AJ86" s="100">
        <v>16</v>
      </c>
      <c r="AK86" s="100">
        <v>8</v>
      </c>
      <c r="AL86" s="100">
        <v>3</v>
      </c>
      <c r="AM86" s="100">
        <v>0</v>
      </c>
      <c r="AN86" s="100">
        <v>3</v>
      </c>
      <c r="AO86" s="100">
        <v>3</v>
      </c>
      <c r="AP86" s="100">
        <v>1</v>
      </c>
      <c r="AQ86" s="100">
        <v>0</v>
      </c>
      <c r="AR86" s="100">
        <v>85</v>
      </c>
      <c r="AS86" s="128"/>
      <c r="AT86" s="123">
        <v>1979</v>
      </c>
      <c r="AU86" s="100">
        <v>0</v>
      </c>
      <c r="AV86" s="100">
        <v>0</v>
      </c>
      <c r="AW86" s="100">
        <v>5</v>
      </c>
      <c r="AX86" s="100">
        <v>13</v>
      </c>
      <c r="AY86" s="100">
        <v>32</v>
      </c>
      <c r="AZ86" s="100">
        <v>16</v>
      </c>
      <c r="BA86" s="100">
        <v>10</v>
      </c>
      <c r="BB86" s="100">
        <v>10</v>
      </c>
      <c r="BC86" s="100">
        <v>8</v>
      </c>
      <c r="BD86" s="100">
        <v>8</v>
      </c>
      <c r="BE86" s="100">
        <v>18</v>
      </c>
      <c r="BF86" s="100">
        <v>22</v>
      </c>
      <c r="BG86" s="100">
        <v>14</v>
      </c>
      <c r="BH86" s="100">
        <v>6</v>
      </c>
      <c r="BI86" s="100">
        <v>2</v>
      </c>
      <c r="BJ86" s="100">
        <v>5</v>
      </c>
      <c r="BK86" s="100">
        <v>7</v>
      </c>
      <c r="BL86" s="100">
        <v>1</v>
      </c>
      <c r="BM86" s="100">
        <v>0</v>
      </c>
      <c r="BN86" s="100">
        <v>177</v>
      </c>
      <c r="BP86" s="123">
        <v>1979</v>
      </c>
    </row>
    <row r="87" spans="2:68">
      <c r="B87" s="123">
        <v>1980</v>
      </c>
      <c r="C87" s="100">
        <v>4</v>
      </c>
      <c r="D87" s="100">
        <v>0</v>
      </c>
      <c r="E87" s="100">
        <v>2</v>
      </c>
      <c r="F87" s="100">
        <v>13</v>
      </c>
      <c r="G87" s="100">
        <v>19</v>
      </c>
      <c r="H87" s="100">
        <v>13</v>
      </c>
      <c r="I87" s="100">
        <v>12</v>
      </c>
      <c r="J87" s="100">
        <v>6</v>
      </c>
      <c r="K87" s="100">
        <v>11</v>
      </c>
      <c r="L87" s="100">
        <v>9</v>
      </c>
      <c r="M87" s="100">
        <v>6</v>
      </c>
      <c r="N87" s="100">
        <v>9</v>
      </c>
      <c r="O87" s="100">
        <v>5</v>
      </c>
      <c r="P87" s="100">
        <v>3</v>
      </c>
      <c r="Q87" s="100">
        <v>7</v>
      </c>
      <c r="R87" s="100">
        <v>1</v>
      </c>
      <c r="S87" s="100">
        <v>0</v>
      </c>
      <c r="T87" s="100">
        <v>1</v>
      </c>
      <c r="U87" s="100">
        <v>0</v>
      </c>
      <c r="V87" s="100">
        <v>121</v>
      </c>
      <c r="W87" s="128"/>
      <c r="X87" s="123">
        <v>1980</v>
      </c>
      <c r="Y87" s="100">
        <v>4</v>
      </c>
      <c r="Z87" s="100">
        <v>1</v>
      </c>
      <c r="AA87" s="100">
        <v>1</v>
      </c>
      <c r="AB87" s="100">
        <v>5</v>
      </c>
      <c r="AC87" s="100">
        <v>9</v>
      </c>
      <c r="AD87" s="100">
        <v>5</v>
      </c>
      <c r="AE87" s="100">
        <v>5</v>
      </c>
      <c r="AF87" s="100">
        <v>7</v>
      </c>
      <c r="AG87" s="100">
        <v>9</v>
      </c>
      <c r="AH87" s="100">
        <v>7</v>
      </c>
      <c r="AI87" s="100">
        <v>7</v>
      </c>
      <c r="AJ87" s="100">
        <v>6</v>
      </c>
      <c r="AK87" s="100">
        <v>5</v>
      </c>
      <c r="AL87" s="100">
        <v>7</v>
      </c>
      <c r="AM87" s="100">
        <v>3</v>
      </c>
      <c r="AN87" s="100">
        <v>3</v>
      </c>
      <c r="AO87" s="100">
        <v>4</v>
      </c>
      <c r="AP87" s="100">
        <v>4</v>
      </c>
      <c r="AQ87" s="100">
        <v>0</v>
      </c>
      <c r="AR87" s="100">
        <v>92</v>
      </c>
      <c r="AS87" s="128"/>
      <c r="AT87" s="123">
        <v>1980</v>
      </c>
      <c r="AU87" s="100">
        <v>8</v>
      </c>
      <c r="AV87" s="100">
        <v>1</v>
      </c>
      <c r="AW87" s="100">
        <v>3</v>
      </c>
      <c r="AX87" s="100">
        <v>18</v>
      </c>
      <c r="AY87" s="100">
        <v>28</v>
      </c>
      <c r="AZ87" s="100">
        <v>18</v>
      </c>
      <c r="BA87" s="100">
        <v>17</v>
      </c>
      <c r="BB87" s="100">
        <v>13</v>
      </c>
      <c r="BC87" s="100">
        <v>20</v>
      </c>
      <c r="BD87" s="100">
        <v>16</v>
      </c>
      <c r="BE87" s="100">
        <v>13</v>
      </c>
      <c r="BF87" s="100">
        <v>15</v>
      </c>
      <c r="BG87" s="100">
        <v>10</v>
      </c>
      <c r="BH87" s="100">
        <v>10</v>
      </c>
      <c r="BI87" s="100">
        <v>10</v>
      </c>
      <c r="BJ87" s="100">
        <v>4</v>
      </c>
      <c r="BK87" s="100">
        <v>4</v>
      </c>
      <c r="BL87" s="100">
        <v>5</v>
      </c>
      <c r="BM87" s="100">
        <v>0</v>
      </c>
      <c r="BN87" s="100">
        <v>213</v>
      </c>
      <c r="BP87" s="123">
        <v>1980</v>
      </c>
    </row>
    <row r="88" spans="2:68">
      <c r="B88" s="123">
        <v>1981</v>
      </c>
      <c r="C88" s="100">
        <v>0</v>
      </c>
      <c r="D88" s="100">
        <v>0</v>
      </c>
      <c r="E88" s="100">
        <v>1</v>
      </c>
      <c r="F88" s="100">
        <v>13</v>
      </c>
      <c r="G88" s="100">
        <v>16</v>
      </c>
      <c r="H88" s="100">
        <v>17</v>
      </c>
      <c r="I88" s="100">
        <v>8</v>
      </c>
      <c r="J88" s="100">
        <v>11</v>
      </c>
      <c r="K88" s="100">
        <v>8</v>
      </c>
      <c r="L88" s="100">
        <v>4</v>
      </c>
      <c r="M88" s="100">
        <v>10</v>
      </c>
      <c r="N88" s="100">
        <v>5</v>
      </c>
      <c r="O88" s="100">
        <v>5</v>
      </c>
      <c r="P88" s="100">
        <v>1</v>
      </c>
      <c r="Q88" s="100">
        <v>3</v>
      </c>
      <c r="R88" s="100">
        <v>4</v>
      </c>
      <c r="S88" s="100">
        <v>2</v>
      </c>
      <c r="T88" s="100">
        <v>4</v>
      </c>
      <c r="U88" s="100">
        <v>0</v>
      </c>
      <c r="V88" s="100">
        <v>112</v>
      </c>
      <c r="W88" s="128"/>
      <c r="X88" s="123">
        <v>1981</v>
      </c>
      <c r="Y88" s="100">
        <v>0</v>
      </c>
      <c r="Z88" s="100">
        <v>0</v>
      </c>
      <c r="AA88" s="100">
        <v>0</v>
      </c>
      <c r="AB88" s="100">
        <v>6</v>
      </c>
      <c r="AC88" s="100">
        <v>7</v>
      </c>
      <c r="AD88" s="100">
        <v>6</v>
      </c>
      <c r="AE88" s="100">
        <v>5</v>
      </c>
      <c r="AF88" s="100">
        <v>5</v>
      </c>
      <c r="AG88" s="100">
        <v>6</v>
      </c>
      <c r="AH88" s="100">
        <v>6</v>
      </c>
      <c r="AI88" s="100">
        <v>7</v>
      </c>
      <c r="AJ88" s="100">
        <v>7</v>
      </c>
      <c r="AK88" s="100">
        <v>8</v>
      </c>
      <c r="AL88" s="100">
        <v>5</v>
      </c>
      <c r="AM88" s="100">
        <v>3</v>
      </c>
      <c r="AN88" s="100">
        <v>5</v>
      </c>
      <c r="AO88" s="100">
        <v>1</v>
      </c>
      <c r="AP88" s="100">
        <v>7</v>
      </c>
      <c r="AQ88" s="100">
        <v>0</v>
      </c>
      <c r="AR88" s="100">
        <v>84</v>
      </c>
      <c r="AS88" s="128"/>
      <c r="AT88" s="123">
        <v>1981</v>
      </c>
      <c r="AU88" s="100">
        <v>0</v>
      </c>
      <c r="AV88" s="100">
        <v>0</v>
      </c>
      <c r="AW88" s="100">
        <v>1</v>
      </c>
      <c r="AX88" s="100">
        <v>19</v>
      </c>
      <c r="AY88" s="100">
        <v>23</v>
      </c>
      <c r="AZ88" s="100">
        <v>23</v>
      </c>
      <c r="BA88" s="100">
        <v>13</v>
      </c>
      <c r="BB88" s="100">
        <v>16</v>
      </c>
      <c r="BC88" s="100">
        <v>14</v>
      </c>
      <c r="BD88" s="100">
        <v>10</v>
      </c>
      <c r="BE88" s="100">
        <v>17</v>
      </c>
      <c r="BF88" s="100">
        <v>12</v>
      </c>
      <c r="BG88" s="100">
        <v>13</v>
      </c>
      <c r="BH88" s="100">
        <v>6</v>
      </c>
      <c r="BI88" s="100">
        <v>6</v>
      </c>
      <c r="BJ88" s="100">
        <v>9</v>
      </c>
      <c r="BK88" s="100">
        <v>3</v>
      </c>
      <c r="BL88" s="100">
        <v>11</v>
      </c>
      <c r="BM88" s="100">
        <v>0</v>
      </c>
      <c r="BN88" s="100">
        <v>196</v>
      </c>
      <c r="BP88" s="123">
        <v>1981</v>
      </c>
    </row>
    <row r="89" spans="2:68">
      <c r="B89" s="123">
        <v>1982</v>
      </c>
      <c r="C89" s="100">
        <v>3</v>
      </c>
      <c r="D89" s="100">
        <v>1</v>
      </c>
      <c r="E89" s="100">
        <v>1</v>
      </c>
      <c r="F89" s="100">
        <v>11</v>
      </c>
      <c r="G89" s="100">
        <v>15</v>
      </c>
      <c r="H89" s="100">
        <v>17</v>
      </c>
      <c r="I89" s="100">
        <v>18</v>
      </c>
      <c r="J89" s="100">
        <v>5</v>
      </c>
      <c r="K89" s="100">
        <v>7</v>
      </c>
      <c r="L89" s="100">
        <v>8</v>
      </c>
      <c r="M89" s="100">
        <v>6</v>
      </c>
      <c r="N89" s="100">
        <v>12</v>
      </c>
      <c r="O89" s="100">
        <v>7</v>
      </c>
      <c r="P89" s="100">
        <v>3</v>
      </c>
      <c r="Q89" s="100">
        <v>2</v>
      </c>
      <c r="R89" s="100">
        <v>1</v>
      </c>
      <c r="S89" s="100">
        <v>4</v>
      </c>
      <c r="T89" s="100">
        <v>0</v>
      </c>
      <c r="U89" s="100">
        <v>0</v>
      </c>
      <c r="V89" s="100">
        <v>121</v>
      </c>
      <c r="W89" s="128"/>
      <c r="X89" s="123">
        <v>1982</v>
      </c>
      <c r="Y89" s="100">
        <v>1</v>
      </c>
      <c r="Z89" s="100">
        <v>0</v>
      </c>
      <c r="AA89" s="100">
        <v>1</v>
      </c>
      <c r="AB89" s="100">
        <v>5</v>
      </c>
      <c r="AC89" s="100">
        <v>2</v>
      </c>
      <c r="AD89" s="100">
        <v>4</v>
      </c>
      <c r="AE89" s="100">
        <v>4</v>
      </c>
      <c r="AF89" s="100">
        <v>7</v>
      </c>
      <c r="AG89" s="100">
        <v>10</v>
      </c>
      <c r="AH89" s="100">
        <v>4</v>
      </c>
      <c r="AI89" s="100">
        <v>4</v>
      </c>
      <c r="AJ89" s="100">
        <v>3</v>
      </c>
      <c r="AK89" s="100">
        <v>3</v>
      </c>
      <c r="AL89" s="100">
        <v>4</v>
      </c>
      <c r="AM89" s="100">
        <v>5</v>
      </c>
      <c r="AN89" s="100">
        <v>2</v>
      </c>
      <c r="AO89" s="100">
        <v>3</v>
      </c>
      <c r="AP89" s="100">
        <v>1</v>
      </c>
      <c r="AQ89" s="100">
        <v>0</v>
      </c>
      <c r="AR89" s="100">
        <v>63</v>
      </c>
      <c r="AS89" s="128"/>
      <c r="AT89" s="123">
        <v>1982</v>
      </c>
      <c r="AU89" s="100">
        <v>4</v>
      </c>
      <c r="AV89" s="100">
        <v>1</v>
      </c>
      <c r="AW89" s="100">
        <v>2</v>
      </c>
      <c r="AX89" s="100">
        <v>16</v>
      </c>
      <c r="AY89" s="100">
        <v>17</v>
      </c>
      <c r="AZ89" s="100">
        <v>21</v>
      </c>
      <c r="BA89" s="100">
        <v>22</v>
      </c>
      <c r="BB89" s="100">
        <v>12</v>
      </c>
      <c r="BC89" s="100">
        <v>17</v>
      </c>
      <c r="BD89" s="100">
        <v>12</v>
      </c>
      <c r="BE89" s="100">
        <v>10</v>
      </c>
      <c r="BF89" s="100">
        <v>15</v>
      </c>
      <c r="BG89" s="100">
        <v>10</v>
      </c>
      <c r="BH89" s="100">
        <v>7</v>
      </c>
      <c r="BI89" s="100">
        <v>7</v>
      </c>
      <c r="BJ89" s="100">
        <v>3</v>
      </c>
      <c r="BK89" s="100">
        <v>7</v>
      </c>
      <c r="BL89" s="100">
        <v>1</v>
      </c>
      <c r="BM89" s="100">
        <v>0</v>
      </c>
      <c r="BN89" s="100">
        <v>184</v>
      </c>
      <c r="BP89" s="123">
        <v>1982</v>
      </c>
    </row>
    <row r="90" spans="2:68">
      <c r="B90" s="123">
        <v>1983</v>
      </c>
      <c r="C90" s="100">
        <v>0</v>
      </c>
      <c r="D90" s="100">
        <v>1</v>
      </c>
      <c r="E90" s="100">
        <v>4</v>
      </c>
      <c r="F90" s="100">
        <v>15</v>
      </c>
      <c r="G90" s="100">
        <v>17</v>
      </c>
      <c r="H90" s="100">
        <v>32</v>
      </c>
      <c r="I90" s="100">
        <v>21</v>
      </c>
      <c r="J90" s="100">
        <v>9</v>
      </c>
      <c r="K90" s="100">
        <v>8</v>
      </c>
      <c r="L90" s="100">
        <v>6</v>
      </c>
      <c r="M90" s="100">
        <v>6</v>
      </c>
      <c r="N90" s="100">
        <v>5</v>
      </c>
      <c r="O90" s="100">
        <v>4</v>
      </c>
      <c r="P90" s="100">
        <v>5</v>
      </c>
      <c r="Q90" s="100">
        <v>4</v>
      </c>
      <c r="R90" s="100">
        <v>2</v>
      </c>
      <c r="S90" s="100">
        <v>0</v>
      </c>
      <c r="T90" s="100">
        <v>2</v>
      </c>
      <c r="U90" s="100">
        <v>0</v>
      </c>
      <c r="V90" s="100">
        <v>141</v>
      </c>
      <c r="W90" s="128"/>
      <c r="X90" s="123">
        <v>1983</v>
      </c>
      <c r="Y90" s="100">
        <v>3</v>
      </c>
      <c r="Z90" s="100">
        <v>1</v>
      </c>
      <c r="AA90" s="100">
        <v>3</v>
      </c>
      <c r="AB90" s="100">
        <v>4</v>
      </c>
      <c r="AC90" s="100">
        <v>9</v>
      </c>
      <c r="AD90" s="100">
        <v>10</v>
      </c>
      <c r="AE90" s="100">
        <v>5</v>
      </c>
      <c r="AF90" s="100">
        <v>8</v>
      </c>
      <c r="AG90" s="100">
        <v>5</v>
      </c>
      <c r="AH90" s="100">
        <v>0</v>
      </c>
      <c r="AI90" s="100">
        <v>2</v>
      </c>
      <c r="AJ90" s="100">
        <v>5</v>
      </c>
      <c r="AK90" s="100">
        <v>5</v>
      </c>
      <c r="AL90" s="100">
        <v>10</v>
      </c>
      <c r="AM90" s="100">
        <v>1</v>
      </c>
      <c r="AN90" s="100">
        <v>5</v>
      </c>
      <c r="AO90" s="100">
        <v>0</v>
      </c>
      <c r="AP90" s="100">
        <v>2</v>
      </c>
      <c r="AQ90" s="100">
        <v>0</v>
      </c>
      <c r="AR90" s="100">
        <v>78</v>
      </c>
      <c r="AS90" s="128"/>
      <c r="AT90" s="123">
        <v>1983</v>
      </c>
      <c r="AU90" s="100">
        <v>3</v>
      </c>
      <c r="AV90" s="100">
        <v>2</v>
      </c>
      <c r="AW90" s="100">
        <v>7</v>
      </c>
      <c r="AX90" s="100">
        <v>19</v>
      </c>
      <c r="AY90" s="100">
        <v>26</v>
      </c>
      <c r="AZ90" s="100">
        <v>42</v>
      </c>
      <c r="BA90" s="100">
        <v>26</v>
      </c>
      <c r="BB90" s="100">
        <v>17</v>
      </c>
      <c r="BC90" s="100">
        <v>13</v>
      </c>
      <c r="BD90" s="100">
        <v>6</v>
      </c>
      <c r="BE90" s="100">
        <v>8</v>
      </c>
      <c r="BF90" s="100">
        <v>10</v>
      </c>
      <c r="BG90" s="100">
        <v>9</v>
      </c>
      <c r="BH90" s="100">
        <v>15</v>
      </c>
      <c r="BI90" s="100">
        <v>5</v>
      </c>
      <c r="BJ90" s="100">
        <v>7</v>
      </c>
      <c r="BK90" s="100">
        <v>0</v>
      </c>
      <c r="BL90" s="100">
        <v>4</v>
      </c>
      <c r="BM90" s="100">
        <v>0</v>
      </c>
      <c r="BN90" s="100">
        <v>219</v>
      </c>
      <c r="BP90" s="123">
        <v>1983</v>
      </c>
    </row>
    <row r="91" spans="2:68">
      <c r="B91" s="123">
        <v>1984</v>
      </c>
      <c r="C91" s="100">
        <v>2</v>
      </c>
      <c r="D91" s="100">
        <v>1</v>
      </c>
      <c r="E91" s="100">
        <v>1</v>
      </c>
      <c r="F91" s="100">
        <v>11</v>
      </c>
      <c r="G91" s="100">
        <v>29</v>
      </c>
      <c r="H91" s="100">
        <v>17</v>
      </c>
      <c r="I91" s="100">
        <v>14</v>
      </c>
      <c r="J91" s="100">
        <v>11</v>
      </c>
      <c r="K91" s="100">
        <v>7</v>
      </c>
      <c r="L91" s="100">
        <v>7</v>
      </c>
      <c r="M91" s="100">
        <v>5</v>
      </c>
      <c r="N91" s="100">
        <v>1</v>
      </c>
      <c r="O91" s="100">
        <v>10</v>
      </c>
      <c r="P91" s="100">
        <v>5</v>
      </c>
      <c r="Q91" s="100">
        <v>2</v>
      </c>
      <c r="R91" s="100">
        <v>3</v>
      </c>
      <c r="S91" s="100">
        <v>2</v>
      </c>
      <c r="T91" s="100">
        <v>0</v>
      </c>
      <c r="U91" s="100">
        <v>0</v>
      </c>
      <c r="V91" s="100">
        <v>128</v>
      </c>
      <c r="W91" s="128"/>
      <c r="X91" s="123">
        <v>1984</v>
      </c>
      <c r="Y91" s="100">
        <v>3</v>
      </c>
      <c r="Z91" s="100">
        <v>1</v>
      </c>
      <c r="AA91" s="100">
        <v>1</v>
      </c>
      <c r="AB91" s="100">
        <v>5</v>
      </c>
      <c r="AC91" s="100">
        <v>12</v>
      </c>
      <c r="AD91" s="100">
        <v>7</v>
      </c>
      <c r="AE91" s="100">
        <v>3</v>
      </c>
      <c r="AF91" s="100">
        <v>10</v>
      </c>
      <c r="AG91" s="100">
        <v>5</v>
      </c>
      <c r="AH91" s="100">
        <v>8</v>
      </c>
      <c r="AI91" s="100">
        <v>8</v>
      </c>
      <c r="AJ91" s="100">
        <v>5</v>
      </c>
      <c r="AK91" s="100">
        <v>4</v>
      </c>
      <c r="AL91" s="100">
        <v>4</v>
      </c>
      <c r="AM91" s="100">
        <v>6</v>
      </c>
      <c r="AN91" s="100">
        <v>2</v>
      </c>
      <c r="AO91" s="100">
        <v>3</v>
      </c>
      <c r="AP91" s="100">
        <v>2</v>
      </c>
      <c r="AQ91" s="100">
        <v>0</v>
      </c>
      <c r="AR91" s="100">
        <v>89</v>
      </c>
      <c r="AS91" s="128"/>
      <c r="AT91" s="123">
        <v>1984</v>
      </c>
      <c r="AU91" s="100">
        <v>5</v>
      </c>
      <c r="AV91" s="100">
        <v>2</v>
      </c>
      <c r="AW91" s="100">
        <v>2</v>
      </c>
      <c r="AX91" s="100">
        <v>16</v>
      </c>
      <c r="AY91" s="100">
        <v>41</v>
      </c>
      <c r="AZ91" s="100">
        <v>24</v>
      </c>
      <c r="BA91" s="100">
        <v>17</v>
      </c>
      <c r="BB91" s="100">
        <v>21</v>
      </c>
      <c r="BC91" s="100">
        <v>12</v>
      </c>
      <c r="BD91" s="100">
        <v>15</v>
      </c>
      <c r="BE91" s="100">
        <v>13</v>
      </c>
      <c r="BF91" s="100">
        <v>6</v>
      </c>
      <c r="BG91" s="100">
        <v>14</v>
      </c>
      <c r="BH91" s="100">
        <v>9</v>
      </c>
      <c r="BI91" s="100">
        <v>8</v>
      </c>
      <c r="BJ91" s="100">
        <v>5</v>
      </c>
      <c r="BK91" s="100">
        <v>5</v>
      </c>
      <c r="BL91" s="100">
        <v>2</v>
      </c>
      <c r="BM91" s="100">
        <v>0</v>
      </c>
      <c r="BN91" s="100">
        <v>217</v>
      </c>
      <c r="BP91" s="123">
        <v>1984</v>
      </c>
    </row>
    <row r="92" spans="2:68">
      <c r="B92" s="123">
        <v>1985</v>
      </c>
      <c r="C92" s="100">
        <v>0</v>
      </c>
      <c r="D92" s="100">
        <v>0</v>
      </c>
      <c r="E92" s="100">
        <v>2</v>
      </c>
      <c r="F92" s="100">
        <v>11</v>
      </c>
      <c r="G92" s="100">
        <v>23</v>
      </c>
      <c r="H92" s="100">
        <v>17</v>
      </c>
      <c r="I92" s="100">
        <v>21</v>
      </c>
      <c r="J92" s="100">
        <v>17</v>
      </c>
      <c r="K92" s="100">
        <v>6</v>
      </c>
      <c r="L92" s="100">
        <v>3</v>
      </c>
      <c r="M92" s="100">
        <v>6</v>
      </c>
      <c r="N92" s="100">
        <v>6</v>
      </c>
      <c r="O92" s="100">
        <v>6</v>
      </c>
      <c r="P92" s="100">
        <v>7</v>
      </c>
      <c r="Q92" s="100">
        <v>5</v>
      </c>
      <c r="R92" s="100">
        <v>0</v>
      </c>
      <c r="S92" s="100">
        <v>0</v>
      </c>
      <c r="T92" s="100">
        <v>0</v>
      </c>
      <c r="U92" s="100">
        <v>0</v>
      </c>
      <c r="V92" s="100">
        <v>130</v>
      </c>
      <c r="W92" s="128"/>
      <c r="X92" s="123">
        <v>1985</v>
      </c>
      <c r="Y92" s="100">
        <v>3</v>
      </c>
      <c r="Z92" s="100">
        <v>0</v>
      </c>
      <c r="AA92" s="100">
        <v>0</v>
      </c>
      <c r="AB92" s="100">
        <v>7</v>
      </c>
      <c r="AC92" s="100">
        <v>10</v>
      </c>
      <c r="AD92" s="100">
        <v>8</v>
      </c>
      <c r="AE92" s="100">
        <v>3</v>
      </c>
      <c r="AF92" s="100">
        <v>7</v>
      </c>
      <c r="AG92" s="100">
        <v>5</v>
      </c>
      <c r="AH92" s="100">
        <v>7</v>
      </c>
      <c r="AI92" s="100">
        <v>8</v>
      </c>
      <c r="AJ92" s="100">
        <v>4</v>
      </c>
      <c r="AK92" s="100">
        <v>10</v>
      </c>
      <c r="AL92" s="100">
        <v>2</v>
      </c>
      <c r="AM92" s="100">
        <v>6</v>
      </c>
      <c r="AN92" s="100">
        <v>1</v>
      </c>
      <c r="AO92" s="100">
        <v>2</v>
      </c>
      <c r="AP92" s="100">
        <v>3</v>
      </c>
      <c r="AQ92" s="100">
        <v>0</v>
      </c>
      <c r="AR92" s="100">
        <v>86</v>
      </c>
      <c r="AS92" s="128"/>
      <c r="AT92" s="123">
        <v>1985</v>
      </c>
      <c r="AU92" s="100">
        <v>3</v>
      </c>
      <c r="AV92" s="100">
        <v>0</v>
      </c>
      <c r="AW92" s="100">
        <v>2</v>
      </c>
      <c r="AX92" s="100">
        <v>18</v>
      </c>
      <c r="AY92" s="100">
        <v>33</v>
      </c>
      <c r="AZ92" s="100">
        <v>25</v>
      </c>
      <c r="BA92" s="100">
        <v>24</v>
      </c>
      <c r="BB92" s="100">
        <v>24</v>
      </c>
      <c r="BC92" s="100">
        <v>11</v>
      </c>
      <c r="BD92" s="100">
        <v>10</v>
      </c>
      <c r="BE92" s="100">
        <v>14</v>
      </c>
      <c r="BF92" s="100">
        <v>10</v>
      </c>
      <c r="BG92" s="100">
        <v>16</v>
      </c>
      <c r="BH92" s="100">
        <v>9</v>
      </c>
      <c r="BI92" s="100">
        <v>11</v>
      </c>
      <c r="BJ92" s="100">
        <v>1</v>
      </c>
      <c r="BK92" s="100">
        <v>2</v>
      </c>
      <c r="BL92" s="100">
        <v>3</v>
      </c>
      <c r="BM92" s="100">
        <v>0</v>
      </c>
      <c r="BN92" s="100">
        <v>216</v>
      </c>
      <c r="BP92" s="123">
        <v>1985</v>
      </c>
    </row>
    <row r="93" spans="2:68">
      <c r="B93" s="123">
        <v>1986</v>
      </c>
      <c r="C93" s="100">
        <v>1</v>
      </c>
      <c r="D93" s="100">
        <v>0</v>
      </c>
      <c r="E93" s="100">
        <v>2</v>
      </c>
      <c r="F93" s="100">
        <v>10</v>
      </c>
      <c r="G93" s="100">
        <v>17</v>
      </c>
      <c r="H93" s="100">
        <v>20</v>
      </c>
      <c r="I93" s="100">
        <v>10</v>
      </c>
      <c r="J93" s="100">
        <v>7</v>
      </c>
      <c r="K93" s="100">
        <v>3</v>
      </c>
      <c r="L93" s="100">
        <v>5</v>
      </c>
      <c r="M93" s="100">
        <v>6</v>
      </c>
      <c r="N93" s="100">
        <v>2</v>
      </c>
      <c r="O93" s="100">
        <v>4</v>
      </c>
      <c r="P93" s="100">
        <v>6</v>
      </c>
      <c r="Q93" s="100">
        <v>5</v>
      </c>
      <c r="R93" s="100">
        <v>1</v>
      </c>
      <c r="S93" s="100">
        <v>1</v>
      </c>
      <c r="T93" s="100">
        <v>2</v>
      </c>
      <c r="U93" s="100">
        <v>0</v>
      </c>
      <c r="V93" s="100">
        <v>102</v>
      </c>
      <c r="W93" s="128"/>
      <c r="X93" s="123">
        <v>1986</v>
      </c>
      <c r="Y93" s="100">
        <v>2</v>
      </c>
      <c r="Z93" s="100">
        <v>0</v>
      </c>
      <c r="AA93" s="100">
        <v>1</v>
      </c>
      <c r="AB93" s="100">
        <v>6</v>
      </c>
      <c r="AC93" s="100">
        <v>2</v>
      </c>
      <c r="AD93" s="100">
        <v>6</v>
      </c>
      <c r="AE93" s="100">
        <v>4</v>
      </c>
      <c r="AF93" s="100">
        <v>6</v>
      </c>
      <c r="AG93" s="100">
        <v>4</v>
      </c>
      <c r="AH93" s="100">
        <v>4</v>
      </c>
      <c r="AI93" s="100">
        <v>2</v>
      </c>
      <c r="AJ93" s="100">
        <v>4</v>
      </c>
      <c r="AK93" s="100">
        <v>2</v>
      </c>
      <c r="AL93" s="100">
        <v>3</v>
      </c>
      <c r="AM93" s="100">
        <v>4</v>
      </c>
      <c r="AN93" s="100">
        <v>5</v>
      </c>
      <c r="AO93" s="100">
        <v>1</v>
      </c>
      <c r="AP93" s="100">
        <v>1</v>
      </c>
      <c r="AQ93" s="100">
        <v>0</v>
      </c>
      <c r="AR93" s="100">
        <v>57</v>
      </c>
      <c r="AS93" s="128"/>
      <c r="AT93" s="123">
        <v>1986</v>
      </c>
      <c r="AU93" s="100">
        <v>3</v>
      </c>
      <c r="AV93" s="100">
        <v>0</v>
      </c>
      <c r="AW93" s="100">
        <v>3</v>
      </c>
      <c r="AX93" s="100">
        <v>16</v>
      </c>
      <c r="AY93" s="100">
        <v>19</v>
      </c>
      <c r="AZ93" s="100">
        <v>26</v>
      </c>
      <c r="BA93" s="100">
        <v>14</v>
      </c>
      <c r="BB93" s="100">
        <v>13</v>
      </c>
      <c r="BC93" s="100">
        <v>7</v>
      </c>
      <c r="BD93" s="100">
        <v>9</v>
      </c>
      <c r="BE93" s="100">
        <v>8</v>
      </c>
      <c r="BF93" s="100">
        <v>6</v>
      </c>
      <c r="BG93" s="100">
        <v>6</v>
      </c>
      <c r="BH93" s="100">
        <v>9</v>
      </c>
      <c r="BI93" s="100">
        <v>9</v>
      </c>
      <c r="BJ93" s="100">
        <v>6</v>
      </c>
      <c r="BK93" s="100">
        <v>2</v>
      </c>
      <c r="BL93" s="100">
        <v>3</v>
      </c>
      <c r="BM93" s="100">
        <v>0</v>
      </c>
      <c r="BN93" s="100">
        <v>159</v>
      </c>
      <c r="BP93" s="123">
        <v>1986</v>
      </c>
    </row>
    <row r="94" spans="2:68">
      <c r="B94" s="123">
        <v>1987</v>
      </c>
      <c r="C94" s="100">
        <v>0</v>
      </c>
      <c r="D94" s="100">
        <v>0</v>
      </c>
      <c r="E94" s="100">
        <v>0</v>
      </c>
      <c r="F94" s="100">
        <v>3</v>
      </c>
      <c r="G94" s="100">
        <v>23</v>
      </c>
      <c r="H94" s="100">
        <v>28</v>
      </c>
      <c r="I94" s="100">
        <v>17</v>
      </c>
      <c r="J94" s="100">
        <v>5</v>
      </c>
      <c r="K94" s="100">
        <v>7</v>
      </c>
      <c r="L94" s="100">
        <v>2</v>
      </c>
      <c r="M94" s="100">
        <v>3</v>
      </c>
      <c r="N94" s="100">
        <v>2</v>
      </c>
      <c r="O94" s="100">
        <v>4</v>
      </c>
      <c r="P94" s="100">
        <v>5</v>
      </c>
      <c r="Q94" s="100">
        <v>2</v>
      </c>
      <c r="R94" s="100">
        <v>5</v>
      </c>
      <c r="S94" s="100">
        <v>1</v>
      </c>
      <c r="T94" s="100">
        <v>2</v>
      </c>
      <c r="U94" s="100">
        <v>2</v>
      </c>
      <c r="V94" s="100">
        <v>111</v>
      </c>
      <c r="W94" s="128"/>
      <c r="X94" s="123">
        <v>1987</v>
      </c>
      <c r="Y94" s="100">
        <v>0</v>
      </c>
      <c r="Z94" s="100">
        <v>0</v>
      </c>
      <c r="AA94" s="100">
        <v>3</v>
      </c>
      <c r="AB94" s="100">
        <v>3</v>
      </c>
      <c r="AC94" s="100">
        <v>7</v>
      </c>
      <c r="AD94" s="100">
        <v>4</v>
      </c>
      <c r="AE94" s="100">
        <v>5</v>
      </c>
      <c r="AF94" s="100">
        <v>4</v>
      </c>
      <c r="AG94" s="100">
        <v>4</v>
      </c>
      <c r="AH94" s="100">
        <v>5</v>
      </c>
      <c r="AI94" s="100">
        <v>2</v>
      </c>
      <c r="AJ94" s="100">
        <v>4</v>
      </c>
      <c r="AK94" s="100">
        <v>8</v>
      </c>
      <c r="AL94" s="100">
        <v>3</v>
      </c>
      <c r="AM94" s="100">
        <v>2</v>
      </c>
      <c r="AN94" s="100">
        <v>2</v>
      </c>
      <c r="AO94" s="100">
        <v>3</v>
      </c>
      <c r="AP94" s="100">
        <v>1</v>
      </c>
      <c r="AQ94" s="100">
        <v>0</v>
      </c>
      <c r="AR94" s="100">
        <v>60</v>
      </c>
      <c r="AS94" s="128"/>
      <c r="AT94" s="123">
        <v>1987</v>
      </c>
      <c r="AU94" s="100">
        <v>0</v>
      </c>
      <c r="AV94" s="100">
        <v>0</v>
      </c>
      <c r="AW94" s="100">
        <v>3</v>
      </c>
      <c r="AX94" s="100">
        <v>6</v>
      </c>
      <c r="AY94" s="100">
        <v>30</v>
      </c>
      <c r="AZ94" s="100">
        <v>32</v>
      </c>
      <c r="BA94" s="100">
        <v>22</v>
      </c>
      <c r="BB94" s="100">
        <v>9</v>
      </c>
      <c r="BC94" s="100">
        <v>11</v>
      </c>
      <c r="BD94" s="100">
        <v>7</v>
      </c>
      <c r="BE94" s="100">
        <v>5</v>
      </c>
      <c r="BF94" s="100">
        <v>6</v>
      </c>
      <c r="BG94" s="100">
        <v>12</v>
      </c>
      <c r="BH94" s="100">
        <v>8</v>
      </c>
      <c r="BI94" s="100">
        <v>4</v>
      </c>
      <c r="BJ94" s="100">
        <v>7</v>
      </c>
      <c r="BK94" s="100">
        <v>4</v>
      </c>
      <c r="BL94" s="100">
        <v>3</v>
      </c>
      <c r="BM94" s="100">
        <v>2</v>
      </c>
      <c r="BN94" s="100">
        <v>171</v>
      </c>
      <c r="BP94" s="123">
        <v>1987</v>
      </c>
    </row>
    <row r="95" spans="2:68">
      <c r="B95" s="123">
        <v>1988</v>
      </c>
      <c r="C95" s="100">
        <v>3</v>
      </c>
      <c r="D95" s="100">
        <v>0</v>
      </c>
      <c r="E95" s="100">
        <v>2</v>
      </c>
      <c r="F95" s="100">
        <v>20</v>
      </c>
      <c r="G95" s="100">
        <v>25</v>
      </c>
      <c r="H95" s="100">
        <v>38</v>
      </c>
      <c r="I95" s="100">
        <v>22</v>
      </c>
      <c r="J95" s="100">
        <v>18</v>
      </c>
      <c r="K95" s="100">
        <v>11</v>
      </c>
      <c r="L95" s="100">
        <v>3</v>
      </c>
      <c r="M95" s="100">
        <v>2</v>
      </c>
      <c r="N95" s="100">
        <v>5</v>
      </c>
      <c r="O95" s="100">
        <v>9</v>
      </c>
      <c r="P95" s="100">
        <v>2</v>
      </c>
      <c r="Q95" s="100">
        <v>2</v>
      </c>
      <c r="R95" s="100">
        <v>3</v>
      </c>
      <c r="S95" s="100">
        <v>2</v>
      </c>
      <c r="T95" s="100">
        <v>1</v>
      </c>
      <c r="U95" s="100">
        <v>1</v>
      </c>
      <c r="V95" s="100">
        <v>169</v>
      </c>
      <c r="W95" s="128"/>
      <c r="X95" s="123">
        <v>1988</v>
      </c>
      <c r="Y95" s="100">
        <v>2</v>
      </c>
      <c r="Z95" s="100">
        <v>0</v>
      </c>
      <c r="AA95" s="100">
        <v>2</v>
      </c>
      <c r="AB95" s="100">
        <v>4</v>
      </c>
      <c r="AC95" s="100">
        <v>6</v>
      </c>
      <c r="AD95" s="100">
        <v>8</v>
      </c>
      <c r="AE95" s="100">
        <v>6</v>
      </c>
      <c r="AF95" s="100">
        <v>5</v>
      </c>
      <c r="AG95" s="100">
        <v>4</v>
      </c>
      <c r="AH95" s="100">
        <v>4</v>
      </c>
      <c r="AI95" s="100">
        <v>7</v>
      </c>
      <c r="AJ95" s="100">
        <v>4</v>
      </c>
      <c r="AK95" s="100">
        <v>3</v>
      </c>
      <c r="AL95" s="100">
        <v>5</v>
      </c>
      <c r="AM95" s="100">
        <v>6</v>
      </c>
      <c r="AN95" s="100">
        <v>2</v>
      </c>
      <c r="AO95" s="100">
        <v>1</v>
      </c>
      <c r="AP95" s="100">
        <v>1</v>
      </c>
      <c r="AQ95" s="100">
        <v>0</v>
      </c>
      <c r="AR95" s="100">
        <v>70</v>
      </c>
      <c r="AS95" s="128"/>
      <c r="AT95" s="123">
        <v>1988</v>
      </c>
      <c r="AU95" s="100">
        <v>5</v>
      </c>
      <c r="AV95" s="100">
        <v>0</v>
      </c>
      <c r="AW95" s="100">
        <v>4</v>
      </c>
      <c r="AX95" s="100">
        <v>24</v>
      </c>
      <c r="AY95" s="100">
        <v>31</v>
      </c>
      <c r="AZ95" s="100">
        <v>46</v>
      </c>
      <c r="BA95" s="100">
        <v>28</v>
      </c>
      <c r="BB95" s="100">
        <v>23</v>
      </c>
      <c r="BC95" s="100">
        <v>15</v>
      </c>
      <c r="BD95" s="100">
        <v>7</v>
      </c>
      <c r="BE95" s="100">
        <v>9</v>
      </c>
      <c r="BF95" s="100">
        <v>9</v>
      </c>
      <c r="BG95" s="100">
        <v>12</v>
      </c>
      <c r="BH95" s="100">
        <v>7</v>
      </c>
      <c r="BI95" s="100">
        <v>8</v>
      </c>
      <c r="BJ95" s="100">
        <v>5</v>
      </c>
      <c r="BK95" s="100">
        <v>3</v>
      </c>
      <c r="BL95" s="100">
        <v>2</v>
      </c>
      <c r="BM95" s="100">
        <v>1</v>
      </c>
      <c r="BN95" s="100">
        <v>239</v>
      </c>
      <c r="BP95" s="123">
        <v>1988</v>
      </c>
    </row>
    <row r="96" spans="2:68">
      <c r="B96" s="123">
        <v>1989</v>
      </c>
      <c r="C96" s="100">
        <v>2</v>
      </c>
      <c r="D96" s="100">
        <v>1</v>
      </c>
      <c r="E96" s="100">
        <v>1</v>
      </c>
      <c r="F96" s="100">
        <v>16</v>
      </c>
      <c r="G96" s="100">
        <v>23</v>
      </c>
      <c r="H96" s="100">
        <v>26</v>
      </c>
      <c r="I96" s="100">
        <v>18</v>
      </c>
      <c r="J96" s="100">
        <v>15</v>
      </c>
      <c r="K96" s="100">
        <v>4</v>
      </c>
      <c r="L96" s="100">
        <v>5</v>
      </c>
      <c r="M96" s="100">
        <v>3</v>
      </c>
      <c r="N96" s="100">
        <v>0</v>
      </c>
      <c r="O96" s="100">
        <v>3</v>
      </c>
      <c r="P96" s="100">
        <v>2</v>
      </c>
      <c r="Q96" s="100">
        <v>2</v>
      </c>
      <c r="R96" s="100">
        <v>1</v>
      </c>
      <c r="S96" s="100">
        <v>0</v>
      </c>
      <c r="T96" s="100">
        <v>0</v>
      </c>
      <c r="U96" s="100">
        <v>0</v>
      </c>
      <c r="V96" s="100">
        <v>122</v>
      </c>
      <c r="W96" s="128"/>
      <c r="X96" s="123">
        <v>1989</v>
      </c>
      <c r="Y96" s="100">
        <v>1</v>
      </c>
      <c r="Z96" s="100">
        <v>0</v>
      </c>
      <c r="AA96" s="100">
        <v>0</v>
      </c>
      <c r="AB96" s="100">
        <v>4</v>
      </c>
      <c r="AC96" s="100">
        <v>4</v>
      </c>
      <c r="AD96" s="100">
        <v>8</v>
      </c>
      <c r="AE96" s="100">
        <v>8</v>
      </c>
      <c r="AF96" s="100">
        <v>4</v>
      </c>
      <c r="AG96" s="100">
        <v>5</v>
      </c>
      <c r="AH96" s="100">
        <v>3</v>
      </c>
      <c r="AI96" s="100">
        <v>3</v>
      </c>
      <c r="AJ96" s="100">
        <v>6</v>
      </c>
      <c r="AK96" s="100">
        <v>3</v>
      </c>
      <c r="AL96" s="100">
        <v>4</v>
      </c>
      <c r="AM96" s="100">
        <v>2</v>
      </c>
      <c r="AN96" s="100">
        <v>2</v>
      </c>
      <c r="AO96" s="100">
        <v>3</v>
      </c>
      <c r="AP96" s="100">
        <v>2</v>
      </c>
      <c r="AQ96" s="100">
        <v>0</v>
      </c>
      <c r="AR96" s="100">
        <v>62</v>
      </c>
      <c r="AS96" s="128"/>
      <c r="AT96" s="123">
        <v>1989</v>
      </c>
      <c r="AU96" s="100">
        <v>3</v>
      </c>
      <c r="AV96" s="100">
        <v>1</v>
      </c>
      <c r="AW96" s="100">
        <v>1</v>
      </c>
      <c r="AX96" s="100">
        <v>20</v>
      </c>
      <c r="AY96" s="100">
        <v>27</v>
      </c>
      <c r="AZ96" s="100">
        <v>34</v>
      </c>
      <c r="BA96" s="100">
        <v>26</v>
      </c>
      <c r="BB96" s="100">
        <v>19</v>
      </c>
      <c r="BC96" s="100">
        <v>9</v>
      </c>
      <c r="BD96" s="100">
        <v>8</v>
      </c>
      <c r="BE96" s="100">
        <v>6</v>
      </c>
      <c r="BF96" s="100">
        <v>6</v>
      </c>
      <c r="BG96" s="100">
        <v>6</v>
      </c>
      <c r="BH96" s="100">
        <v>6</v>
      </c>
      <c r="BI96" s="100">
        <v>4</v>
      </c>
      <c r="BJ96" s="100">
        <v>3</v>
      </c>
      <c r="BK96" s="100">
        <v>3</v>
      </c>
      <c r="BL96" s="100">
        <v>2</v>
      </c>
      <c r="BM96" s="100">
        <v>0</v>
      </c>
      <c r="BN96" s="100">
        <v>184</v>
      </c>
      <c r="BP96" s="123">
        <v>1989</v>
      </c>
    </row>
    <row r="97" spans="2:68">
      <c r="B97" s="123">
        <v>1990</v>
      </c>
      <c r="C97" s="100">
        <v>4</v>
      </c>
      <c r="D97" s="100">
        <v>0</v>
      </c>
      <c r="E97" s="100">
        <v>0</v>
      </c>
      <c r="F97" s="100">
        <v>9</v>
      </c>
      <c r="G97" s="100">
        <v>23</v>
      </c>
      <c r="H97" s="100">
        <v>27</v>
      </c>
      <c r="I97" s="100">
        <v>36</v>
      </c>
      <c r="J97" s="100">
        <v>22</v>
      </c>
      <c r="K97" s="100">
        <v>13</v>
      </c>
      <c r="L97" s="100">
        <v>1</v>
      </c>
      <c r="M97" s="100">
        <v>4</v>
      </c>
      <c r="N97" s="100">
        <v>3</v>
      </c>
      <c r="O97" s="100">
        <v>6</v>
      </c>
      <c r="P97" s="100">
        <v>3</v>
      </c>
      <c r="Q97" s="100">
        <v>0</v>
      </c>
      <c r="R97" s="100">
        <v>1</v>
      </c>
      <c r="S97" s="100">
        <v>3</v>
      </c>
      <c r="T97" s="100">
        <v>0</v>
      </c>
      <c r="U97" s="100">
        <v>0</v>
      </c>
      <c r="V97" s="100">
        <v>155</v>
      </c>
      <c r="W97" s="128"/>
      <c r="X97" s="123">
        <v>1990</v>
      </c>
      <c r="Y97" s="100">
        <v>4</v>
      </c>
      <c r="Z97" s="100">
        <v>0</v>
      </c>
      <c r="AA97" s="100">
        <v>1</v>
      </c>
      <c r="AB97" s="100">
        <v>7</v>
      </c>
      <c r="AC97" s="100">
        <v>6</v>
      </c>
      <c r="AD97" s="100">
        <v>9</v>
      </c>
      <c r="AE97" s="100">
        <v>9</v>
      </c>
      <c r="AF97" s="100">
        <v>1</v>
      </c>
      <c r="AG97" s="100">
        <v>9</v>
      </c>
      <c r="AH97" s="100">
        <v>2</v>
      </c>
      <c r="AI97" s="100">
        <v>4</v>
      </c>
      <c r="AJ97" s="100">
        <v>0</v>
      </c>
      <c r="AK97" s="100">
        <v>4</v>
      </c>
      <c r="AL97" s="100">
        <v>2</v>
      </c>
      <c r="AM97" s="100">
        <v>3</v>
      </c>
      <c r="AN97" s="100">
        <v>1</v>
      </c>
      <c r="AO97" s="100">
        <v>2</v>
      </c>
      <c r="AP97" s="100">
        <v>1</v>
      </c>
      <c r="AQ97" s="100">
        <v>0</v>
      </c>
      <c r="AR97" s="100">
        <v>65</v>
      </c>
      <c r="AS97" s="128"/>
      <c r="AT97" s="123">
        <v>1990</v>
      </c>
      <c r="AU97" s="100">
        <v>8</v>
      </c>
      <c r="AV97" s="100">
        <v>0</v>
      </c>
      <c r="AW97" s="100">
        <v>1</v>
      </c>
      <c r="AX97" s="100">
        <v>16</v>
      </c>
      <c r="AY97" s="100">
        <v>29</v>
      </c>
      <c r="AZ97" s="100">
        <v>36</v>
      </c>
      <c r="BA97" s="100">
        <v>45</v>
      </c>
      <c r="BB97" s="100">
        <v>23</v>
      </c>
      <c r="BC97" s="100">
        <v>22</v>
      </c>
      <c r="BD97" s="100">
        <v>3</v>
      </c>
      <c r="BE97" s="100">
        <v>8</v>
      </c>
      <c r="BF97" s="100">
        <v>3</v>
      </c>
      <c r="BG97" s="100">
        <v>10</v>
      </c>
      <c r="BH97" s="100">
        <v>5</v>
      </c>
      <c r="BI97" s="100">
        <v>3</v>
      </c>
      <c r="BJ97" s="100">
        <v>2</v>
      </c>
      <c r="BK97" s="100">
        <v>5</v>
      </c>
      <c r="BL97" s="100">
        <v>1</v>
      </c>
      <c r="BM97" s="100">
        <v>0</v>
      </c>
      <c r="BN97" s="100">
        <v>220</v>
      </c>
      <c r="BP97" s="123">
        <v>1990</v>
      </c>
    </row>
    <row r="98" spans="2:68">
      <c r="B98" s="123">
        <v>1991</v>
      </c>
      <c r="C98" s="100">
        <v>2</v>
      </c>
      <c r="D98" s="100">
        <v>0</v>
      </c>
      <c r="E98" s="100">
        <v>2</v>
      </c>
      <c r="F98" s="100">
        <v>12</v>
      </c>
      <c r="G98" s="100">
        <v>29</v>
      </c>
      <c r="H98" s="100">
        <v>31</v>
      </c>
      <c r="I98" s="100">
        <v>16</v>
      </c>
      <c r="J98" s="100">
        <v>17</v>
      </c>
      <c r="K98" s="100">
        <v>10</v>
      </c>
      <c r="L98" s="100">
        <v>5</v>
      </c>
      <c r="M98" s="100">
        <v>11</v>
      </c>
      <c r="N98" s="100">
        <v>3</v>
      </c>
      <c r="O98" s="100">
        <v>2</v>
      </c>
      <c r="P98" s="100">
        <v>1</v>
      </c>
      <c r="Q98" s="100">
        <v>3</v>
      </c>
      <c r="R98" s="100">
        <v>6</v>
      </c>
      <c r="S98" s="100">
        <v>0</v>
      </c>
      <c r="T98" s="100">
        <v>0</v>
      </c>
      <c r="U98" s="100">
        <v>0</v>
      </c>
      <c r="V98" s="100">
        <v>150</v>
      </c>
      <c r="W98" s="128"/>
      <c r="X98" s="123">
        <v>1991</v>
      </c>
      <c r="Y98" s="100">
        <v>0</v>
      </c>
      <c r="Z98" s="100">
        <v>0</v>
      </c>
      <c r="AA98" s="100">
        <v>4</v>
      </c>
      <c r="AB98" s="100">
        <v>3</v>
      </c>
      <c r="AC98" s="100">
        <v>3</v>
      </c>
      <c r="AD98" s="100">
        <v>5</v>
      </c>
      <c r="AE98" s="100">
        <v>11</v>
      </c>
      <c r="AF98" s="100">
        <v>5</v>
      </c>
      <c r="AG98" s="100">
        <v>5</v>
      </c>
      <c r="AH98" s="100">
        <v>3</v>
      </c>
      <c r="AI98" s="100">
        <v>4</v>
      </c>
      <c r="AJ98" s="100">
        <v>2</v>
      </c>
      <c r="AK98" s="100">
        <v>3</v>
      </c>
      <c r="AL98" s="100">
        <v>2</v>
      </c>
      <c r="AM98" s="100">
        <v>5</v>
      </c>
      <c r="AN98" s="100">
        <v>2</v>
      </c>
      <c r="AO98" s="100">
        <v>0</v>
      </c>
      <c r="AP98" s="100">
        <v>1</v>
      </c>
      <c r="AQ98" s="100">
        <v>0</v>
      </c>
      <c r="AR98" s="100">
        <v>58</v>
      </c>
      <c r="AS98" s="128"/>
      <c r="AT98" s="123">
        <v>1991</v>
      </c>
      <c r="AU98" s="100">
        <v>2</v>
      </c>
      <c r="AV98" s="100">
        <v>0</v>
      </c>
      <c r="AW98" s="100">
        <v>6</v>
      </c>
      <c r="AX98" s="100">
        <v>15</v>
      </c>
      <c r="AY98" s="100">
        <v>32</v>
      </c>
      <c r="AZ98" s="100">
        <v>36</v>
      </c>
      <c r="BA98" s="100">
        <v>27</v>
      </c>
      <c r="BB98" s="100">
        <v>22</v>
      </c>
      <c r="BC98" s="100">
        <v>15</v>
      </c>
      <c r="BD98" s="100">
        <v>8</v>
      </c>
      <c r="BE98" s="100">
        <v>15</v>
      </c>
      <c r="BF98" s="100">
        <v>5</v>
      </c>
      <c r="BG98" s="100">
        <v>5</v>
      </c>
      <c r="BH98" s="100">
        <v>3</v>
      </c>
      <c r="BI98" s="100">
        <v>8</v>
      </c>
      <c r="BJ98" s="100">
        <v>8</v>
      </c>
      <c r="BK98" s="100">
        <v>0</v>
      </c>
      <c r="BL98" s="100">
        <v>1</v>
      </c>
      <c r="BM98" s="100">
        <v>0</v>
      </c>
      <c r="BN98" s="100">
        <v>208</v>
      </c>
      <c r="BP98" s="123">
        <v>1991</v>
      </c>
    </row>
    <row r="99" spans="2:68">
      <c r="B99" s="123">
        <v>1992</v>
      </c>
      <c r="C99" s="100">
        <v>1</v>
      </c>
      <c r="D99" s="100">
        <v>0</v>
      </c>
      <c r="E99" s="100">
        <v>0</v>
      </c>
      <c r="F99" s="100">
        <v>9</v>
      </c>
      <c r="G99" s="100">
        <v>30</v>
      </c>
      <c r="H99" s="100">
        <v>33</v>
      </c>
      <c r="I99" s="100">
        <v>38</v>
      </c>
      <c r="J99" s="100">
        <v>16</v>
      </c>
      <c r="K99" s="100">
        <v>13</v>
      </c>
      <c r="L99" s="100">
        <v>9</v>
      </c>
      <c r="M99" s="100">
        <v>4</v>
      </c>
      <c r="N99" s="100">
        <v>4</v>
      </c>
      <c r="O99" s="100">
        <v>3</v>
      </c>
      <c r="P99" s="100">
        <v>3</v>
      </c>
      <c r="Q99" s="100">
        <v>2</v>
      </c>
      <c r="R99" s="100">
        <v>3</v>
      </c>
      <c r="S99" s="100">
        <v>1</v>
      </c>
      <c r="T99" s="100">
        <v>2</v>
      </c>
      <c r="U99" s="100">
        <v>0</v>
      </c>
      <c r="V99" s="100">
        <v>171</v>
      </c>
      <c r="W99" s="128"/>
      <c r="X99" s="123">
        <v>1992</v>
      </c>
      <c r="Y99" s="100">
        <v>2</v>
      </c>
      <c r="Z99" s="100">
        <v>0</v>
      </c>
      <c r="AA99" s="100">
        <v>0</v>
      </c>
      <c r="AB99" s="100">
        <v>1</v>
      </c>
      <c r="AC99" s="100">
        <v>8</v>
      </c>
      <c r="AD99" s="100">
        <v>13</v>
      </c>
      <c r="AE99" s="100">
        <v>9</v>
      </c>
      <c r="AF99" s="100">
        <v>4</v>
      </c>
      <c r="AG99" s="100">
        <v>2</v>
      </c>
      <c r="AH99" s="100">
        <v>7</v>
      </c>
      <c r="AI99" s="100">
        <v>6</v>
      </c>
      <c r="AJ99" s="100">
        <v>4</v>
      </c>
      <c r="AK99" s="100">
        <v>2</v>
      </c>
      <c r="AL99" s="100">
        <v>2</v>
      </c>
      <c r="AM99" s="100">
        <v>1</v>
      </c>
      <c r="AN99" s="100">
        <v>3</v>
      </c>
      <c r="AO99" s="100">
        <v>2</v>
      </c>
      <c r="AP99" s="100">
        <v>0</v>
      </c>
      <c r="AQ99" s="100">
        <v>0</v>
      </c>
      <c r="AR99" s="100">
        <v>66</v>
      </c>
      <c r="AS99" s="128"/>
      <c r="AT99" s="123">
        <v>1992</v>
      </c>
      <c r="AU99" s="100">
        <v>3</v>
      </c>
      <c r="AV99" s="100">
        <v>0</v>
      </c>
      <c r="AW99" s="100">
        <v>0</v>
      </c>
      <c r="AX99" s="100">
        <v>10</v>
      </c>
      <c r="AY99" s="100">
        <v>38</v>
      </c>
      <c r="AZ99" s="100">
        <v>46</v>
      </c>
      <c r="BA99" s="100">
        <v>47</v>
      </c>
      <c r="BB99" s="100">
        <v>20</v>
      </c>
      <c r="BC99" s="100">
        <v>15</v>
      </c>
      <c r="BD99" s="100">
        <v>16</v>
      </c>
      <c r="BE99" s="100">
        <v>10</v>
      </c>
      <c r="BF99" s="100">
        <v>8</v>
      </c>
      <c r="BG99" s="100">
        <v>5</v>
      </c>
      <c r="BH99" s="100">
        <v>5</v>
      </c>
      <c r="BI99" s="100">
        <v>3</v>
      </c>
      <c r="BJ99" s="100">
        <v>6</v>
      </c>
      <c r="BK99" s="100">
        <v>3</v>
      </c>
      <c r="BL99" s="100">
        <v>2</v>
      </c>
      <c r="BM99" s="100">
        <v>0</v>
      </c>
      <c r="BN99" s="100">
        <v>237</v>
      </c>
      <c r="BP99" s="123">
        <v>1992</v>
      </c>
    </row>
    <row r="100" spans="2:68">
      <c r="B100" s="123">
        <v>1993</v>
      </c>
      <c r="C100" s="100">
        <v>2</v>
      </c>
      <c r="D100" s="100">
        <v>0</v>
      </c>
      <c r="E100" s="100">
        <v>2</v>
      </c>
      <c r="F100" s="100">
        <v>14</v>
      </c>
      <c r="G100" s="100">
        <v>28</v>
      </c>
      <c r="H100" s="100">
        <v>46</v>
      </c>
      <c r="I100" s="100">
        <v>48</v>
      </c>
      <c r="J100" s="100">
        <v>37</v>
      </c>
      <c r="K100" s="100">
        <v>17</v>
      </c>
      <c r="L100" s="100">
        <v>12</v>
      </c>
      <c r="M100" s="100">
        <v>5</v>
      </c>
      <c r="N100" s="100">
        <v>7</v>
      </c>
      <c r="O100" s="100">
        <v>5</v>
      </c>
      <c r="P100" s="100">
        <v>2</v>
      </c>
      <c r="Q100" s="100">
        <v>4</v>
      </c>
      <c r="R100" s="100">
        <v>2</v>
      </c>
      <c r="S100" s="100">
        <v>1</v>
      </c>
      <c r="T100" s="100">
        <v>2</v>
      </c>
      <c r="U100" s="100">
        <v>0</v>
      </c>
      <c r="V100" s="100">
        <v>234</v>
      </c>
      <c r="W100" s="128"/>
      <c r="X100" s="123">
        <v>1993</v>
      </c>
      <c r="Y100" s="100">
        <v>2</v>
      </c>
      <c r="Z100" s="100">
        <v>0</v>
      </c>
      <c r="AA100" s="100">
        <v>1</v>
      </c>
      <c r="AB100" s="100">
        <v>8</v>
      </c>
      <c r="AC100" s="100">
        <v>6</v>
      </c>
      <c r="AD100" s="100">
        <v>10</v>
      </c>
      <c r="AE100" s="100">
        <v>15</v>
      </c>
      <c r="AF100" s="100">
        <v>14</v>
      </c>
      <c r="AG100" s="100">
        <v>15</v>
      </c>
      <c r="AH100" s="100">
        <v>3</v>
      </c>
      <c r="AI100" s="100">
        <v>3</v>
      </c>
      <c r="AJ100" s="100">
        <v>9</v>
      </c>
      <c r="AK100" s="100">
        <v>1</v>
      </c>
      <c r="AL100" s="100">
        <v>10</v>
      </c>
      <c r="AM100" s="100">
        <v>3</v>
      </c>
      <c r="AN100" s="100">
        <v>2</v>
      </c>
      <c r="AO100" s="100">
        <v>1</v>
      </c>
      <c r="AP100" s="100">
        <v>0</v>
      </c>
      <c r="AQ100" s="100">
        <v>0</v>
      </c>
      <c r="AR100" s="100">
        <v>103</v>
      </c>
      <c r="AS100" s="128"/>
      <c r="AT100" s="123">
        <v>1993</v>
      </c>
      <c r="AU100" s="100">
        <v>4</v>
      </c>
      <c r="AV100" s="100">
        <v>0</v>
      </c>
      <c r="AW100" s="100">
        <v>3</v>
      </c>
      <c r="AX100" s="100">
        <v>22</v>
      </c>
      <c r="AY100" s="100">
        <v>34</v>
      </c>
      <c r="AZ100" s="100">
        <v>56</v>
      </c>
      <c r="BA100" s="100">
        <v>63</v>
      </c>
      <c r="BB100" s="100">
        <v>51</v>
      </c>
      <c r="BC100" s="100">
        <v>32</v>
      </c>
      <c r="BD100" s="100">
        <v>15</v>
      </c>
      <c r="BE100" s="100">
        <v>8</v>
      </c>
      <c r="BF100" s="100">
        <v>16</v>
      </c>
      <c r="BG100" s="100">
        <v>6</v>
      </c>
      <c r="BH100" s="100">
        <v>12</v>
      </c>
      <c r="BI100" s="100">
        <v>7</v>
      </c>
      <c r="BJ100" s="100">
        <v>4</v>
      </c>
      <c r="BK100" s="100">
        <v>2</v>
      </c>
      <c r="BL100" s="100">
        <v>2</v>
      </c>
      <c r="BM100" s="100">
        <v>0</v>
      </c>
      <c r="BN100" s="100">
        <v>337</v>
      </c>
      <c r="BP100" s="123">
        <v>1993</v>
      </c>
    </row>
    <row r="101" spans="2:68">
      <c r="B101" s="123">
        <v>1994</v>
      </c>
      <c r="C101" s="100">
        <v>1</v>
      </c>
      <c r="D101" s="100">
        <v>0</v>
      </c>
      <c r="E101" s="100">
        <v>0</v>
      </c>
      <c r="F101" s="100">
        <v>20</v>
      </c>
      <c r="G101" s="100">
        <v>29</v>
      </c>
      <c r="H101" s="100">
        <v>38</v>
      </c>
      <c r="I101" s="100">
        <v>28</v>
      </c>
      <c r="J101" s="100">
        <v>36</v>
      </c>
      <c r="K101" s="100">
        <v>20</v>
      </c>
      <c r="L101" s="100">
        <v>12</v>
      </c>
      <c r="M101" s="100">
        <v>9</v>
      </c>
      <c r="N101" s="100">
        <v>4</v>
      </c>
      <c r="O101" s="100">
        <v>0</v>
      </c>
      <c r="P101" s="100">
        <v>2</v>
      </c>
      <c r="Q101" s="100">
        <v>5</v>
      </c>
      <c r="R101" s="100">
        <v>1</v>
      </c>
      <c r="S101" s="100">
        <v>1</v>
      </c>
      <c r="T101" s="100">
        <v>2</v>
      </c>
      <c r="U101" s="100">
        <v>0</v>
      </c>
      <c r="V101" s="100">
        <v>208</v>
      </c>
      <c r="W101" s="128"/>
      <c r="X101" s="123">
        <v>1994</v>
      </c>
      <c r="Y101" s="100">
        <v>1</v>
      </c>
      <c r="Z101" s="100">
        <v>0</v>
      </c>
      <c r="AA101" s="100">
        <v>3</v>
      </c>
      <c r="AB101" s="100">
        <v>10</v>
      </c>
      <c r="AC101" s="100">
        <v>7</v>
      </c>
      <c r="AD101" s="100">
        <v>9</v>
      </c>
      <c r="AE101" s="100">
        <v>13</v>
      </c>
      <c r="AF101" s="100">
        <v>11</v>
      </c>
      <c r="AG101" s="100">
        <v>13</v>
      </c>
      <c r="AH101" s="100">
        <v>11</v>
      </c>
      <c r="AI101" s="100">
        <v>9</v>
      </c>
      <c r="AJ101" s="100">
        <v>5</v>
      </c>
      <c r="AK101" s="100">
        <v>4</v>
      </c>
      <c r="AL101" s="100">
        <v>2</v>
      </c>
      <c r="AM101" s="100">
        <v>7</v>
      </c>
      <c r="AN101" s="100">
        <v>3</v>
      </c>
      <c r="AO101" s="100">
        <v>4</v>
      </c>
      <c r="AP101" s="100">
        <v>1</v>
      </c>
      <c r="AQ101" s="100">
        <v>0</v>
      </c>
      <c r="AR101" s="100">
        <v>113</v>
      </c>
      <c r="AS101" s="128"/>
      <c r="AT101" s="123">
        <v>1994</v>
      </c>
      <c r="AU101" s="100">
        <v>2</v>
      </c>
      <c r="AV101" s="100">
        <v>0</v>
      </c>
      <c r="AW101" s="100">
        <v>3</v>
      </c>
      <c r="AX101" s="100">
        <v>30</v>
      </c>
      <c r="AY101" s="100">
        <v>36</v>
      </c>
      <c r="AZ101" s="100">
        <v>47</v>
      </c>
      <c r="BA101" s="100">
        <v>41</v>
      </c>
      <c r="BB101" s="100">
        <v>47</v>
      </c>
      <c r="BC101" s="100">
        <v>33</v>
      </c>
      <c r="BD101" s="100">
        <v>23</v>
      </c>
      <c r="BE101" s="100">
        <v>18</v>
      </c>
      <c r="BF101" s="100">
        <v>9</v>
      </c>
      <c r="BG101" s="100">
        <v>4</v>
      </c>
      <c r="BH101" s="100">
        <v>4</v>
      </c>
      <c r="BI101" s="100">
        <v>12</v>
      </c>
      <c r="BJ101" s="100">
        <v>4</v>
      </c>
      <c r="BK101" s="100">
        <v>5</v>
      </c>
      <c r="BL101" s="100">
        <v>3</v>
      </c>
      <c r="BM101" s="100">
        <v>0</v>
      </c>
      <c r="BN101" s="100">
        <v>321</v>
      </c>
      <c r="BP101" s="123">
        <v>1994</v>
      </c>
    </row>
    <row r="102" spans="2:68">
      <c r="B102" s="123">
        <v>1995</v>
      </c>
      <c r="C102" s="100">
        <v>3</v>
      </c>
      <c r="D102" s="100">
        <v>0</v>
      </c>
      <c r="E102" s="100">
        <v>2</v>
      </c>
      <c r="F102" s="100">
        <v>14</v>
      </c>
      <c r="G102" s="100">
        <v>30</v>
      </c>
      <c r="H102" s="100">
        <v>36</v>
      </c>
      <c r="I102" s="100">
        <v>39</v>
      </c>
      <c r="J102" s="100">
        <v>35</v>
      </c>
      <c r="K102" s="100">
        <v>32</v>
      </c>
      <c r="L102" s="100">
        <v>12</v>
      </c>
      <c r="M102" s="100">
        <v>7</v>
      </c>
      <c r="N102" s="100">
        <v>5</v>
      </c>
      <c r="O102" s="100">
        <v>3</v>
      </c>
      <c r="P102" s="100">
        <v>2</v>
      </c>
      <c r="Q102" s="100">
        <v>3</v>
      </c>
      <c r="R102" s="100">
        <v>5</v>
      </c>
      <c r="S102" s="100">
        <v>2</v>
      </c>
      <c r="T102" s="100">
        <v>1</v>
      </c>
      <c r="U102" s="100">
        <v>0</v>
      </c>
      <c r="V102" s="100">
        <v>231</v>
      </c>
      <c r="W102" s="128"/>
      <c r="X102" s="123">
        <v>1995</v>
      </c>
      <c r="Y102" s="100">
        <v>1</v>
      </c>
      <c r="Z102" s="100">
        <v>0</v>
      </c>
      <c r="AA102" s="100">
        <v>0</v>
      </c>
      <c r="AB102" s="100">
        <v>6</v>
      </c>
      <c r="AC102" s="100">
        <v>11</v>
      </c>
      <c r="AD102" s="100">
        <v>13</v>
      </c>
      <c r="AE102" s="100">
        <v>9</v>
      </c>
      <c r="AF102" s="100">
        <v>7</v>
      </c>
      <c r="AG102" s="100">
        <v>16</v>
      </c>
      <c r="AH102" s="100">
        <v>12</v>
      </c>
      <c r="AI102" s="100">
        <v>5</v>
      </c>
      <c r="AJ102" s="100">
        <v>4</v>
      </c>
      <c r="AK102" s="100">
        <v>2</v>
      </c>
      <c r="AL102" s="100">
        <v>3</v>
      </c>
      <c r="AM102" s="100">
        <v>5</v>
      </c>
      <c r="AN102" s="100">
        <v>1</v>
      </c>
      <c r="AO102" s="100">
        <v>0</v>
      </c>
      <c r="AP102" s="100">
        <v>5</v>
      </c>
      <c r="AQ102" s="100">
        <v>0</v>
      </c>
      <c r="AR102" s="100">
        <v>100</v>
      </c>
      <c r="AS102" s="128"/>
      <c r="AT102" s="123">
        <v>1995</v>
      </c>
      <c r="AU102" s="100">
        <v>4</v>
      </c>
      <c r="AV102" s="100">
        <v>0</v>
      </c>
      <c r="AW102" s="100">
        <v>2</v>
      </c>
      <c r="AX102" s="100">
        <v>20</v>
      </c>
      <c r="AY102" s="100">
        <v>41</v>
      </c>
      <c r="AZ102" s="100">
        <v>49</v>
      </c>
      <c r="BA102" s="100">
        <v>48</v>
      </c>
      <c r="BB102" s="100">
        <v>42</v>
      </c>
      <c r="BC102" s="100">
        <v>48</v>
      </c>
      <c r="BD102" s="100">
        <v>24</v>
      </c>
      <c r="BE102" s="100">
        <v>12</v>
      </c>
      <c r="BF102" s="100">
        <v>9</v>
      </c>
      <c r="BG102" s="100">
        <v>5</v>
      </c>
      <c r="BH102" s="100">
        <v>5</v>
      </c>
      <c r="BI102" s="100">
        <v>8</v>
      </c>
      <c r="BJ102" s="100">
        <v>6</v>
      </c>
      <c r="BK102" s="100">
        <v>2</v>
      </c>
      <c r="BL102" s="100">
        <v>6</v>
      </c>
      <c r="BM102" s="100">
        <v>0</v>
      </c>
      <c r="BN102" s="100">
        <v>331</v>
      </c>
      <c r="BP102" s="123">
        <v>1995</v>
      </c>
    </row>
    <row r="103" spans="2:68">
      <c r="B103" s="123">
        <v>1996</v>
      </c>
      <c r="C103" s="100">
        <v>1</v>
      </c>
      <c r="D103" s="100">
        <v>1</v>
      </c>
      <c r="E103" s="100">
        <v>3</v>
      </c>
      <c r="F103" s="100">
        <v>15</v>
      </c>
      <c r="G103" s="100">
        <v>30</v>
      </c>
      <c r="H103" s="100">
        <v>47</v>
      </c>
      <c r="I103" s="100">
        <v>46</v>
      </c>
      <c r="J103" s="100">
        <v>39</v>
      </c>
      <c r="K103" s="100">
        <v>20</v>
      </c>
      <c r="L103" s="100">
        <v>21</v>
      </c>
      <c r="M103" s="100">
        <v>12</v>
      </c>
      <c r="N103" s="100">
        <v>0</v>
      </c>
      <c r="O103" s="100">
        <v>4</v>
      </c>
      <c r="P103" s="100">
        <v>4</v>
      </c>
      <c r="Q103" s="100">
        <v>3</v>
      </c>
      <c r="R103" s="100">
        <v>2</v>
      </c>
      <c r="S103" s="100">
        <v>5</v>
      </c>
      <c r="T103" s="100">
        <v>2</v>
      </c>
      <c r="U103" s="100">
        <v>0</v>
      </c>
      <c r="V103" s="100">
        <v>255</v>
      </c>
      <c r="W103" s="128"/>
      <c r="X103" s="123">
        <v>1996</v>
      </c>
      <c r="Y103" s="100">
        <v>1</v>
      </c>
      <c r="Z103" s="100">
        <v>0</v>
      </c>
      <c r="AA103" s="100">
        <v>0</v>
      </c>
      <c r="AB103" s="100">
        <v>4</v>
      </c>
      <c r="AC103" s="100">
        <v>10</v>
      </c>
      <c r="AD103" s="100">
        <v>9</v>
      </c>
      <c r="AE103" s="100">
        <v>12</v>
      </c>
      <c r="AF103" s="100">
        <v>10</v>
      </c>
      <c r="AG103" s="100">
        <v>9</v>
      </c>
      <c r="AH103" s="100">
        <v>14</v>
      </c>
      <c r="AI103" s="100">
        <v>7</v>
      </c>
      <c r="AJ103" s="100">
        <v>4</v>
      </c>
      <c r="AK103" s="100">
        <v>2</v>
      </c>
      <c r="AL103" s="100">
        <v>3</v>
      </c>
      <c r="AM103" s="100">
        <v>4</v>
      </c>
      <c r="AN103" s="100">
        <v>3</v>
      </c>
      <c r="AO103" s="100">
        <v>2</v>
      </c>
      <c r="AP103" s="100">
        <v>0</v>
      </c>
      <c r="AQ103" s="100">
        <v>0</v>
      </c>
      <c r="AR103" s="100">
        <v>94</v>
      </c>
      <c r="AS103" s="128"/>
      <c r="AT103" s="123">
        <v>1996</v>
      </c>
      <c r="AU103" s="100">
        <v>2</v>
      </c>
      <c r="AV103" s="100">
        <v>1</v>
      </c>
      <c r="AW103" s="100">
        <v>3</v>
      </c>
      <c r="AX103" s="100">
        <v>19</v>
      </c>
      <c r="AY103" s="100">
        <v>40</v>
      </c>
      <c r="AZ103" s="100">
        <v>56</v>
      </c>
      <c r="BA103" s="100">
        <v>58</v>
      </c>
      <c r="BB103" s="100">
        <v>49</v>
      </c>
      <c r="BC103" s="100">
        <v>29</v>
      </c>
      <c r="BD103" s="100">
        <v>35</v>
      </c>
      <c r="BE103" s="100">
        <v>19</v>
      </c>
      <c r="BF103" s="100">
        <v>4</v>
      </c>
      <c r="BG103" s="100">
        <v>6</v>
      </c>
      <c r="BH103" s="100">
        <v>7</v>
      </c>
      <c r="BI103" s="100">
        <v>7</v>
      </c>
      <c r="BJ103" s="100">
        <v>5</v>
      </c>
      <c r="BK103" s="100">
        <v>7</v>
      </c>
      <c r="BL103" s="100">
        <v>2</v>
      </c>
      <c r="BM103" s="100">
        <v>0</v>
      </c>
      <c r="BN103" s="100">
        <v>349</v>
      </c>
      <c r="BP103" s="123">
        <v>1996</v>
      </c>
    </row>
    <row r="104" spans="2:68">
      <c r="B104" s="124">
        <v>1997</v>
      </c>
      <c r="C104" s="100">
        <v>1</v>
      </c>
      <c r="D104" s="100">
        <v>1</v>
      </c>
      <c r="E104" s="100">
        <v>1</v>
      </c>
      <c r="F104" s="100">
        <v>14</v>
      </c>
      <c r="G104" s="100">
        <v>19</v>
      </c>
      <c r="H104" s="100">
        <v>28</v>
      </c>
      <c r="I104" s="100">
        <v>41</v>
      </c>
      <c r="J104" s="100">
        <v>39</v>
      </c>
      <c r="K104" s="100">
        <v>30</v>
      </c>
      <c r="L104" s="100">
        <v>16</v>
      </c>
      <c r="M104" s="100">
        <v>17</v>
      </c>
      <c r="N104" s="100">
        <v>4</v>
      </c>
      <c r="O104" s="100">
        <v>2</v>
      </c>
      <c r="P104" s="100">
        <v>4</v>
      </c>
      <c r="Q104" s="100">
        <v>2</v>
      </c>
      <c r="R104" s="100">
        <v>5</v>
      </c>
      <c r="S104" s="100">
        <v>1</v>
      </c>
      <c r="T104" s="100">
        <v>0</v>
      </c>
      <c r="U104" s="100">
        <v>0</v>
      </c>
      <c r="V104" s="100">
        <v>225</v>
      </c>
      <c r="W104" s="128"/>
      <c r="X104" s="124">
        <v>1997</v>
      </c>
      <c r="Y104" s="100">
        <v>0</v>
      </c>
      <c r="Z104" s="100">
        <v>0</v>
      </c>
      <c r="AA104" s="100">
        <v>0</v>
      </c>
      <c r="AB104" s="100">
        <v>5</v>
      </c>
      <c r="AC104" s="100">
        <v>8</v>
      </c>
      <c r="AD104" s="100">
        <v>13</v>
      </c>
      <c r="AE104" s="100">
        <v>20</v>
      </c>
      <c r="AF104" s="100">
        <v>11</v>
      </c>
      <c r="AG104" s="100">
        <v>19</v>
      </c>
      <c r="AH104" s="100">
        <v>12</v>
      </c>
      <c r="AI104" s="100">
        <v>10</v>
      </c>
      <c r="AJ104" s="100">
        <v>10</v>
      </c>
      <c r="AK104" s="100">
        <v>1</v>
      </c>
      <c r="AL104" s="100">
        <v>7</v>
      </c>
      <c r="AM104" s="100">
        <v>4</v>
      </c>
      <c r="AN104" s="100">
        <v>2</v>
      </c>
      <c r="AO104" s="100">
        <v>1</v>
      </c>
      <c r="AP104" s="100">
        <v>4</v>
      </c>
      <c r="AQ104" s="100">
        <v>0</v>
      </c>
      <c r="AR104" s="100">
        <v>127</v>
      </c>
      <c r="AS104" s="128"/>
      <c r="AT104" s="124">
        <v>1997</v>
      </c>
      <c r="AU104" s="100">
        <v>1</v>
      </c>
      <c r="AV104" s="100">
        <v>1</v>
      </c>
      <c r="AW104" s="100">
        <v>1</v>
      </c>
      <c r="AX104" s="100">
        <v>19</v>
      </c>
      <c r="AY104" s="100">
        <v>27</v>
      </c>
      <c r="AZ104" s="100">
        <v>41</v>
      </c>
      <c r="BA104" s="100">
        <v>61</v>
      </c>
      <c r="BB104" s="100">
        <v>50</v>
      </c>
      <c r="BC104" s="100">
        <v>49</v>
      </c>
      <c r="BD104" s="100">
        <v>28</v>
      </c>
      <c r="BE104" s="100">
        <v>27</v>
      </c>
      <c r="BF104" s="100">
        <v>14</v>
      </c>
      <c r="BG104" s="100">
        <v>3</v>
      </c>
      <c r="BH104" s="100">
        <v>11</v>
      </c>
      <c r="BI104" s="100">
        <v>6</v>
      </c>
      <c r="BJ104" s="100">
        <v>7</v>
      </c>
      <c r="BK104" s="100">
        <v>2</v>
      </c>
      <c r="BL104" s="100">
        <v>4</v>
      </c>
      <c r="BM104" s="100">
        <v>0</v>
      </c>
      <c r="BN104" s="100">
        <v>352</v>
      </c>
      <c r="BP104" s="124">
        <v>1997</v>
      </c>
    </row>
    <row r="105" spans="2:68">
      <c r="B105" s="124">
        <v>1998</v>
      </c>
      <c r="C105" s="100">
        <v>2</v>
      </c>
      <c r="D105" s="100">
        <v>0</v>
      </c>
      <c r="E105" s="100">
        <v>0</v>
      </c>
      <c r="F105" s="100">
        <v>20</v>
      </c>
      <c r="G105" s="100">
        <v>62</v>
      </c>
      <c r="H105" s="100">
        <v>93</v>
      </c>
      <c r="I105" s="100">
        <v>97</v>
      </c>
      <c r="J105" s="100">
        <v>79</v>
      </c>
      <c r="K105" s="100">
        <v>42</v>
      </c>
      <c r="L105" s="100">
        <v>23</v>
      </c>
      <c r="M105" s="100">
        <v>17</v>
      </c>
      <c r="N105" s="100">
        <v>9</v>
      </c>
      <c r="O105" s="100">
        <v>4</v>
      </c>
      <c r="P105" s="100">
        <v>5</v>
      </c>
      <c r="Q105" s="100">
        <v>10</v>
      </c>
      <c r="R105" s="100">
        <v>5</v>
      </c>
      <c r="S105" s="100">
        <v>7</v>
      </c>
      <c r="T105" s="100">
        <v>7</v>
      </c>
      <c r="U105" s="100">
        <v>0</v>
      </c>
      <c r="V105" s="100">
        <v>482</v>
      </c>
      <c r="W105" s="128"/>
      <c r="X105" s="124">
        <v>1998</v>
      </c>
      <c r="Y105" s="100">
        <v>1</v>
      </c>
      <c r="Z105" s="100">
        <v>1</v>
      </c>
      <c r="AA105" s="100">
        <v>1</v>
      </c>
      <c r="AB105" s="100">
        <v>9</v>
      </c>
      <c r="AC105" s="100">
        <v>16</v>
      </c>
      <c r="AD105" s="100">
        <v>16</v>
      </c>
      <c r="AE105" s="100">
        <v>9</v>
      </c>
      <c r="AF105" s="100">
        <v>19</v>
      </c>
      <c r="AG105" s="100">
        <v>23</v>
      </c>
      <c r="AH105" s="100">
        <v>22</v>
      </c>
      <c r="AI105" s="100">
        <v>19</v>
      </c>
      <c r="AJ105" s="100">
        <v>3</v>
      </c>
      <c r="AK105" s="100">
        <v>4</v>
      </c>
      <c r="AL105" s="100">
        <v>6</v>
      </c>
      <c r="AM105" s="100">
        <v>7</v>
      </c>
      <c r="AN105" s="100">
        <v>7</v>
      </c>
      <c r="AO105" s="100">
        <v>7</v>
      </c>
      <c r="AP105" s="100">
        <v>7</v>
      </c>
      <c r="AQ105" s="100">
        <v>0</v>
      </c>
      <c r="AR105" s="100">
        <v>177</v>
      </c>
      <c r="AS105" s="128"/>
      <c r="AT105" s="124">
        <v>1998</v>
      </c>
      <c r="AU105" s="100">
        <v>3</v>
      </c>
      <c r="AV105" s="100">
        <v>1</v>
      </c>
      <c r="AW105" s="100">
        <v>1</v>
      </c>
      <c r="AX105" s="100">
        <v>29</v>
      </c>
      <c r="AY105" s="100">
        <v>78</v>
      </c>
      <c r="AZ105" s="100">
        <v>109</v>
      </c>
      <c r="BA105" s="100">
        <v>106</v>
      </c>
      <c r="BB105" s="100">
        <v>98</v>
      </c>
      <c r="BC105" s="100">
        <v>65</v>
      </c>
      <c r="BD105" s="100">
        <v>45</v>
      </c>
      <c r="BE105" s="100">
        <v>36</v>
      </c>
      <c r="BF105" s="100">
        <v>12</v>
      </c>
      <c r="BG105" s="100">
        <v>8</v>
      </c>
      <c r="BH105" s="100">
        <v>11</v>
      </c>
      <c r="BI105" s="100">
        <v>17</v>
      </c>
      <c r="BJ105" s="100">
        <v>12</v>
      </c>
      <c r="BK105" s="100">
        <v>14</v>
      </c>
      <c r="BL105" s="100">
        <v>14</v>
      </c>
      <c r="BM105" s="100">
        <v>0</v>
      </c>
      <c r="BN105" s="100">
        <v>659</v>
      </c>
      <c r="BP105" s="124">
        <v>1998</v>
      </c>
    </row>
    <row r="106" spans="2:68">
      <c r="B106" s="124">
        <v>1999</v>
      </c>
      <c r="C106" s="100">
        <v>0</v>
      </c>
      <c r="D106" s="100">
        <v>1</v>
      </c>
      <c r="E106" s="100">
        <v>2</v>
      </c>
      <c r="F106" s="100">
        <v>32</v>
      </c>
      <c r="G106" s="100">
        <v>112</v>
      </c>
      <c r="H106" s="100">
        <v>179</v>
      </c>
      <c r="I106" s="100">
        <v>146</v>
      </c>
      <c r="J106" s="100">
        <v>120</v>
      </c>
      <c r="K106" s="100">
        <v>86</v>
      </c>
      <c r="L106" s="100">
        <v>44</v>
      </c>
      <c r="M106" s="100">
        <v>31</v>
      </c>
      <c r="N106" s="100">
        <v>7</v>
      </c>
      <c r="O106" s="100">
        <v>12</v>
      </c>
      <c r="P106" s="100">
        <v>6</v>
      </c>
      <c r="Q106" s="100">
        <v>8</v>
      </c>
      <c r="R106" s="100">
        <v>9</v>
      </c>
      <c r="S106" s="100">
        <v>3</v>
      </c>
      <c r="T106" s="100">
        <v>2</v>
      </c>
      <c r="U106" s="100">
        <v>1</v>
      </c>
      <c r="V106" s="100">
        <v>801</v>
      </c>
      <c r="W106" s="128"/>
      <c r="X106" s="124">
        <v>1999</v>
      </c>
      <c r="Y106" s="100">
        <v>1</v>
      </c>
      <c r="Z106" s="100">
        <v>0</v>
      </c>
      <c r="AA106" s="100">
        <v>0</v>
      </c>
      <c r="AB106" s="100">
        <v>20</v>
      </c>
      <c r="AC106" s="100">
        <v>31</v>
      </c>
      <c r="AD106" s="100">
        <v>40</v>
      </c>
      <c r="AE106" s="100">
        <v>38</v>
      </c>
      <c r="AF106" s="100">
        <v>32</v>
      </c>
      <c r="AG106" s="100">
        <v>39</v>
      </c>
      <c r="AH106" s="100">
        <v>24</v>
      </c>
      <c r="AI106" s="100">
        <v>17</v>
      </c>
      <c r="AJ106" s="100">
        <v>15</v>
      </c>
      <c r="AK106" s="100">
        <v>8</v>
      </c>
      <c r="AL106" s="100">
        <v>8</v>
      </c>
      <c r="AM106" s="100">
        <v>5</v>
      </c>
      <c r="AN106" s="100">
        <v>3</v>
      </c>
      <c r="AO106" s="100">
        <v>3</v>
      </c>
      <c r="AP106" s="100">
        <v>3</v>
      </c>
      <c r="AQ106" s="100">
        <v>0</v>
      </c>
      <c r="AR106" s="100">
        <v>287</v>
      </c>
      <c r="AS106" s="128"/>
      <c r="AT106" s="124">
        <v>1999</v>
      </c>
      <c r="AU106" s="100">
        <v>1</v>
      </c>
      <c r="AV106" s="100">
        <v>1</v>
      </c>
      <c r="AW106" s="100">
        <v>2</v>
      </c>
      <c r="AX106" s="100">
        <v>52</v>
      </c>
      <c r="AY106" s="100">
        <v>143</v>
      </c>
      <c r="AZ106" s="100">
        <v>219</v>
      </c>
      <c r="BA106" s="100">
        <v>184</v>
      </c>
      <c r="BB106" s="100">
        <v>152</v>
      </c>
      <c r="BC106" s="100">
        <v>125</v>
      </c>
      <c r="BD106" s="100">
        <v>68</v>
      </c>
      <c r="BE106" s="100">
        <v>48</v>
      </c>
      <c r="BF106" s="100">
        <v>22</v>
      </c>
      <c r="BG106" s="100">
        <v>20</v>
      </c>
      <c r="BH106" s="100">
        <v>14</v>
      </c>
      <c r="BI106" s="100">
        <v>13</v>
      </c>
      <c r="BJ106" s="100">
        <v>12</v>
      </c>
      <c r="BK106" s="100">
        <v>6</v>
      </c>
      <c r="BL106" s="100">
        <v>5</v>
      </c>
      <c r="BM106" s="100">
        <v>1</v>
      </c>
      <c r="BN106" s="100">
        <v>1088</v>
      </c>
      <c r="BP106" s="124">
        <v>1999</v>
      </c>
    </row>
    <row r="107" spans="2:68" s="92" customFormat="1">
      <c r="B107" s="125">
        <v>2000</v>
      </c>
      <c r="C107" s="100">
        <v>2</v>
      </c>
      <c r="D107" s="100">
        <v>1</v>
      </c>
      <c r="E107" s="100">
        <v>3</v>
      </c>
      <c r="F107" s="100">
        <v>22</v>
      </c>
      <c r="G107" s="100">
        <v>86</v>
      </c>
      <c r="H107" s="100">
        <v>122</v>
      </c>
      <c r="I107" s="100">
        <v>98</v>
      </c>
      <c r="J107" s="100">
        <v>90</v>
      </c>
      <c r="K107" s="100">
        <v>69</v>
      </c>
      <c r="L107" s="100">
        <v>33</v>
      </c>
      <c r="M107" s="100">
        <v>16</v>
      </c>
      <c r="N107" s="100">
        <v>6</v>
      </c>
      <c r="O107" s="100">
        <v>6</v>
      </c>
      <c r="P107" s="100">
        <v>12</v>
      </c>
      <c r="Q107" s="100">
        <v>4</v>
      </c>
      <c r="R107" s="100">
        <v>1</v>
      </c>
      <c r="S107" s="100">
        <v>1</v>
      </c>
      <c r="T107" s="100">
        <v>3</v>
      </c>
      <c r="U107" s="100">
        <v>0</v>
      </c>
      <c r="V107" s="100">
        <v>575</v>
      </c>
      <c r="W107" s="126"/>
      <c r="X107" s="125">
        <v>2000</v>
      </c>
      <c r="Y107" s="100">
        <v>3</v>
      </c>
      <c r="Z107" s="100">
        <v>0</v>
      </c>
      <c r="AA107" s="100">
        <v>3</v>
      </c>
      <c r="AB107" s="100">
        <v>14</v>
      </c>
      <c r="AC107" s="100">
        <v>26</v>
      </c>
      <c r="AD107" s="100">
        <v>30</v>
      </c>
      <c r="AE107" s="100">
        <v>23</v>
      </c>
      <c r="AF107" s="100">
        <v>27</v>
      </c>
      <c r="AG107" s="100">
        <v>45</v>
      </c>
      <c r="AH107" s="100">
        <v>24</v>
      </c>
      <c r="AI107" s="100">
        <v>10</v>
      </c>
      <c r="AJ107" s="100">
        <v>16</v>
      </c>
      <c r="AK107" s="100">
        <v>7</v>
      </c>
      <c r="AL107" s="100">
        <v>5</v>
      </c>
      <c r="AM107" s="100">
        <v>4</v>
      </c>
      <c r="AN107" s="100">
        <v>4</v>
      </c>
      <c r="AO107" s="100">
        <v>3</v>
      </c>
      <c r="AP107" s="100">
        <v>3</v>
      </c>
      <c r="AQ107" s="100">
        <v>0</v>
      </c>
      <c r="AR107" s="100">
        <v>247</v>
      </c>
      <c r="AS107" s="126"/>
      <c r="AT107" s="125">
        <v>2000</v>
      </c>
      <c r="AU107" s="100">
        <v>5</v>
      </c>
      <c r="AV107" s="100">
        <v>1</v>
      </c>
      <c r="AW107" s="100">
        <v>6</v>
      </c>
      <c r="AX107" s="100">
        <v>36</v>
      </c>
      <c r="AY107" s="100">
        <v>112</v>
      </c>
      <c r="AZ107" s="100">
        <v>152</v>
      </c>
      <c r="BA107" s="100">
        <v>121</v>
      </c>
      <c r="BB107" s="100">
        <v>117</v>
      </c>
      <c r="BC107" s="100">
        <v>114</v>
      </c>
      <c r="BD107" s="100">
        <v>57</v>
      </c>
      <c r="BE107" s="100">
        <v>26</v>
      </c>
      <c r="BF107" s="100">
        <v>22</v>
      </c>
      <c r="BG107" s="100">
        <v>13</v>
      </c>
      <c r="BH107" s="100">
        <v>17</v>
      </c>
      <c r="BI107" s="100">
        <v>8</v>
      </c>
      <c r="BJ107" s="100">
        <v>5</v>
      </c>
      <c r="BK107" s="100">
        <v>4</v>
      </c>
      <c r="BL107" s="100">
        <v>6</v>
      </c>
      <c r="BM107" s="100">
        <v>0</v>
      </c>
      <c r="BN107" s="100">
        <v>822</v>
      </c>
      <c r="BP107" s="125">
        <v>2000</v>
      </c>
    </row>
    <row r="108" spans="2:68">
      <c r="B108" s="124">
        <v>2001</v>
      </c>
      <c r="C108" s="100">
        <v>2</v>
      </c>
      <c r="D108" s="100">
        <v>0</v>
      </c>
      <c r="E108" s="100">
        <v>1</v>
      </c>
      <c r="F108" s="100">
        <v>19</v>
      </c>
      <c r="G108" s="100">
        <v>56</v>
      </c>
      <c r="H108" s="100">
        <v>66</v>
      </c>
      <c r="I108" s="100">
        <v>80</v>
      </c>
      <c r="J108" s="100">
        <v>60</v>
      </c>
      <c r="K108" s="100">
        <v>42</v>
      </c>
      <c r="L108" s="100">
        <v>35</v>
      </c>
      <c r="M108" s="100">
        <v>20</v>
      </c>
      <c r="N108" s="100">
        <v>17</v>
      </c>
      <c r="O108" s="100">
        <v>9</v>
      </c>
      <c r="P108" s="100">
        <v>4</v>
      </c>
      <c r="Q108" s="100">
        <v>2</v>
      </c>
      <c r="R108" s="100">
        <v>4</v>
      </c>
      <c r="S108" s="100">
        <v>2</v>
      </c>
      <c r="T108" s="100">
        <v>6</v>
      </c>
      <c r="U108" s="100">
        <v>1</v>
      </c>
      <c r="V108" s="100">
        <v>426</v>
      </c>
      <c r="W108" s="128"/>
      <c r="X108" s="124">
        <v>2001</v>
      </c>
      <c r="Y108" s="100">
        <v>1</v>
      </c>
      <c r="Z108" s="100">
        <v>1</v>
      </c>
      <c r="AA108" s="100">
        <v>0</v>
      </c>
      <c r="AB108" s="100">
        <v>9</v>
      </c>
      <c r="AC108" s="100">
        <v>22</v>
      </c>
      <c r="AD108" s="100">
        <v>19</v>
      </c>
      <c r="AE108" s="100">
        <v>25</v>
      </c>
      <c r="AF108" s="100">
        <v>24</v>
      </c>
      <c r="AG108" s="100">
        <v>28</v>
      </c>
      <c r="AH108" s="100">
        <v>24</v>
      </c>
      <c r="AI108" s="100">
        <v>18</v>
      </c>
      <c r="AJ108" s="100">
        <v>9</v>
      </c>
      <c r="AK108" s="100">
        <v>12</v>
      </c>
      <c r="AL108" s="100">
        <v>5</v>
      </c>
      <c r="AM108" s="100">
        <v>5</v>
      </c>
      <c r="AN108" s="100">
        <v>2</v>
      </c>
      <c r="AO108" s="100">
        <v>4</v>
      </c>
      <c r="AP108" s="100">
        <v>8</v>
      </c>
      <c r="AQ108" s="100">
        <v>0</v>
      </c>
      <c r="AR108" s="100">
        <v>216</v>
      </c>
      <c r="AS108" s="128"/>
      <c r="AT108" s="124">
        <v>2001</v>
      </c>
      <c r="AU108" s="100">
        <v>3</v>
      </c>
      <c r="AV108" s="100">
        <v>1</v>
      </c>
      <c r="AW108" s="100">
        <v>1</v>
      </c>
      <c r="AX108" s="100">
        <v>28</v>
      </c>
      <c r="AY108" s="100">
        <v>78</v>
      </c>
      <c r="AZ108" s="100">
        <v>85</v>
      </c>
      <c r="BA108" s="100">
        <v>105</v>
      </c>
      <c r="BB108" s="100">
        <v>84</v>
      </c>
      <c r="BC108" s="100">
        <v>70</v>
      </c>
      <c r="BD108" s="100">
        <v>59</v>
      </c>
      <c r="BE108" s="100">
        <v>38</v>
      </c>
      <c r="BF108" s="100">
        <v>26</v>
      </c>
      <c r="BG108" s="100">
        <v>21</v>
      </c>
      <c r="BH108" s="100">
        <v>9</v>
      </c>
      <c r="BI108" s="100">
        <v>7</v>
      </c>
      <c r="BJ108" s="100">
        <v>6</v>
      </c>
      <c r="BK108" s="100">
        <v>6</v>
      </c>
      <c r="BL108" s="100">
        <v>14</v>
      </c>
      <c r="BM108" s="100">
        <v>1</v>
      </c>
      <c r="BN108" s="100">
        <v>642</v>
      </c>
      <c r="BP108" s="124">
        <v>2001</v>
      </c>
    </row>
    <row r="109" spans="2:68">
      <c r="B109" s="125">
        <v>2002</v>
      </c>
      <c r="C109" s="100">
        <v>0</v>
      </c>
      <c r="D109" s="100">
        <v>0</v>
      </c>
      <c r="E109" s="100">
        <v>0</v>
      </c>
      <c r="F109" s="100">
        <v>10</v>
      </c>
      <c r="G109" s="100">
        <v>38</v>
      </c>
      <c r="H109" s="100">
        <v>62</v>
      </c>
      <c r="I109" s="100">
        <v>65</v>
      </c>
      <c r="J109" s="100">
        <v>45</v>
      </c>
      <c r="K109" s="100">
        <v>48</v>
      </c>
      <c r="L109" s="100">
        <v>36</v>
      </c>
      <c r="M109" s="100">
        <v>29</v>
      </c>
      <c r="N109" s="100">
        <v>12</v>
      </c>
      <c r="O109" s="100">
        <v>11</v>
      </c>
      <c r="P109" s="100">
        <v>4</v>
      </c>
      <c r="Q109" s="100">
        <v>4</v>
      </c>
      <c r="R109" s="100">
        <v>3</v>
      </c>
      <c r="S109" s="100">
        <v>3</v>
      </c>
      <c r="T109" s="100">
        <v>3</v>
      </c>
      <c r="U109" s="100">
        <v>0</v>
      </c>
      <c r="V109" s="100">
        <v>373</v>
      </c>
      <c r="W109" s="128"/>
      <c r="X109" s="125">
        <v>2002</v>
      </c>
      <c r="Y109" s="100">
        <v>1</v>
      </c>
      <c r="Z109" s="100">
        <v>0</v>
      </c>
      <c r="AA109" s="100">
        <v>0</v>
      </c>
      <c r="AB109" s="100">
        <v>4</v>
      </c>
      <c r="AC109" s="100">
        <v>10</v>
      </c>
      <c r="AD109" s="100">
        <v>18</v>
      </c>
      <c r="AE109" s="100">
        <v>31</v>
      </c>
      <c r="AF109" s="100">
        <v>25</v>
      </c>
      <c r="AG109" s="100">
        <v>26</v>
      </c>
      <c r="AH109" s="100">
        <v>17</v>
      </c>
      <c r="AI109" s="100">
        <v>17</v>
      </c>
      <c r="AJ109" s="100">
        <v>14</v>
      </c>
      <c r="AK109" s="100">
        <v>9</v>
      </c>
      <c r="AL109" s="100">
        <v>9</v>
      </c>
      <c r="AM109" s="100">
        <v>5</v>
      </c>
      <c r="AN109" s="100">
        <v>2</v>
      </c>
      <c r="AO109" s="100">
        <v>2</v>
      </c>
      <c r="AP109" s="100">
        <v>5</v>
      </c>
      <c r="AQ109" s="100">
        <v>0</v>
      </c>
      <c r="AR109" s="100">
        <v>195</v>
      </c>
      <c r="AS109" s="128"/>
      <c r="AT109" s="125">
        <v>2002</v>
      </c>
      <c r="AU109" s="100">
        <v>1</v>
      </c>
      <c r="AV109" s="100">
        <v>0</v>
      </c>
      <c r="AW109" s="100">
        <v>0</v>
      </c>
      <c r="AX109" s="100">
        <v>14</v>
      </c>
      <c r="AY109" s="100">
        <v>48</v>
      </c>
      <c r="AZ109" s="100">
        <v>80</v>
      </c>
      <c r="BA109" s="100">
        <v>96</v>
      </c>
      <c r="BB109" s="100">
        <v>70</v>
      </c>
      <c r="BC109" s="100">
        <v>74</v>
      </c>
      <c r="BD109" s="100">
        <v>53</v>
      </c>
      <c r="BE109" s="100">
        <v>46</v>
      </c>
      <c r="BF109" s="100">
        <v>26</v>
      </c>
      <c r="BG109" s="100">
        <v>20</v>
      </c>
      <c r="BH109" s="100">
        <v>13</v>
      </c>
      <c r="BI109" s="100">
        <v>9</v>
      </c>
      <c r="BJ109" s="100">
        <v>5</v>
      </c>
      <c r="BK109" s="100">
        <v>5</v>
      </c>
      <c r="BL109" s="100">
        <v>8</v>
      </c>
      <c r="BM109" s="100">
        <v>0</v>
      </c>
      <c r="BN109" s="100">
        <v>568</v>
      </c>
      <c r="BP109" s="125">
        <v>2002</v>
      </c>
    </row>
    <row r="110" spans="2:68">
      <c r="B110" s="124">
        <v>2003</v>
      </c>
      <c r="C110" s="100">
        <v>1</v>
      </c>
      <c r="D110" s="100">
        <v>0</v>
      </c>
      <c r="E110" s="100">
        <v>0</v>
      </c>
      <c r="F110" s="100">
        <v>11</v>
      </c>
      <c r="G110" s="100">
        <v>40</v>
      </c>
      <c r="H110" s="100">
        <v>72</v>
      </c>
      <c r="I110" s="100">
        <v>72</v>
      </c>
      <c r="J110" s="100">
        <v>70</v>
      </c>
      <c r="K110" s="100">
        <v>62</v>
      </c>
      <c r="L110" s="100">
        <v>35</v>
      </c>
      <c r="M110" s="100">
        <v>22</v>
      </c>
      <c r="N110" s="100">
        <v>17</v>
      </c>
      <c r="O110" s="100">
        <v>10</v>
      </c>
      <c r="P110" s="100">
        <v>6</v>
      </c>
      <c r="Q110" s="100">
        <v>7</v>
      </c>
      <c r="R110" s="100">
        <v>5</v>
      </c>
      <c r="S110" s="100">
        <v>4</v>
      </c>
      <c r="T110" s="100">
        <v>0</v>
      </c>
      <c r="U110" s="100">
        <v>0</v>
      </c>
      <c r="V110" s="100">
        <v>434</v>
      </c>
      <c r="W110" s="128"/>
      <c r="X110" s="124">
        <v>2003</v>
      </c>
      <c r="Y110" s="100">
        <v>2</v>
      </c>
      <c r="Z110" s="100">
        <v>0</v>
      </c>
      <c r="AA110" s="100">
        <v>0</v>
      </c>
      <c r="AB110" s="100">
        <v>9</v>
      </c>
      <c r="AC110" s="100">
        <v>15</v>
      </c>
      <c r="AD110" s="100">
        <v>16</v>
      </c>
      <c r="AE110" s="100">
        <v>22</v>
      </c>
      <c r="AF110" s="100">
        <v>23</v>
      </c>
      <c r="AG110" s="100">
        <v>23</v>
      </c>
      <c r="AH110" s="100">
        <v>16</v>
      </c>
      <c r="AI110" s="100">
        <v>22</v>
      </c>
      <c r="AJ110" s="100">
        <v>7</v>
      </c>
      <c r="AK110" s="100">
        <v>5</v>
      </c>
      <c r="AL110" s="100">
        <v>5</v>
      </c>
      <c r="AM110" s="100">
        <v>6</v>
      </c>
      <c r="AN110" s="100">
        <v>8</v>
      </c>
      <c r="AO110" s="100">
        <v>5</v>
      </c>
      <c r="AP110" s="100">
        <v>11</v>
      </c>
      <c r="AQ110" s="100">
        <v>0</v>
      </c>
      <c r="AR110" s="100">
        <v>195</v>
      </c>
      <c r="AS110" s="128"/>
      <c r="AT110" s="124">
        <v>2003</v>
      </c>
      <c r="AU110" s="100">
        <v>3</v>
      </c>
      <c r="AV110" s="100">
        <v>0</v>
      </c>
      <c r="AW110" s="100">
        <v>0</v>
      </c>
      <c r="AX110" s="100">
        <v>20</v>
      </c>
      <c r="AY110" s="100">
        <v>55</v>
      </c>
      <c r="AZ110" s="100">
        <v>88</v>
      </c>
      <c r="BA110" s="100">
        <v>94</v>
      </c>
      <c r="BB110" s="100">
        <v>93</v>
      </c>
      <c r="BC110" s="100">
        <v>85</v>
      </c>
      <c r="BD110" s="100">
        <v>51</v>
      </c>
      <c r="BE110" s="100">
        <v>44</v>
      </c>
      <c r="BF110" s="100">
        <v>24</v>
      </c>
      <c r="BG110" s="100">
        <v>15</v>
      </c>
      <c r="BH110" s="100">
        <v>11</v>
      </c>
      <c r="BI110" s="100">
        <v>13</v>
      </c>
      <c r="BJ110" s="100">
        <v>13</v>
      </c>
      <c r="BK110" s="100">
        <v>9</v>
      </c>
      <c r="BL110" s="100">
        <v>11</v>
      </c>
      <c r="BM110" s="100">
        <v>0</v>
      </c>
      <c r="BN110" s="100">
        <v>629</v>
      </c>
      <c r="BP110" s="124">
        <v>2003</v>
      </c>
    </row>
    <row r="111" spans="2:68">
      <c r="B111" s="125">
        <v>2004</v>
      </c>
      <c r="C111" s="100">
        <v>0</v>
      </c>
      <c r="D111" s="100">
        <v>0</v>
      </c>
      <c r="E111" s="100">
        <v>1</v>
      </c>
      <c r="F111" s="100">
        <v>13</v>
      </c>
      <c r="G111" s="100">
        <v>42</v>
      </c>
      <c r="H111" s="100">
        <v>68</v>
      </c>
      <c r="I111" s="100">
        <v>101</v>
      </c>
      <c r="J111" s="100">
        <v>61</v>
      </c>
      <c r="K111" s="100">
        <v>65</v>
      </c>
      <c r="L111" s="100">
        <v>62</v>
      </c>
      <c r="M111" s="100">
        <v>37</v>
      </c>
      <c r="N111" s="100">
        <v>20</v>
      </c>
      <c r="O111" s="100">
        <v>11</v>
      </c>
      <c r="P111" s="100">
        <v>4</v>
      </c>
      <c r="Q111" s="100">
        <v>6</v>
      </c>
      <c r="R111" s="100">
        <v>7</v>
      </c>
      <c r="S111" s="100">
        <v>4</v>
      </c>
      <c r="T111" s="100">
        <v>5</v>
      </c>
      <c r="U111" s="100">
        <v>0</v>
      </c>
      <c r="V111" s="100">
        <v>507</v>
      </c>
      <c r="W111" s="128"/>
      <c r="X111" s="125">
        <v>2004</v>
      </c>
      <c r="Y111" s="100">
        <v>3</v>
      </c>
      <c r="Z111" s="100">
        <v>0</v>
      </c>
      <c r="AA111" s="100">
        <v>0</v>
      </c>
      <c r="AB111" s="100">
        <v>5</v>
      </c>
      <c r="AC111" s="100">
        <v>13</v>
      </c>
      <c r="AD111" s="100">
        <v>19</v>
      </c>
      <c r="AE111" s="100">
        <v>26</v>
      </c>
      <c r="AF111" s="100">
        <v>26</v>
      </c>
      <c r="AG111" s="100">
        <v>33</v>
      </c>
      <c r="AH111" s="100">
        <v>22</v>
      </c>
      <c r="AI111" s="100">
        <v>15</v>
      </c>
      <c r="AJ111" s="100">
        <v>13</v>
      </c>
      <c r="AK111" s="100">
        <v>13</v>
      </c>
      <c r="AL111" s="100">
        <v>8</v>
      </c>
      <c r="AM111" s="100">
        <v>5</v>
      </c>
      <c r="AN111" s="100">
        <v>11</v>
      </c>
      <c r="AO111" s="100">
        <v>6</v>
      </c>
      <c r="AP111" s="100">
        <v>12</v>
      </c>
      <c r="AQ111" s="100">
        <v>0</v>
      </c>
      <c r="AR111" s="100">
        <v>230</v>
      </c>
      <c r="AS111" s="128"/>
      <c r="AT111" s="125">
        <v>2004</v>
      </c>
      <c r="AU111" s="100">
        <v>3</v>
      </c>
      <c r="AV111" s="100">
        <v>0</v>
      </c>
      <c r="AW111" s="100">
        <v>1</v>
      </c>
      <c r="AX111" s="100">
        <v>18</v>
      </c>
      <c r="AY111" s="100">
        <v>55</v>
      </c>
      <c r="AZ111" s="100">
        <v>87</v>
      </c>
      <c r="BA111" s="100">
        <v>127</v>
      </c>
      <c r="BB111" s="100">
        <v>87</v>
      </c>
      <c r="BC111" s="100">
        <v>98</v>
      </c>
      <c r="BD111" s="100">
        <v>84</v>
      </c>
      <c r="BE111" s="100">
        <v>52</v>
      </c>
      <c r="BF111" s="100">
        <v>33</v>
      </c>
      <c r="BG111" s="100">
        <v>24</v>
      </c>
      <c r="BH111" s="100">
        <v>12</v>
      </c>
      <c r="BI111" s="100">
        <v>11</v>
      </c>
      <c r="BJ111" s="100">
        <v>18</v>
      </c>
      <c r="BK111" s="100">
        <v>10</v>
      </c>
      <c r="BL111" s="100">
        <v>17</v>
      </c>
      <c r="BM111" s="100">
        <v>0</v>
      </c>
      <c r="BN111" s="100">
        <v>737</v>
      </c>
      <c r="BP111" s="125">
        <v>2004</v>
      </c>
    </row>
    <row r="112" spans="2:68">
      <c r="B112" s="124">
        <v>2005</v>
      </c>
      <c r="C112" s="100">
        <v>4</v>
      </c>
      <c r="D112" s="100">
        <v>0</v>
      </c>
      <c r="E112" s="100">
        <v>0</v>
      </c>
      <c r="F112" s="100">
        <v>7</v>
      </c>
      <c r="G112" s="100">
        <v>30</v>
      </c>
      <c r="H112" s="100">
        <v>80</v>
      </c>
      <c r="I112" s="100">
        <v>82</v>
      </c>
      <c r="J112" s="100">
        <v>72</v>
      </c>
      <c r="K112" s="100">
        <v>72</v>
      </c>
      <c r="L112" s="100">
        <v>53</v>
      </c>
      <c r="M112" s="100">
        <v>36</v>
      </c>
      <c r="N112" s="100">
        <v>25</v>
      </c>
      <c r="O112" s="100">
        <v>15</v>
      </c>
      <c r="P112" s="100">
        <v>8</v>
      </c>
      <c r="Q112" s="100">
        <v>4</v>
      </c>
      <c r="R112" s="100">
        <v>2</v>
      </c>
      <c r="S112" s="100">
        <v>4</v>
      </c>
      <c r="T112" s="100">
        <v>4</v>
      </c>
      <c r="U112" s="100">
        <v>0</v>
      </c>
      <c r="V112" s="100">
        <v>498</v>
      </c>
      <c r="W112" s="128"/>
      <c r="X112" s="124">
        <v>2005</v>
      </c>
      <c r="Y112" s="100">
        <v>0</v>
      </c>
      <c r="Z112" s="100">
        <v>0</v>
      </c>
      <c r="AA112" s="100">
        <v>0</v>
      </c>
      <c r="AB112" s="100">
        <v>2</v>
      </c>
      <c r="AC112" s="100">
        <v>20</v>
      </c>
      <c r="AD112" s="100">
        <v>14</v>
      </c>
      <c r="AE112" s="100">
        <v>28</v>
      </c>
      <c r="AF112" s="100">
        <v>23</v>
      </c>
      <c r="AG112" s="100">
        <v>37</v>
      </c>
      <c r="AH112" s="100">
        <v>25</v>
      </c>
      <c r="AI112" s="100">
        <v>30</v>
      </c>
      <c r="AJ112" s="100">
        <v>19</v>
      </c>
      <c r="AK112" s="100">
        <v>14</v>
      </c>
      <c r="AL112" s="100">
        <v>10</v>
      </c>
      <c r="AM112" s="100">
        <v>1</v>
      </c>
      <c r="AN112" s="100">
        <v>7</v>
      </c>
      <c r="AO112" s="100">
        <v>5</v>
      </c>
      <c r="AP112" s="100">
        <v>7</v>
      </c>
      <c r="AQ112" s="100">
        <v>0</v>
      </c>
      <c r="AR112" s="100">
        <v>242</v>
      </c>
      <c r="AS112" s="128"/>
      <c r="AT112" s="124">
        <v>2005</v>
      </c>
      <c r="AU112" s="100">
        <v>4</v>
      </c>
      <c r="AV112" s="100">
        <v>0</v>
      </c>
      <c r="AW112" s="100">
        <v>0</v>
      </c>
      <c r="AX112" s="100">
        <v>9</v>
      </c>
      <c r="AY112" s="100">
        <v>50</v>
      </c>
      <c r="AZ112" s="100">
        <v>94</v>
      </c>
      <c r="BA112" s="100">
        <v>110</v>
      </c>
      <c r="BB112" s="100">
        <v>95</v>
      </c>
      <c r="BC112" s="100">
        <v>109</v>
      </c>
      <c r="BD112" s="100">
        <v>78</v>
      </c>
      <c r="BE112" s="100">
        <v>66</v>
      </c>
      <c r="BF112" s="100">
        <v>44</v>
      </c>
      <c r="BG112" s="100">
        <v>29</v>
      </c>
      <c r="BH112" s="100">
        <v>18</v>
      </c>
      <c r="BI112" s="100">
        <v>5</v>
      </c>
      <c r="BJ112" s="100">
        <v>9</v>
      </c>
      <c r="BK112" s="100">
        <v>9</v>
      </c>
      <c r="BL112" s="100">
        <v>11</v>
      </c>
      <c r="BM112" s="100">
        <v>0</v>
      </c>
      <c r="BN112" s="100">
        <v>740</v>
      </c>
      <c r="BP112" s="124">
        <v>2005</v>
      </c>
    </row>
    <row r="113" spans="2:68">
      <c r="B113" s="124">
        <v>2006</v>
      </c>
      <c r="C113" s="100">
        <v>2</v>
      </c>
      <c r="D113" s="100">
        <v>1</v>
      </c>
      <c r="E113" s="100">
        <v>1</v>
      </c>
      <c r="F113" s="100">
        <v>10</v>
      </c>
      <c r="G113" s="100">
        <v>42</v>
      </c>
      <c r="H113" s="100">
        <v>60</v>
      </c>
      <c r="I113" s="100">
        <v>63</v>
      </c>
      <c r="J113" s="100">
        <v>66</v>
      </c>
      <c r="K113" s="100">
        <v>51</v>
      </c>
      <c r="L113" s="100">
        <v>68</v>
      </c>
      <c r="M113" s="100">
        <v>39</v>
      </c>
      <c r="N113" s="100">
        <v>31</v>
      </c>
      <c r="O113" s="100">
        <v>14</v>
      </c>
      <c r="P113" s="100">
        <v>10</v>
      </c>
      <c r="Q113" s="100">
        <v>4</v>
      </c>
      <c r="R113" s="100">
        <v>7</v>
      </c>
      <c r="S113" s="100">
        <v>3</v>
      </c>
      <c r="T113" s="100">
        <v>8</v>
      </c>
      <c r="U113" s="100">
        <v>0</v>
      </c>
      <c r="V113" s="100">
        <v>480</v>
      </c>
      <c r="X113" s="124">
        <v>2006</v>
      </c>
      <c r="Y113" s="100">
        <v>0</v>
      </c>
      <c r="Z113" s="100">
        <v>0</v>
      </c>
      <c r="AA113" s="100">
        <v>0</v>
      </c>
      <c r="AB113" s="100">
        <v>6</v>
      </c>
      <c r="AC113" s="100">
        <v>15</v>
      </c>
      <c r="AD113" s="100">
        <v>16</v>
      </c>
      <c r="AE113" s="100">
        <v>21</v>
      </c>
      <c r="AF113" s="100">
        <v>22</v>
      </c>
      <c r="AG113" s="100">
        <v>24</v>
      </c>
      <c r="AH113" s="100">
        <v>29</v>
      </c>
      <c r="AI113" s="100">
        <v>19</v>
      </c>
      <c r="AJ113" s="100">
        <v>18</v>
      </c>
      <c r="AK113" s="100">
        <v>10</v>
      </c>
      <c r="AL113" s="100">
        <v>4</v>
      </c>
      <c r="AM113" s="100">
        <v>9</v>
      </c>
      <c r="AN113" s="100">
        <v>8</v>
      </c>
      <c r="AO113" s="100">
        <v>10</v>
      </c>
      <c r="AP113" s="100">
        <v>13</v>
      </c>
      <c r="AQ113" s="100">
        <v>0</v>
      </c>
      <c r="AR113" s="100">
        <v>224</v>
      </c>
      <c r="AT113" s="124">
        <v>2006</v>
      </c>
      <c r="AU113" s="100">
        <v>2</v>
      </c>
      <c r="AV113" s="100">
        <v>1</v>
      </c>
      <c r="AW113" s="100">
        <v>1</v>
      </c>
      <c r="AX113" s="100">
        <v>16</v>
      </c>
      <c r="AY113" s="100">
        <v>57</v>
      </c>
      <c r="AZ113" s="100">
        <v>76</v>
      </c>
      <c r="BA113" s="100">
        <v>84</v>
      </c>
      <c r="BB113" s="100">
        <v>88</v>
      </c>
      <c r="BC113" s="100">
        <v>75</v>
      </c>
      <c r="BD113" s="100">
        <v>97</v>
      </c>
      <c r="BE113" s="100">
        <v>58</v>
      </c>
      <c r="BF113" s="100">
        <v>49</v>
      </c>
      <c r="BG113" s="100">
        <v>24</v>
      </c>
      <c r="BH113" s="100">
        <v>14</v>
      </c>
      <c r="BI113" s="100">
        <v>13</v>
      </c>
      <c r="BJ113" s="100">
        <v>15</v>
      </c>
      <c r="BK113" s="100">
        <v>13</v>
      </c>
      <c r="BL113" s="100">
        <v>21</v>
      </c>
      <c r="BM113" s="100">
        <v>0</v>
      </c>
      <c r="BN113" s="100">
        <v>704</v>
      </c>
      <c r="BP113" s="124">
        <v>2006</v>
      </c>
    </row>
    <row r="114" spans="2:68">
      <c r="B114" s="124">
        <v>2007</v>
      </c>
      <c r="C114" s="100">
        <v>1</v>
      </c>
      <c r="D114" s="100">
        <v>0</v>
      </c>
      <c r="E114" s="100">
        <v>1</v>
      </c>
      <c r="F114" s="100">
        <v>12</v>
      </c>
      <c r="G114" s="100">
        <v>36</v>
      </c>
      <c r="H114" s="100">
        <v>74</v>
      </c>
      <c r="I114" s="100">
        <v>87</v>
      </c>
      <c r="J114" s="100">
        <v>71</v>
      </c>
      <c r="K114" s="100">
        <v>58</v>
      </c>
      <c r="L114" s="100">
        <v>53</v>
      </c>
      <c r="M114" s="100">
        <v>36</v>
      </c>
      <c r="N114" s="100">
        <v>18</v>
      </c>
      <c r="O114" s="100">
        <v>16</v>
      </c>
      <c r="P114" s="100">
        <v>12</v>
      </c>
      <c r="Q114" s="100">
        <v>1</v>
      </c>
      <c r="R114" s="100">
        <v>9</v>
      </c>
      <c r="S114" s="100">
        <v>3</v>
      </c>
      <c r="T114" s="100">
        <v>4</v>
      </c>
      <c r="U114" s="100">
        <v>0</v>
      </c>
      <c r="V114" s="100">
        <v>492</v>
      </c>
      <c r="X114" s="124">
        <v>2007</v>
      </c>
      <c r="Y114" s="100">
        <v>0</v>
      </c>
      <c r="Z114" s="100">
        <v>0</v>
      </c>
      <c r="AA114" s="100">
        <v>0</v>
      </c>
      <c r="AB114" s="100">
        <v>6</v>
      </c>
      <c r="AC114" s="100">
        <v>10</v>
      </c>
      <c r="AD114" s="100">
        <v>23</v>
      </c>
      <c r="AE114" s="100">
        <v>22</v>
      </c>
      <c r="AF114" s="100">
        <v>34</v>
      </c>
      <c r="AG114" s="100">
        <v>26</v>
      </c>
      <c r="AH114" s="100">
        <v>30</v>
      </c>
      <c r="AI114" s="100">
        <v>38</v>
      </c>
      <c r="AJ114" s="100">
        <v>23</v>
      </c>
      <c r="AK114" s="100">
        <v>15</v>
      </c>
      <c r="AL114" s="100">
        <v>11</v>
      </c>
      <c r="AM114" s="100">
        <v>4</v>
      </c>
      <c r="AN114" s="100">
        <v>8</v>
      </c>
      <c r="AO114" s="100">
        <v>11</v>
      </c>
      <c r="AP114" s="100">
        <v>10</v>
      </c>
      <c r="AQ114" s="100">
        <v>0</v>
      </c>
      <c r="AR114" s="100">
        <v>271</v>
      </c>
      <c r="AT114" s="124">
        <v>2007</v>
      </c>
      <c r="AU114" s="100">
        <v>1</v>
      </c>
      <c r="AV114" s="100">
        <v>0</v>
      </c>
      <c r="AW114" s="100">
        <v>1</v>
      </c>
      <c r="AX114" s="100">
        <v>18</v>
      </c>
      <c r="AY114" s="100">
        <v>46</v>
      </c>
      <c r="AZ114" s="100">
        <v>97</v>
      </c>
      <c r="BA114" s="100">
        <v>109</v>
      </c>
      <c r="BB114" s="100">
        <v>105</v>
      </c>
      <c r="BC114" s="100">
        <v>84</v>
      </c>
      <c r="BD114" s="100">
        <v>83</v>
      </c>
      <c r="BE114" s="100">
        <v>74</v>
      </c>
      <c r="BF114" s="100">
        <v>41</v>
      </c>
      <c r="BG114" s="100">
        <v>31</v>
      </c>
      <c r="BH114" s="100">
        <v>23</v>
      </c>
      <c r="BI114" s="100">
        <v>5</v>
      </c>
      <c r="BJ114" s="100">
        <v>17</v>
      </c>
      <c r="BK114" s="100">
        <v>14</v>
      </c>
      <c r="BL114" s="100">
        <v>14</v>
      </c>
      <c r="BM114" s="100">
        <v>0</v>
      </c>
      <c r="BN114" s="100">
        <v>763</v>
      </c>
      <c r="BP114" s="124">
        <v>2007</v>
      </c>
    </row>
    <row r="115" spans="2:68">
      <c r="B115" s="124">
        <v>2008</v>
      </c>
      <c r="C115" s="100">
        <v>0</v>
      </c>
      <c r="D115" s="100">
        <v>0</v>
      </c>
      <c r="E115" s="100">
        <v>0</v>
      </c>
      <c r="F115" s="100">
        <v>13</v>
      </c>
      <c r="G115" s="100">
        <v>35</v>
      </c>
      <c r="H115" s="100">
        <v>89</v>
      </c>
      <c r="I115" s="100">
        <v>107</v>
      </c>
      <c r="J115" s="100">
        <v>99</v>
      </c>
      <c r="K115" s="100">
        <v>79</v>
      </c>
      <c r="L115" s="100">
        <v>57</v>
      </c>
      <c r="M115" s="100">
        <v>53</v>
      </c>
      <c r="N115" s="100">
        <v>19</v>
      </c>
      <c r="O115" s="100">
        <v>17</v>
      </c>
      <c r="P115" s="100">
        <v>11</v>
      </c>
      <c r="Q115" s="100">
        <v>5</v>
      </c>
      <c r="R115" s="100">
        <v>7</v>
      </c>
      <c r="S115" s="100">
        <v>3</v>
      </c>
      <c r="T115" s="100">
        <v>10</v>
      </c>
      <c r="U115" s="100">
        <v>1</v>
      </c>
      <c r="V115" s="100">
        <v>605</v>
      </c>
      <c r="X115" s="124">
        <v>2008</v>
      </c>
      <c r="Y115" s="100">
        <v>1</v>
      </c>
      <c r="Z115" s="100">
        <v>0</v>
      </c>
      <c r="AA115" s="100">
        <v>0</v>
      </c>
      <c r="AB115" s="100">
        <v>4</v>
      </c>
      <c r="AC115" s="100">
        <v>17</v>
      </c>
      <c r="AD115" s="100">
        <v>26</v>
      </c>
      <c r="AE115" s="100">
        <v>31</v>
      </c>
      <c r="AF115" s="100">
        <v>28</v>
      </c>
      <c r="AG115" s="100">
        <v>28</v>
      </c>
      <c r="AH115" s="100">
        <v>29</v>
      </c>
      <c r="AI115" s="100">
        <v>29</v>
      </c>
      <c r="AJ115" s="100">
        <v>20</v>
      </c>
      <c r="AK115" s="100">
        <v>11</v>
      </c>
      <c r="AL115" s="100">
        <v>8</v>
      </c>
      <c r="AM115" s="100">
        <v>6</v>
      </c>
      <c r="AN115" s="100">
        <v>7</v>
      </c>
      <c r="AO115" s="100">
        <v>10</v>
      </c>
      <c r="AP115" s="100">
        <v>16</v>
      </c>
      <c r="AQ115" s="100">
        <v>0</v>
      </c>
      <c r="AR115" s="100">
        <v>271</v>
      </c>
      <c r="AT115" s="124">
        <v>2008</v>
      </c>
      <c r="AU115" s="100">
        <v>1</v>
      </c>
      <c r="AV115" s="100">
        <v>0</v>
      </c>
      <c r="AW115" s="100">
        <v>0</v>
      </c>
      <c r="AX115" s="100">
        <v>17</v>
      </c>
      <c r="AY115" s="100">
        <v>52</v>
      </c>
      <c r="AZ115" s="100">
        <v>115</v>
      </c>
      <c r="BA115" s="100">
        <v>138</v>
      </c>
      <c r="BB115" s="100">
        <v>127</v>
      </c>
      <c r="BC115" s="100">
        <v>107</v>
      </c>
      <c r="BD115" s="100">
        <v>86</v>
      </c>
      <c r="BE115" s="100">
        <v>82</v>
      </c>
      <c r="BF115" s="100">
        <v>39</v>
      </c>
      <c r="BG115" s="100">
        <v>28</v>
      </c>
      <c r="BH115" s="100">
        <v>19</v>
      </c>
      <c r="BI115" s="100">
        <v>11</v>
      </c>
      <c r="BJ115" s="100">
        <v>14</v>
      </c>
      <c r="BK115" s="100">
        <v>13</v>
      </c>
      <c r="BL115" s="100">
        <v>26</v>
      </c>
      <c r="BM115" s="100">
        <v>1</v>
      </c>
      <c r="BN115" s="100">
        <v>876</v>
      </c>
      <c r="BP115" s="124">
        <v>2008</v>
      </c>
    </row>
    <row r="116" spans="2:68">
      <c r="B116" s="124">
        <v>2009</v>
      </c>
      <c r="C116" s="100">
        <v>0</v>
      </c>
      <c r="D116" s="100">
        <v>0</v>
      </c>
      <c r="E116" s="100">
        <v>0</v>
      </c>
      <c r="F116" s="100">
        <v>12</v>
      </c>
      <c r="G116" s="100">
        <v>32</v>
      </c>
      <c r="H116" s="100">
        <v>90</v>
      </c>
      <c r="I116" s="100">
        <v>104</v>
      </c>
      <c r="J116" s="100">
        <v>121</v>
      </c>
      <c r="K116" s="100">
        <v>95</v>
      </c>
      <c r="L116" s="100">
        <v>80</v>
      </c>
      <c r="M116" s="100">
        <v>63</v>
      </c>
      <c r="N116" s="100">
        <v>30</v>
      </c>
      <c r="O116" s="100">
        <v>20</v>
      </c>
      <c r="P116" s="100">
        <v>15</v>
      </c>
      <c r="Q116" s="100">
        <v>6</v>
      </c>
      <c r="R116" s="100">
        <v>13</v>
      </c>
      <c r="S116" s="100">
        <v>2</v>
      </c>
      <c r="T116" s="100">
        <v>4</v>
      </c>
      <c r="U116" s="100">
        <v>0</v>
      </c>
      <c r="V116" s="100">
        <v>687</v>
      </c>
      <c r="X116" s="124">
        <v>2009</v>
      </c>
      <c r="Y116" s="100">
        <v>0</v>
      </c>
      <c r="Z116" s="100">
        <v>0</v>
      </c>
      <c r="AA116" s="100">
        <v>1</v>
      </c>
      <c r="AB116" s="100">
        <v>4</v>
      </c>
      <c r="AC116" s="100">
        <v>10</v>
      </c>
      <c r="AD116" s="100">
        <v>22</v>
      </c>
      <c r="AE116" s="100">
        <v>33</v>
      </c>
      <c r="AF116" s="100">
        <v>34</v>
      </c>
      <c r="AG116" s="100">
        <v>25</v>
      </c>
      <c r="AH116" s="100">
        <v>45</v>
      </c>
      <c r="AI116" s="100">
        <v>47</v>
      </c>
      <c r="AJ116" s="100">
        <v>35</v>
      </c>
      <c r="AK116" s="100">
        <v>18</v>
      </c>
      <c r="AL116" s="100">
        <v>10</v>
      </c>
      <c r="AM116" s="100">
        <v>5</v>
      </c>
      <c r="AN116" s="100">
        <v>8</v>
      </c>
      <c r="AO116" s="100">
        <v>3</v>
      </c>
      <c r="AP116" s="100">
        <v>17</v>
      </c>
      <c r="AQ116" s="100">
        <v>0</v>
      </c>
      <c r="AR116" s="100">
        <v>317</v>
      </c>
      <c r="AT116" s="124">
        <v>2009</v>
      </c>
      <c r="AU116" s="100">
        <v>0</v>
      </c>
      <c r="AV116" s="100">
        <v>0</v>
      </c>
      <c r="AW116" s="100">
        <v>1</v>
      </c>
      <c r="AX116" s="100">
        <v>16</v>
      </c>
      <c r="AY116" s="100">
        <v>42</v>
      </c>
      <c r="AZ116" s="100">
        <v>112</v>
      </c>
      <c r="BA116" s="100">
        <v>137</v>
      </c>
      <c r="BB116" s="100">
        <v>155</v>
      </c>
      <c r="BC116" s="100">
        <v>120</v>
      </c>
      <c r="BD116" s="100">
        <v>125</v>
      </c>
      <c r="BE116" s="100">
        <v>110</v>
      </c>
      <c r="BF116" s="100">
        <v>65</v>
      </c>
      <c r="BG116" s="100">
        <v>38</v>
      </c>
      <c r="BH116" s="100">
        <v>25</v>
      </c>
      <c r="BI116" s="100">
        <v>11</v>
      </c>
      <c r="BJ116" s="100">
        <v>21</v>
      </c>
      <c r="BK116" s="100">
        <v>5</v>
      </c>
      <c r="BL116" s="100">
        <v>21</v>
      </c>
      <c r="BM116" s="100">
        <v>0</v>
      </c>
      <c r="BN116" s="100">
        <v>1004</v>
      </c>
      <c r="BP116" s="124">
        <v>2009</v>
      </c>
    </row>
    <row r="117" spans="2:68">
      <c r="B117" s="124">
        <v>2010</v>
      </c>
      <c r="C117" s="100">
        <v>1</v>
      </c>
      <c r="D117" s="100">
        <v>2</v>
      </c>
      <c r="E117" s="100">
        <v>0</v>
      </c>
      <c r="F117" s="100">
        <v>11</v>
      </c>
      <c r="G117" s="100">
        <v>38</v>
      </c>
      <c r="H117" s="100">
        <v>77</v>
      </c>
      <c r="I117" s="100">
        <v>112</v>
      </c>
      <c r="J117" s="100">
        <v>110</v>
      </c>
      <c r="K117" s="100">
        <v>99</v>
      </c>
      <c r="L117" s="100">
        <v>84</v>
      </c>
      <c r="M117" s="100">
        <v>79</v>
      </c>
      <c r="N117" s="100">
        <v>47</v>
      </c>
      <c r="O117" s="100">
        <v>12</v>
      </c>
      <c r="P117" s="100">
        <v>9</v>
      </c>
      <c r="Q117" s="100">
        <v>6</v>
      </c>
      <c r="R117" s="100">
        <v>6</v>
      </c>
      <c r="S117" s="100">
        <v>6</v>
      </c>
      <c r="T117" s="100">
        <v>9</v>
      </c>
      <c r="U117" s="100">
        <v>0</v>
      </c>
      <c r="V117" s="100">
        <v>708</v>
      </c>
      <c r="X117" s="124">
        <v>2010</v>
      </c>
      <c r="Y117" s="100">
        <v>1</v>
      </c>
      <c r="Z117" s="100">
        <v>1</v>
      </c>
      <c r="AA117" s="100">
        <v>0</v>
      </c>
      <c r="AB117" s="100">
        <v>7</v>
      </c>
      <c r="AC117" s="100">
        <v>12</v>
      </c>
      <c r="AD117" s="100">
        <v>23</v>
      </c>
      <c r="AE117" s="100">
        <v>37</v>
      </c>
      <c r="AF117" s="100">
        <v>34</v>
      </c>
      <c r="AG117" s="100">
        <v>34</v>
      </c>
      <c r="AH117" s="100">
        <v>40</v>
      </c>
      <c r="AI117" s="100">
        <v>36</v>
      </c>
      <c r="AJ117" s="100">
        <v>22</v>
      </c>
      <c r="AK117" s="100">
        <v>18</v>
      </c>
      <c r="AL117" s="100">
        <v>10</v>
      </c>
      <c r="AM117" s="100">
        <v>6</v>
      </c>
      <c r="AN117" s="100">
        <v>5</v>
      </c>
      <c r="AO117" s="100">
        <v>9</v>
      </c>
      <c r="AP117" s="100">
        <v>10</v>
      </c>
      <c r="AQ117" s="100">
        <v>0</v>
      </c>
      <c r="AR117" s="100">
        <v>305</v>
      </c>
      <c r="AT117" s="124">
        <v>2010</v>
      </c>
      <c r="AU117" s="100">
        <v>2</v>
      </c>
      <c r="AV117" s="100">
        <v>3</v>
      </c>
      <c r="AW117" s="100">
        <v>0</v>
      </c>
      <c r="AX117" s="100">
        <v>18</v>
      </c>
      <c r="AY117" s="100">
        <v>50</v>
      </c>
      <c r="AZ117" s="100">
        <v>100</v>
      </c>
      <c r="BA117" s="100">
        <v>149</v>
      </c>
      <c r="BB117" s="100">
        <v>144</v>
      </c>
      <c r="BC117" s="100">
        <v>133</v>
      </c>
      <c r="BD117" s="100">
        <v>124</v>
      </c>
      <c r="BE117" s="100">
        <v>115</v>
      </c>
      <c r="BF117" s="100">
        <v>69</v>
      </c>
      <c r="BG117" s="100">
        <v>30</v>
      </c>
      <c r="BH117" s="100">
        <v>19</v>
      </c>
      <c r="BI117" s="100">
        <v>12</v>
      </c>
      <c r="BJ117" s="100">
        <v>11</v>
      </c>
      <c r="BK117" s="100">
        <v>15</v>
      </c>
      <c r="BL117" s="100">
        <v>19</v>
      </c>
      <c r="BM117" s="100">
        <v>0</v>
      </c>
      <c r="BN117" s="100">
        <v>1013</v>
      </c>
      <c r="BP117" s="124">
        <v>2010</v>
      </c>
    </row>
    <row r="118" spans="2:68">
      <c r="B118" s="124">
        <v>2011</v>
      </c>
      <c r="C118" s="100">
        <v>0</v>
      </c>
      <c r="D118" s="100">
        <v>1</v>
      </c>
      <c r="E118" s="100">
        <v>1</v>
      </c>
      <c r="F118" s="100">
        <v>8</v>
      </c>
      <c r="G118" s="100">
        <v>45</v>
      </c>
      <c r="H118" s="100">
        <v>84</v>
      </c>
      <c r="I118" s="100">
        <v>135</v>
      </c>
      <c r="J118" s="100">
        <v>111</v>
      </c>
      <c r="K118" s="100">
        <v>84</v>
      </c>
      <c r="L118" s="100">
        <v>85</v>
      </c>
      <c r="M118" s="100">
        <v>65</v>
      </c>
      <c r="N118" s="100">
        <v>33</v>
      </c>
      <c r="O118" s="100">
        <v>16</v>
      </c>
      <c r="P118" s="100">
        <v>18</v>
      </c>
      <c r="Q118" s="100">
        <v>6</v>
      </c>
      <c r="R118" s="100">
        <v>3</v>
      </c>
      <c r="S118" s="100">
        <v>5</v>
      </c>
      <c r="T118" s="100">
        <v>6</v>
      </c>
      <c r="U118" s="100">
        <v>0</v>
      </c>
      <c r="V118" s="100">
        <v>706</v>
      </c>
      <c r="X118" s="124">
        <v>2011</v>
      </c>
      <c r="Y118" s="100">
        <v>1</v>
      </c>
      <c r="Z118" s="100">
        <v>0</v>
      </c>
      <c r="AA118" s="100">
        <v>1</v>
      </c>
      <c r="AB118" s="100">
        <v>4</v>
      </c>
      <c r="AC118" s="100">
        <v>10</v>
      </c>
      <c r="AD118" s="100">
        <v>19</v>
      </c>
      <c r="AE118" s="100">
        <v>27</v>
      </c>
      <c r="AF118" s="100">
        <v>27</v>
      </c>
      <c r="AG118" s="100">
        <v>35</v>
      </c>
      <c r="AH118" s="100">
        <v>44</v>
      </c>
      <c r="AI118" s="100">
        <v>37</v>
      </c>
      <c r="AJ118" s="100">
        <v>25</v>
      </c>
      <c r="AK118" s="100">
        <v>21</v>
      </c>
      <c r="AL118" s="100">
        <v>13</v>
      </c>
      <c r="AM118" s="100">
        <v>8</v>
      </c>
      <c r="AN118" s="100">
        <v>11</v>
      </c>
      <c r="AO118" s="100">
        <v>7</v>
      </c>
      <c r="AP118" s="100">
        <v>12</v>
      </c>
      <c r="AQ118" s="100">
        <v>0</v>
      </c>
      <c r="AR118" s="100">
        <v>302</v>
      </c>
      <c r="AT118" s="124">
        <v>2011</v>
      </c>
      <c r="AU118" s="100">
        <v>1</v>
      </c>
      <c r="AV118" s="100">
        <v>1</v>
      </c>
      <c r="AW118" s="100">
        <v>2</v>
      </c>
      <c r="AX118" s="100">
        <v>12</v>
      </c>
      <c r="AY118" s="100">
        <v>55</v>
      </c>
      <c r="AZ118" s="100">
        <v>103</v>
      </c>
      <c r="BA118" s="100">
        <v>162</v>
      </c>
      <c r="BB118" s="100">
        <v>138</v>
      </c>
      <c r="BC118" s="100">
        <v>119</v>
      </c>
      <c r="BD118" s="100">
        <v>129</v>
      </c>
      <c r="BE118" s="100">
        <v>102</v>
      </c>
      <c r="BF118" s="100">
        <v>58</v>
      </c>
      <c r="BG118" s="100">
        <v>37</v>
      </c>
      <c r="BH118" s="100">
        <v>31</v>
      </c>
      <c r="BI118" s="100">
        <v>14</v>
      </c>
      <c r="BJ118" s="100">
        <v>14</v>
      </c>
      <c r="BK118" s="100">
        <v>12</v>
      </c>
      <c r="BL118" s="100">
        <v>18</v>
      </c>
      <c r="BM118" s="100">
        <v>0</v>
      </c>
      <c r="BN118" s="100">
        <v>1008</v>
      </c>
      <c r="BP118" s="124">
        <v>2011</v>
      </c>
    </row>
    <row r="119" spans="2:68">
      <c r="B119" s="124">
        <v>2012</v>
      </c>
      <c r="C119" s="100">
        <v>1</v>
      </c>
      <c r="D119" s="100">
        <v>0</v>
      </c>
      <c r="E119" s="100">
        <v>0</v>
      </c>
      <c r="F119" s="100">
        <v>8</v>
      </c>
      <c r="G119" s="100">
        <v>30</v>
      </c>
      <c r="H119" s="100">
        <v>59</v>
      </c>
      <c r="I119" s="100">
        <v>91</v>
      </c>
      <c r="J119" s="100">
        <v>108</v>
      </c>
      <c r="K119" s="100">
        <v>94</v>
      </c>
      <c r="L119" s="100">
        <v>72</v>
      </c>
      <c r="M119" s="100">
        <v>54</v>
      </c>
      <c r="N119" s="100">
        <v>36</v>
      </c>
      <c r="O119" s="100">
        <v>21</v>
      </c>
      <c r="P119" s="100">
        <v>7</v>
      </c>
      <c r="Q119" s="100">
        <v>7</v>
      </c>
      <c r="R119" s="100">
        <v>5</v>
      </c>
      <c r="S119" s="100">
        <v>4</v>
      </c>
      <c r="T119" s="100">
        <v>5</v>
      </c>
      <c r="U119" s="100">
        <v>0</v>
      </c>
      <c r="V119" s="100">
        <v>602</v>
      </c>
      <c r="X119" s="124">
        <v>2012</v>
      </c>
      <c r="Y119" s="100">
        <v>1</v>
      </c>
      <c r="Z119" s="100">
        <v>0</v>
      </c>
      <c r="AA119" s="100">
        <v>0</v>
      </c>
      <c r="AB119" s="100">
        <v>6</v>
      </c>
      <c r="AC119" s="100">
        <v>15</v>
      </c>
      <c r="AD119" s="100">
        <v>20</v>
      </c>
      <c r="AE119" s="100">
        <v>37</v>
      </c>
      <c r="AF119" s="100">
        <v>36</v>
      </c>
      <c r="AG119" s="100">
        <v>34</v>
      </c>
      <c r="AH119" s="100">
        <v>51</v>
      </c>
      <c r="AI119" s="100">
        <v>53</v>
      </c>
      <c r="AJ119" s="100">
        <v>25</v>
      </c>
      <c r="AK119" s="100">
        <v>16</v>
      </c>
      <c r="AL119" s="100">
        <v>15</v>
      </c>
      <c r="AM119" s="100">
        <v>6</v>
      </c>
      <c r="AN119" s="100">
        <v>8</v>
      </c>
      <c r="AO119" s="100">
        <v>4</v>
      </c>
      <c r="AP119" s="100">
        <v>12</v>
      </c>
      <c r="AQ119" s="100">
        <v>0</v>
      </c>
      <c r="AR119" s="100">
        <v>339</v>
      </c>
      <c r="AT119" s="124">
        <v>2012</v>
      </c>
      <c r="AU119" s="100">
        <v>2</v>
      </c>
      <c r="AV119" s="100">
        <v>0</v>
      </c>
      <c r="AW119" s="100">
        <v>0</v>
      </c>
      <c r="AX119" s="100">
        <v>14</v>
      </c>
      <c r="AY119" s="100">
        <v>45</v>
      </c>
      <c r="AZ119" s="100">
        <v>79</v>
      </c>
      <c r="BA119" s="100">
        <v>128</v>
      </c>
      <c r="BB119" s="100">
        <v>144</v>
      </c>
      <c r="BC119" s="100">
        <v>128</v>
      </c>
      <c r="BD119" s="100">
        <v>123</v>
      </c>
      <c r="BE119" s="100">
        <v>107</v>
      </c>
      <c r="BF119" s="100">
        <v>61</v>
      </c>
      <c r="BG119" s="100">
        <v>37</v>
      </c>
      <c r="BH119" s="100">
        <v>22</v>
      </c>
      <c r="BI119" s="100">
        <v>13</v>
      </c>
      <c r="BJ119" s="100">
        <v>13</v>
      </c>
      <c r="BK119" s="100">
        <v>8</v>
      </c>
      <c r="BL119" s="100">
        <v>17</v>
      </c>
      <c r="BM119" s="100">
        <v>0</v>
      </c>
      <c r="BN119" s="100">
        <v>941</v>
      </c>
      <c r="BP119" s="124">
        <v>2012</v>
      </c>
    </row>
    <row r="120" spans="2:68">
      <c r="B120" s="124">
        <v>2013</v>
      </c>
      <c r="C120" s="100">
        <v>2</v>
      </c>
      <c r="D120" s="100">
        <v>0</v>
      </c>
      <c r="E120" s="100">
        <v>2</v>
      </c>
      <c r="F120" s="100">
        <v>9</v>
      </c>
      <c r="G120" s="100">
        <v>36</v>
      </c>
      <c r="H120" s="100">
        <v>65</v>
      </c>
      <c r="I120" s="100">
        <v>89</v>
      </c>
      <c r="J120" s="100">
        <v>122</v>
      </c>
      <c r="K120" s="100">
        <v>110</v>
      </c>
      <c r="L120" s="100">
        <v>94</v>
      </c>
      <c r="M120" s="100">
        <v>77</v>
      </c>
      <c r="N120" s="100">
        <v>42</v>
      </c>
      <c r="O120" s="100">
        <v>18</v>
      </c>
      <c r="P120" s="100">
        <v>19</v>
      </c>
      <c r="Q120" s="100">
        <v>7</v>
      </c>
      <c r="R120" s="100">
        <v>6</v>
      </c>
      <c r="S120" s="100">
        <v>6</v>
      </c>
      <c r="T120" s="100">
        <v>11</v>
      </c>
      <c r="U120" s="100">
        <v>0</v>
      </c>
      <c r="V120" s="100">
        <v>715</v>
      </c>
      <c r="X120" s="124">
        <v>2013</v>
      </c>
      <c r="Y120" s="100">
        <v>1</v>
      </c>
      <c r="Z120" s="100">
        <v>0</v>
      </c>
      <c r="AA120" s="100">
        <v>0</v>
      </c>
      <c r="AB120" s="100">
        <v>2</v>
      </c>
      <c r="AC120" s="100">
        <v>13</v>
      </c>
      <c r="AD120" s="100">
        <v>25</v>
      </c>
      <c r="AE120" s="100">
        <v>40</v>
      </c>
      <c r="AF120" s="100">
        <v>41</v>
      </c>
      <c r="AG120" s="100">
        <v>48</v>
      </c>
      <c r="AH120" s="100">
        <v>40</v>
      </c>
      <c r="AI120" s="100">
        <v>42</v>
      </c>
      <c r="AJ120" s="100">
        <v>25</v>
      </c>
      <c r="AK120" s="100">
        <v>19</v>
      </c>
      <c r="AL120" s="100">
        <v>15</v>
      </c>
      <c r="AM120" s="100">
        <v>12</v>
      </c>
      <c r="AN120" s="100">
        <v>6</v>
      </c>
      <c r="AO120" s="100">
        <v>6</v>
      </c>
      <c r="AP120" s="100">
        <v>12</v>
      </c>
      <c r="AQ120" s="100">
        <v>0</v>
      </c>
      <c r="AR120" s="100">
        <v>347</v>
      </c>
      <c r="AT120" s="124">
        <v>2013</v>
      </c>
      <c r="AU120" s="100">
        <v>3</v>
      </c>
      <c r="AV120" s="100">
        <v>0</v>
      </c>
      <c r="AW120" s="100">
        <v>2</v>
      </c>
      <c r="AX120" s="100">
        <v>11</v>
      </c>
      <c r="AY120" s="100">
        <v>49</v>
      </c>
      <c r="AZ120" s="100">
        <v>90</v>
      </c>
      <c r="BA120" s="100">
        <v>129</v>
      </c>
      <c r="BB120" s="100">
        <v>163</v>
      </c>
      <c r="BC120" s="100">
        <v>158</v>
      </c>
      <c r="BD120" s="100">
        <v>134</v>
      </c>
      <c r="BE120" s="100">
        <v>119</v>
      </c>
      <c r="BF120" s="100">
        <v>67</v>
      </c>
      <c r="BG120" s="100">
        <v>37</v>
      </c>
      <c r="BH120" s="100">
        <v>34</v>
      </c>
      <c r="BI120" s="100">
        <v>19</v>
      </c>
      <c r="BJ120" s="100">
        <v>12</v>
      </c>
      <c r="BK120" s="100">
        <v>12</v>
      </c>
      <c r="BL120" s="100">
        <v>23</v>
      </c>
      <c r="BM120" s="100">
        <v>0</v>
      </c>
      <c r="BN120" s="100">
        <v>1062</v>
      </c>
      <c r="BP120" s="124">
        <v>2013</v>
      </c>
    </row>
    <row r="121" spans="2:68">
      <c r="B121" s="124">
        <v>2014</v>
      </c>
      <c r="C121" s="100">
        <v>0</v>
      </c>
      <c r="D121" s="100">
        <v>0</v>
      </c>
      <c r="E121" s="100">
        <v>0</v>
      </c>
      <c r="F121" s="100">
        <v>7</v>
      </c>
      <c r="G121" s="100">
        <v>26</v>
      </c>
      <c r="H121" s="100">
        <v>58</v>
      </c>
      <c r="I121" s="100">
        <v>105</v>
      </c>
      <c r="J121" s="100">
        <v>123</v>
      </c>
      <c r="K121" s="100">
        <v>150</v>
      </c>
      <c r="L121" s="100">
        <v>105</v>
      </c>
      <c r="M121" s="100">
        <v>95</v>
      </c>
      <c r="N121" s="100">
        <v>70</v>
      </c>
      <c r="O121" s="100">
        <v>36</v>
      </c>
      <c r="P121" s="100">
        <v>13</v>
      </c>
      <c r="Q121" s="100">
        <v>8</v>
      </c>
      <c r="R121" s="100">
        <v>8</v>
      </c>
      <c r="S121" s="100">
        <v>2</v>
      </c>
      <c r="T121" s="100">
        <v>6</v>
      </c>
      <c r="U121" s="100">
        <v>1</v>
      </c>
      <c r="V121" s="100">
        <v>813</v>
      </c>
      <c r="X121" s="124">
        <v>2014</v>
      </c>
      <c r="Y121" s="100">
        <v>0</v>
      </c>
      <c r="Z121" s="100">
        <v>0</v>
      </c>
      <c r="AA121" s="100">
        <v>0</v>
      </c>
      <c r="AB121" s="100">
        <v>5</v>
      </c>
      <c r="AC121" s="100">
        <v>15</v>
      </c>
      <c r="AD121" s="100">
        <v>24</v>
      </c>
      <c r="AE121" s="100">
        <v>35</v>
      </c>
      <c r="AF121" s="100">
        <v>49</v>
      </c>
      <c r="AG121" s="100">
        <v>55</v>
      </c>
      <c r="AH121" s="100">
        <v>51</v>
      </c>
      <c r="AI121" s="100">
        <v>58</v>
      </c>
      <c r="AJ121" s="100">
        <v>44</v>
      </c>
      <c r="AK121" s="100">
        <v>33</v>
      </c>
      <c r="AL121" s="100">
        <v>13</v>
      </c>
      <c r="AM121" s="100">
        <v>7</v>
      </c>
      <c r="AN121" s="100">
        <v>5</v>
      </c>
      <c r="AO121" s="100">
        <v>7</v>
      </c>
      <c r="AP121" s="100">
        <v>10</v>
      </c>
      <c r="AQ121" s="100">
        <v>0</v>
      </c>
      <c r="AR121" s="100">
        <v>411</v>
      </c>
      <c r="AT121" s="124">
        <v>2014</v>
      </c>
      <c r="AU121" s="100">
        <v>0</v>
      </c>
      <c r="AV121" s="100">
        <v>0</v>
      </c>
      <c r="AW121" s="100">
        <v>0</v>
      </c>
      <c r="AX121" s="100">
        <v>12</v>
      </c>
      <c r="AY121" s="100">
        <v>41</v>
      </c>
      <c r="AZ121" s="100">
        <v>82</v>
      </c>
      <c r="BA121" s="100">
        <v>140</v>
      </c>
      <c r="BB121" s="100">
        <v>172</v>
      </c>
      <c r="BC121" s="100">
        <v>205</v>
      </c>
      <c r="BD121" s="100">
        <v>156</v>
      </c>
      <c r="BE121" s="100">
        <v>153</v>
      </c>
      <c r="BF121" s="100">
        <v>114</v>
      </c>
      <c r="BG121" s="100">
        <v>69</v>
      </c>
      <c r="BH121" s="100">
        <v>26</v>
      </c>
      <c r="BI121" s="100">
        <v>15</v>
      </c>
      <c r="BJ121" s="100">
        <v>13</v>
      </c>
      <c r="BK121" s="100">
        <v>9</v>
      </c>
      <c r="BL121" s="100">
        <v>16</v>
      </c>
      <c r="BM121" s="100">
        <v>1</v>
      </c>
      <c r="BN121" s="100">
        <v>1224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v>0</v>
      </c>
      <c r="D86" s="100">
        <v>0</v>
      </c>
      <c r="E86" s="100">
        <v>0.31192779999999998</v>
      </c>
      <c r="F86" s="100">
        <v>1.4914065000000001</v>
      </c>
      <c r="G86" s="100">
        <v>4.1316272999999999</v>
      </c>
      <c r="H86" s="100">
        <v>1.4954265</v>
      </c>
      <c r="I86" s="100">
        <v>0.68631589999999998</v>
      </c>
      <c r="J86" s="100">
        <v>1.2865873000000001</v>
      </c>
      <c r="K86" s="100">
        <v>0.24722920000000001</v>
      </c>
      <c r="L86" s="100">
        <v>1.2945150999999999</v>
      </c>
      <c r="M86" s="100">
        <v>1.5071060000000001</v>
      </c>
      <c r="N86" s="100">
        <v>1.676282</v>
      </c>
      <c r="O86" s="100">
        <v>2.1506687000000002</v>
      </c>
      <c r="P86" s="100">
        <v>1.2567235000000001</v>
      </c>
      <c r="Q86" s="100">
        <v>1.2120550999999999</v>
      </c>
      <c r="R86" s="100">
        <v>2.0053141000000001</v>
      </c>
      <c r="S86" s="100">
        <v>8.7401126999999992</v>
      </c>
      <c r="T86" s="100">
        <v>0</v>
      </c>
      <c r="U86" s="100">
        <v>1.2683074000000001</v>
      </c>
      <c r="V86" s="100">
        <v>1.3368542000000001</v>
      </c>
      <c r="W86" s="128"/>
      <c r="X86" s="123">
        <v>1979</v>
      </c>
      <c r="Y86" s="100">
        <v>0</v>
      </c>
      <c r="Z86" s="100">
        <v>0</v>
      </c>
      <c r="AA86" s="100">
        <v>0.49047180000000001</v>
      </c>
      <c r="AB86" s="100">
        <v>0.466526</v>
      </c>
      <c r="AC86" s="100">
        <v>0.98246299999999998</v>
      </c>
      <c r="AD86" s="100">
        <v>1.183508</v>
      </c>
      <c r="AE86" s="100">
        <v>1.0683894</v>
      </c>
      <c r="AF86" s="100">
        <v>0.90123180000000003</v>
      </c>
      <c r="AG86" s="100">
        <v>1.8111535999999999</v>
      </c>
      <c r="AH86" s="100">
        <v>0.82214310000000002</v>
      </c>
      <c r="AI86" s="100">
        <v>3.1494906</v>
      </c>
      <c r="AJ86" s="100">
        <v>4.3968606000000001</v>
      </c>
      <c r="AK86" s="100">
        <v>2.6312153999999999</v>
      </c>
      <c r="AL86" s="100">
        <v>1.0900173</v>
      </c>
      <c r="AM86" s="100">
        <v>0</v>
      </c>
      <c r="AN86" s="100">
        <v>2.0001066999999999</v>
      </c>
      <c r="AO86" s="100">
        <v>3.2314354000000001</v>
      </c>
      <c r="AP86" s="100">
        <v>1.4672223</v>
      </c>
      <c r="AQ86" s="100">
        <v>1.1704817999999999</v>
      </c>
      <c r="AR86" s="100">
        <v>1.2816601000000001</v>
      </c>
      <c r="AS86" s="128"/>
      <c r="AT86" s="123">
        <v>1979</v>
      </c>
      <c r="AU86" s="100">
        <v>0</v>
      </c>
      <c r="AV86" s="100">
        <v>0</v>
      </c>
      <c r="AW86" s="100">
        <v>0.39909640000000002</v>
      </c>
      <c r="AX86" s="100">
        <v>0.98967769999999999</v>
      </c>
      <c r="AY86" s="100">
        <v>2.580641</v>
      </c>
      <c r="AZ86" s="100">
        <v>1.3408229</v>
      </c>
      <c r="BA86" s="100">
        <v>0.8738089</v>
      </c>
      <c r="BB86" s="100">
        <v>1.0986753</v>
      </c>
      <c r="BC86" s="100">
        <v>1.0114074</v>
      </c>
      <c r="BD86" s="100">
        <v>1.0650407</v>
      </c>
      <c r="BE86" s="100">
        <v>2.3102751000000001</v>
      </c>
      <c r="BF86" s="100">
        <v>3.0478048000000002</v>
      </c>
      <c r="BG86" s="100">
        <v>2.4012692000000002</v>
      </c>
      <c r="BH86" s="100">
        <v>1.1674492000000001</v>
      </c>
      <c r="BI86" s="100">
        <v>0.53654979999999997</v>
      </c>
      <c r="BJ86" s="100">
        <v>2.0021863999999998</v>
      </c>
      <c r="BK86" s="100">
        <v>5.0503593000000002</v>
      </c>
      <c r="BL86" s="100">
        <v>1.0559216</v>
      </c>
      <c r="BM86" s="100">
        <v>1.2193669</v>
      </c>
      <c r="BN86" s="100">
        <v>1.2965582</v>
      </c>
      <c r="BO86" s="128"/>
      <c r="BP86" s="123">
        <v>1979</v>
      </c>
    </row>
    <row r="87" spans="1:68">
      <c r="A87" s="128"/>
      <c r="B87" s="123">
        <v>1980</v>
      </c>
      <c r="C87" s="100">
        <v>0.68977889999999997</v>
      </c>
      <c r="D87" s="100">
        <v>0</v>
      </c>
      <c r="E87" s="100">
        <v>0.30747229999999998</v>
      </c>
      <c r="F87" s="100">
        <v>1.9504144999999999</v>
      </c>
      <c r="G87" s="100">
        <v>2.9501089999999999</v>
      </c>
      <c r="H87" s="100">
        <v>2.1292173000000001</v>
      </c>
      <c r="I87" s="100">
        <v>2.0005502000000002</v>
      </c>
      <c r="J87" s="100">
        <v>1.2362823999999999</v>
      </c>
      <c r="K87" s="100">
        <v>2.6527693999999999</v>
      </c>
      <c r="L87" s="100">
        <v>2.3677481</v>
      </c>
      <c r="M87" s="100">
        <v>1.513218</v>
      </c>
      <c r="N87" s="100">
        <v>2.4599438999999999</v>
      </c>
      <c r="O87" s="100">
        <v>1.7712406999999999</v>
      </c>
      <c r="P87" s="100">
        <v>1.2206087999999999</v>
      </c>
      <c r="Q87" s="100">
        <v>4.1149844</v>
      </c>
      <c r="R87" s="100">
        <v>0.97684870000000001</v>
      </c>
      <c r="S87" s="100">
        <v>0</v>
      </c>
      <c r="T87" s="100">
        <v>3.6647487999999999</v>
      </c>
      <c r="U87" s="100">
        <v>1.6489372</v>
      </c>
      <c r="V87" s="100">
        <v>1.7278066000000001</v>
      </c>
      <c r="W87" s="128"/>
      <c r="X87" s="123">
        <v>1980</v>
      </c>
      <c r="Y87" s="100">
        <v>0.72425320000000004</v>
      </c>
      <c r="Z87" s="100">
        <v>0.1564101</v>
      </c>
      <c r="AA87" s="100">
        <v>0.16083510000000001</v>
      </c>
      <c r="AB87" s="100">
        <v>0.77999229999999997</v>
      </c>
      <c r="AC87" s="100">
        <v>1.4397603999999999</v>
      </c>
      <c r="AD87" s="100">
        <v>0.83422870000000005</v>
      </c>
      <c r="AE87" s="100">
        <v>0.86110390000000003</v>
      </c>
      <c r="AF87" s="100">
        <v>1.504713</v>
      </c>
      <c r="AG87" s="100">
        <v>2.2774719999999999</v>
      </c>
      <c r="AH87" s="100">
        <v>1.9368048</v>
      </c>
      <c r="AI87" s="100">
        <v>1.8517049000000001</v>
      </c>
      <c r="AJ87" s="100">
        <v>1.6173291000000001</v>
      </c>
      <c r="AK87" s="100">
        <v>1.6211502</v>
      </c>
      <c r="AL87" s="100">
        <v>2.4749500000000002</v>
      </c>
      <c r="AM87" s="100">
        <v>1.3955759999999999</v>
      </c>
      <c r="AN87" s="100">
        <v>1.9780176</v>
      </c>
      <c r="AO87" s="100">
        <v>4.0960105000000002</v>
      </c>
      <c r="AP87" s="100">
        <v>5.6019271000000002</v>
      </c>
      <c r="AQ87" s="100">
        <v>1.2504594</v>
      </c>
      <c r="AR87" s="100">
        <v>1.3799041999999999</v>
      </c>
      <c r="AS87" s="128"/>
      <c r="AT87" s="123">
        <v>1980</v>
      </c>
      <c r="AU87" s="100">
        <v>0.7065958</v>
      </c>
      <c r="AV87" s="100">
        <v>7.6535400000000003E-2</v>
      </c>
      <c r="AW87" s="100">
        <v>0.2358083</v>
      </c>
      <c r="AX87" s="100">
        <v>1.3766130000000001</v>
      </c>
      <c r="AY87" s="100">
        <v>2.2062045000000001</v>
      </c>
      <c r="AZ87" s="100">
        <v>1.4877152</v>
      </c>
      <c r="BA87" s="100">
        <v>1.4400861</v>
      </c>
      <c r="BB87" s="100">
        <v>1.3676565999999999</v>
      </c>
      <c r="BC87" s="100">
        <v>2.4696357999999998</v>
      </c>
      <c r="BD87" s="100">
        <v>2.1577068000000001</v>
      </c>
      <c r="BE87" s="100">
        <v>1.6784242</v>
      </c>
      <c r="BF87" s="100">
        <v>2.0357091</v>
      </c>
      <c r="BG87" s="100">
        <v>1.6928752</v>
      </c>
      <c r="BH87" s="100">
        <v>1.8917431</v>
      </c>
      <c r="BI87" s="100">
        <v>2.5968966999999998</v>
      </c>
      <c r="BJ87" s="100">
        <v>1.5745738</v>
      </c>
      <c r="BK87" s="100">
        <v>2.7236639</v>
      </c>
      <c r="BL87" s="100">
        <v>5.0663181000000002</v>
      </c>
      <c r="BM87" s="100">
        <v>1.4494374999999999</v>
      </c>
      <c r="BN87" s="100">
        <v>1.5727930000000001</v>
      </c>
      <c r="BO87" s="128"/>
      <c r="BP87" s="123">
        <v>1980</v>
      </c>
    </row>
    <row r="88" spans="1:68">
      <c r="A88" s="128"/>
      <c r="B88" s="123">
        <v>1981</v>
      </c>
      <c r="C88" s="100">
        <v>0</v>
      </c>
      <c r="D88" s="100">
        <v>0</v>
      </c>
      <c r="E88" s="100">
        <v>0.1487571</v>
      </c>
      <c r="F88" s="100">
        <v>1.9673749</v>
      </c>
      <c r="G88" s="100">
        <v>2.4248338999999999</v>
      </c>
      <c r="H88" s="100">
        <v>2.7313185999999998</v>
      </c>
      <c r="I88" s="100">
        <v>1.2856506999999999</v>
      </c>
      <c r="J88" s="100">
        <v>2.1817690999999999</v>
      </c>
      <c r="K88" s="100">
        <v>1.8727381000000001</v>
      </c>
      <c r="L88" s="100">
        <v>1.0600799999999999</v>
      </c>
      <c r="M88" s="100">
        <v>2.5281318000000002</v>
      </c>
      <c r="N88" s="100">
        <v>1.3508511999999999</v>
      </c>
      <c r="O88" s="100">
        <v>1.7132265</v>
      </c>
      <c r="P88" s="100">
        <v>0.39976810000000002</v>
      </c>
      <c r="Q88" s="100">
        <v>1.7042645999999999</v>
      </c>
      <c r="R88" s="100">
        <v>3.7667975999999999</v>
      </c>
      <c r="S88" s="100">
        <v>3.8420163000000001</v>
      </c>
      <c r="T88" s="100">
        <v>14.396775</v>
      </c>
      <c r="U88" s="100">
        <v>1.5037054999999999</v>
      </c>
      <c r="V88" s="100">
        <v>1.7348440999999999</v>
      </c>
      <c r="W88" s="128"/>
      <c r="X88" s="123">
        <v>1981</v>
      </c>
      <c r="Y88" s="100">
        <v>0</v>
      </c>
      <c r="Z88" s="100">
        <v>0</v>
      </c>
      <c r="AA88" s="100">
        <v>0</v>
      </c>
      <c r="AB88" s="100">
        <v>0.9430018</v>
      </c>
      <c r="AC88" s="100">
        <v>1.0902968</v>
      </c>
      <c r="AD88" s="100">
        <v>0.98753729999999995</v>
      </c>
      <c r="AE88" s="100">
        <v>0.82687129999999998</v>
      </c>
      <c r="AF88" s="100">
        <v>1.0311532000000001</v>
      </c>
      <c r="AG88" s="100">
        <v>1.4755682999999999</v>
      </c>
      <c r="AH88" s="100">
        <v>1.6744155000000001</v>
      </c>
      <c r="AI88" s="100">
        <v>1.8466733</v>
      </c>
      <c r="AJ88" s="100">
        <v>1.8895630999999999</v>
      </c>
      <c r="AK88" s="100">
        <v>2.4899157999999999</v>
      </c>
      <c r="AL88" s="100">
        <v>1.7478178</v>
      </c>
      <c r="AM88" s="100">
        <v>1.3307841</v>
      </c>
      <c r="AN88" s="100">
        <v>3.2379224999999998</v>
      </c>
      <c r="AO88" s="100">
        <v>0.97974859999999997</v>
      </c>
      <c r="AP88" s="100">
        <v>9.3576633000000005</v>
      </c>
      <c r="AQ88" s="100">
        <v>1.1237469</v>
      </c>
      <c r="AR88" s="100">
        <v>1.2454745</v>
      </c>
      <c r="AS88" s="128"/>
      <c r="AT88" s="123">
        <v>1981</v>
      </c>
      <c r="AU88" s="100">
        <v>0</v>
      </c>
      <c r="AV88" s="100">
        <v>0</v>
      </c>
      <c r="AW88" s="100">
        <v>7.5966599999999995E-2</v>
      </c>
      <c r="AX88" s="100">
        <v>1.4648682</v>
      </c>
      <c r="AY88" s="100">
        <v>1.7666949000000001</v>
      </c>
      <c r="AZ88" s="100">
        <v>1.8699460999999999</v>
      </c>
      <c r="BA88" s="100">
        <v>1.0595448000000001</v>
      </c>
      <c r="BB88" s="100">
        <v>1.6176779999999999</v>
      </c>
      <c r="BC88" s="100">
        <v>1.6790497</v>
      </c>
      <c r="BD88" s="100">
        <v>1.3593162000000001</v>
      </c>
      <c r="BE88" s="100">
        <v>2.1946555999999999</v>
      </c>
      <c r="BF88" s="100">
        <v>1.6203232000000001</v>
      </c>
      <c r="BG88" s="100">
        <v>2.1202231999999999</v>
      </c>
      <c r="BH88" s="100">
        <v>1.1189521</v>
      </c>
      <c r="BI88" s="100">
        <v>1.4945449</v>
      </c>
      <c r="BJ88" s="100">
        <v>3.4534229000000001</v>
      </c>
      <c r="BK88" s="100">
        <v>1.9464973000000001</v>
      </c>
      <c r="BL88" s="100">
        <v>10.722397000000001</v>
      </c>
      <c r="BM88" s="100">
        <v>1.3133859000000001</v>
      </c>
      <c r="BN88" s="100">
        <v>1.4703793000000001</v>
      </c>
      <c r="BO88" s="128"/>
      <c r="BP88" s="123">
        <v>1981</v>
      </c>
    </row>
    <row r="89" spans="1:68">
      <c r="A89" s="128"/>
      <c r="B89" s="123">
        <v>1982</v>
      </c>
      <c r="C89" s="100">
        <v>0.50700509999999999</v>
      </c>
      <c r="D89" s="100">
        <v>0.15813679999999999</v>
      </c>
      <c r="E89" s="100">
        <v>0.1446008</v>
      </c>
      <c r="F89" s="100">
        <v>1.6714633000000001</v>
      </c>
      <c r="G89" s="100">
        <v>2.2190628999999999</v>
      </c>
      <c r="H89" s="100">
        <v>2.6848350999999999</v>
      </c>
      <c r="I89" s="100">
        <v>2.8930115999999999</v>
      </c>
      <c r="J89" s="100">
        <v>0.91366919999999996</v>
      </c>
      <c r="K89" s="100">
        <v>1.5764133</v>
      </c>
      <c r="L89" s="100">
        <v>2.0860115000000001</v>
      </c>
      <c r="M89" s="100">
        <v>1.5295430999999999</v>
      </c>
      <c r="N89" s="100">
        <v>3.2074756</v>
      </c>
      <c r="O89" s="100">
        <v>2.2991904000000001</v>
      </c>
      <c r="P89" s="100">
        <v>1.1880246999999999</v>
      </c>
      <c r="Q89" s="100">
        <v>1.0897638000000001</v>
      </c>
      <c r="R89" s="100">
        <v>0.90249449999999998</v>
      </c>
      <c r="S89" s="100">
        <v>7.2890281999999997</v>
      </c>
      <c r="T89" s="100">
        <v>0</v>
      </c>
      <c r="U89" s="100">
        <v>1.5961136</v>
      </c>
      <c r="V89" s="100">
        <v>1.6616032999999999</v>
      </c>
      <c r="W89" s="128"/>
      <c r="X89" s="123">
        <v>1982</v>
      </c>
      <c r="Y89" s="100">
        <v>0.17744209999999999</v>
      </c>
      <c r="Z89" s="100">
        <v>0</v>
      </c>
      <c r="AA89" s="100">
        <v>0.15085960000000001</v>
      </c>
      <c r="AB89" s="100">
        <v>0.79253370000000001</v>
      </c>
      <c r="AC89" s="100">
        <v>0.30421029999999999</v>
      </c>
      <c r="AD89" s="100">
        <v>0.6446944</v>
      </c>
      <c r="AE89" s="100">
        <v>0.65964690000000004</v>
      </c>
      <c r="AF89" s="100">
        <v>1.3308009999999999</v>
      </c>
      <c r="AG89" s="100">
        <v>2.3710336000000001</v>
      </c>
      <c r="AH89" s="100">
        <v>1.0964461000000001</v>
      </c>
      <c r="AI89" s="100">
        <v>1.0699965</v>
      </c>
      <c r="AJ89" s="100">
        <v>0.80615689999999995</v>
      </c>
      <c r="AK89" s="100">
        <v>0.90443989999999996</v>
      </c>
      <c r="AL89" s="100">
        <v>1.3778043</v>
      </c>
      <c r="AM89" s="100">
        <v>2.1319960999999998</v>
      </c>
      <c r="AN89" s="100">
        <v>1.2419506</v>
      </c>
      <c r="AO89" s="100">
        <v>2.8578505000000001</v>
      </c>
      <c r="AP89" s="100">
        <v>1.2864880000000001</v>
      </c>
      <c r="AQ89" s="100">
        <v>0.82858399999999999</v>
      </c>
      <c r="AR89" s="100">
        <v>0.92394690000000002</v>
      </c>
      <c r="AS89" s="128"/>
      <c r="AT89" s="123">
        <v>1982</v>
      </c>
      <c r="AU89" s="100">
        <v>0.3462382</v>
      </c>
      <c r="AV89" s="100">
        <v>8.0952999999999997E-2</v>
      </c>
      <c r="AW89" s="100">
        <v>0.14766389999999999</v>
      </c>
      <c r="AX89" s="100">
        <v>1.2412780999999999</v>
      </c>
      <c r="AY89" s="100">
        <v>1.2749353000000001</v>
      </c>
      <c r="AZ89" s="100">
        <v>1.6751286999999999</v>
      </c>
      <c r="BA89" s="100">
        <v>1.7906938999999999</v>
      </c>
      <c r="BB89" s="100">
        <v>1.1181064999999999</v>
      </c>
      <c r="BC89" s="100">
        <v>1.9634952000000001</v>
      </c>
      <c r="BD89" s="100">
        <v>1.6035877999999999</v>
      </c>
      <c r="BE89" s="100">
        <v>1.3053007000000001</v>
      </c>
      <c r="BF89" s="100">
        <v>2.0100178999999998</v>
      </c>
      <c r="BG89" s="100">
        <v>1.5719514000000001</v>
      </c>
      <c r="BH89" s="100">
        <v>1.2895215</v>
      </c>
      <c r="BI89" s="100">
        <v>1.6744489</v>
      </c>
      <c r="BJ89" s="100">
        <v>1.1035862999999999</v>
      </c>
      <c r="BK89" s="100">
        <v>4.3790779999999998</v>
      </c>
      <c r="BL89" s="100">
        <v>0.94169939999999996</v>
      </c>
      <c r="BM89" s="100">
        <v>1.2117822</v>
      </c>
      <c r="BN89" s="100">
        <v>1.2910170999999999</v>
      </c>
      <c r="BO89" s="128"/>
      <c r="BP89" s="123">
        <v>1982</v>
      </c>
    </row>
    <row r="90" spans="1:68">
      <c r="A90" s="128"/>
      <c r="B90" s="123">
        <v>1983</v>
      </c>
      <c r="C90" s="100">
        <v>0</v>
      </c>
      <c r="D90" s="100">
        <v>0.16136059999999999</v>
      </c>
      <c r="E90" s="100">
        <v>0.57118539999999995</v>
      </c>
      <c r="F90" s="100">
        <v>2.2917803000000001</v>
      </c>
      <c r="G90" s="100">
        <v>2.4850857999999998</v>
      </c>
      <c r="H90" s="100">
        <v>4.9888529999999998</v>
      </c>
      <c r="I90" s="100">
        <v>3.3599891999999998</v>
      </c>
      <c r="J90" s="100">
        <v>1.5463492000000001</v>
      </c>
      <c r="K90" s="100">
        <v>1.7501373</v>
      </c>
      <c r="L90" s="100">
        <v>1.5262941999999999</v>
      </c>
      <c r="M90" s="100">
        <v>1.5570261000000001</v>
      </c>
      <c r="N90" s="100">
        <v>1.3175924999999999</v>
      </c>
      <c r="O90" s="100">
        <v>1.2520973</v>
      </c>
      <c r="P90" s="100">
        <v>1.9853087</v>
      </c>
      <c r="Q90" s="100">
        <v>2.0996823999999998</v>
      </c>
      <c r="R90" s="100">
        <v>1.7322766000000001</v>
      </c>
      <c r="S90" s="100">
        <v>0</v>
      </c>
      <c r="T90" s="100">
        <v>6.8920363</v>
      </c>
      <c r="U90" s="100">
        <v>1.8344217</v>
      </c>
      <c r="V90" s="100">
        <v>1.8570930000000001</v>
      </c>
      <c r="W90" s="128"/>
      <c r="X90" s="123">
        <v>1983</v>
      </c>
      <c r="Y90" s="100">
        <v>0.52625390000000005</v>
      </c>
      <c r="Z90" s="100">
        <v>0.1695913</v>
      </c>
      <c r="AA90" s="100">
        <v>0.44702459999999999</v>
      </c>
      <c r="AB90" s="100">
        <v>0.63860220000000001</v>
      </c>
      <c r="AC90" s="100">
        <v>1.3546933000000001</v>
      </c>
      <c r="AD90" s="100">
        <v>1.5898806999999999</v>
      </c>
      <c r="AE90" s="100">
        <v>0.81436810000000004</v>
      </c>
      <c r="AF90" s="100">
        <v>1.4308940999999999</v>
      </c>
      <c r="AG90" s="100">
        <v>1.1536367000000001</v>
      </c>
      <c r="AH90" s="100">
        <v>0</v>
      </c>
      <c r="AI90" s="100">
        <v>0.54457180000000005</v>
      </c>
      <c r="AJ90" s="100">
        <v>1.3362552999999999</v>
      </c>
      <c r="AK90" s="100">
        <v>1.4553668</v>
      </c>
      <c r="AL90" s="100">
        <v>3.4332642</v>
      </c>
      <c r="AM90" s="100">
        <v>0.41257189999999999</v>
      </c>
      <c r="AN90" s="100">
        <v>2.9595254999999998</v>
      </c>
      <c r="AO90" s="100">
        <v>0</v>
      </c>
      <c r="AP90" s="100">
        <v>2.4917771000000002</v>
      </c>
      <c r="AQ90" s="100">
        <v>1.0120503999999999</v>
      </c>
      <c r="AR90" s="100">
        <v>1.0028045999999999</v>
      </c>
      <c r="AS90" s="128"/>
      <c r="AT90" s="123">
        <v>1983</v>
      </c>
      <c r="AU90" s="100">
        <v>0.2563588</v>
      </c>
      <c r="AV90" s="100">
        <v>0.16537360000000001</v>
      </c>
      <c r="AW90" s="100">
        <v>0.51042659999999995</v>
      </c>
      <c r="AX90" s="100">
        <v>1.4833540000000001</v>
      </c>
      <c r="AY90" s="100">
        <v>1.9281569000000001</v>
      </c>
      <c r="AZ90" s="100">
        <v>3.3060244999999999</v>
      </c>
      <c r="BA90" s="100">
        <v>2.0985087999999998</v>
      </c>
      <c r="BB90" s="100">
        <v>1.4897814</v>
      </c>
      <c r="BC90" s="100">
        <v>1.4598229</v>
      </c>
      <c r="BD90" s="100">
        <v>0.7821941</v>
      </c>
      <c r="BE90" s="100">
        <v>1.0629660999999999</v>
      </c>
      <c r="BF90" s="100">
        <v>1.3268583</v>
      </c>
      <c r="BG90" s="100">
        <v>1.3574250999999999</v>
      </c>
      <c r="BH90" s="100">
        <v>2.7618307999999998</v>
      </c>
      <c r="BI90" s="100">
        <v>1.1550358000000001</v>
      </c>
      <c r="BJ90" s="100">
        <v>2.4613133999999999</v>
      </c>
      <c r="BK90" s="100">
        <v>0</v>
      </c>
      <c r="BL90" s="100">
        <v>3.6602215999999999</v>
      </c>
      <c r="BM90" s="100">
        <v>1.4226810000000001</v>
      </c>
      <c r="BN90" s="100">
        <v>1.4239804</v>
      </c>
      <c r="BO90" s="128"/>
      <c r="BP90" s="123">
        <v>1983</v>
      </c>
    </row>
    <row r="91" spans="1:68">
      <c r="A91" s="128"/>
      <c r="B91" s="123">
        <v>1984</v>
      </c>
      <c r="C91" s="100">
        <v>0.32953710000000003</v>
      </c>
      <c r="D91" s="100">
        <v>0.1645422</v>
      </c>
      <c r="E91" s="100">
        <v>0.14321310000000001</v>
      </c>
      <c r="F91" s="100">
        <v>1.6720984999999999</v>
      </c>
      <c r="G91" s="100">
        <v>4.2222904999999997</v>
      </c>
      <c r="H91" s="100">
        <v>2.6085942000000002</v>
      </c>
      <c r="I91" s="100">
        <v>2.2333962999999999</v>
      </c>
      <c r="J91" s="100">
        <v>1.8249114</v>
      </c>
      <c r="K91" s="100">
        <v>1.4704925</v>
      </c>
      <c r="L91" s="100">
        <v>1.7277081999999999</v>
      </c>
      <c r="M91" s="100">
        <v>1.3160561</v>
      </c>
      <c r="N91" s="100">
        <v>0.26142559999999998</v>
      </c>
      <c r="O91" s="100">
        <v>2.9808747000000002</v>
      </c>
      <c r="P91" s="100">
        <v>2.0049643000000001</v>
      </c>
      <c r="Q91" s="100">
        <v>1.0052322</v>
      </c>
      <c r="R91" s="100">
        <v>2.4888004000000001</v>
      </c>
      <c r="S91" s="100">
        <v>3.272519</v>
      </c>
      <c r="T91" s="100">
        <v>0</v>
      </c>
      <c r="U91" s="100">
        <v>1.6456223999999999</v>
      </c>
      <c r="V91" s="100">
        <v>1.6277710000000001</v>
      </c>
      <c r="W91" s="128"/>
      <c r="X91" s="123">
        <v>1984</v>
      </c>
      <c r="Y91" s="100">
        <v>0.52000190000000002</v>
      </c>
      <c r="Z91" s="100">
        <v>0.17281540000000001</v>
      </c>
      <c r="AA91" s="100">
        <v>0.14985470000000001</v>
      </c>
      <c r="AB91" s="100">
        <v>0.79421430000000004</v>
      </c>
      <c r="AC91" s="100">
        <v>1.8042400000000001</v>
      </c>
      <c r="AD91" s="100">
        <v>1.0952697</v>
      </c>
      <c r="AE91" s="100">
        <v>0.48394039999999999</v>
      </c>
      <c r="AF91" s="100">
        <v>1.7242181999999999</v>
      </c>
      <c r="AG91" s="100">
        <v>1.1057617</v>
      </c>
      <c r="AH91" s="100">
        <v>2.0730436999999999</v>
      </c>
      <c r="AI91" s="100">
        <v>2.2097372000000002</v>
      </c>
      <c r="AJ91" s="100">
        <v>1.3353845</v>
      </c>
      <c r="AK91" s="100">
        <v>1.1219912999999999</v>
      </c>
      <c r="AL91" s="100">
        <v>1.3849264999999999</v>
      </c>
      <c r="AM91" s="100">
        <v>2.3771697000000001</v>
      </c>
      <c r="AN91" s="100">
        <v>1.1349450000000001</v>
      </c>
      <c r="AO91" s="100">
        <v>2.6566776000000001</v>
      </c>
      <c r="AP91" s="100">
        <v>2.4030952000000001</v>
      </c>
      <c r="AQ91" s="100">
        <v>1.1408532</v>
      </c>
      <c r="AR91" s="100">
        <v>1.2112134000000001</v>
      </c>
      <c r="AS91" s="128"/>
      <c r="AT91" s="123">
        <v>1984</v>
      </c>
      <c r="AU91" s="100">
        <v>0.42235689999999998</v>
      </c>
      <c r="AV91" s="100">
        <v>0.16857739999999999</v>
      </c>
      <c r="AW91" s="100">
        <v>0.1464587</v>
      </c>
      <c r="AX91" s="100">
        <v>1.2428063</v>
      </c>
      <c r="AY91" s="100">
        <v>3.0326992000000002</v>
      </c>
      <c r="AZ91" s="100">
        <v>1.8593063000000001</v>
      </c>
      <c r="BA91" s="100">
        <v>1.3635354</v>
      </c>
      <c r="BB91" s="100">
        <v>1.7755352</v>
      </c>
      <c r="BC91" s="100">
        <v>1.2928137</v>
      </c>
      <c r="BD91" s="100">
        <v>1.8961730999999999</v>
      </c>
      <c r="BE91" s="100">
        <v>1.7521230999999999</v>
      </c>
      <c r="BF91" s="100">
        <v>0.79266309999999995</v>
      </c>
      <c r="BG91" s="100">
        <v>2.0231769000000002</v>
      </c>
      <c r="BH91" s="100">
        <v>1.6722253</v>
      </c>
      <c r="BI91" s="100">
        <v>1.7724211000000001</v>
      </c>
      <c r="BJ91" s="100">
        <v>1.6848631999999999</v>
      </c>
      <c r="BK91" s="100">
        <v>2.8729358</v>
      </c>
      <c r="BL91" s="100">
        <v>1.7633108</v>
      </c>
      <c r="BM91" s="100">
        <v>1.3928657</v>
      </c>
      <c r="BN91" s="100">
        <v>1.4247107000000001</v>
      </c>
      <c r="BO91" s="128"/>
      <c r="BP91" s="123">
        <v>1984</v>
      </c>
    </row>
    <row r="92" spans="1:68">
      <c r="A92" s="128"/>
      <c r="B92" s="123">
        <v>1985</v>
      </c>
      <c r="C92" s="100">
        <v>0</v>
      </c>
      <c r="D92" s="100">
        <v>0</v>
      </c>
      <c r="E92" s="100">
        <v>0.28936780000000001</v>
      </c>
      <c r="F92" s="100">
        <v>1.6492323</v>
      </c>
      <c r="G92" s="100">
        <v>3.3500885999999999</v>
      </c>
      <c r="H92" s="100">
        <v>2.5485001999999999</v>
      </c>
      <c r="I92" s="100">
        <v>3.3468855999999998</v>
      </c>
      <c r="J92" s="100">
        <v>2.7216548</v>
      </c>
      <c r="K92" s="100">
        <v>1.2095944999999999</v>
      </c>
      <c r="L92" s="100">
        <v>0.71400350000000001</v>
      </c>
      <c r="M92" s="100">
        <v>1.5999957</v>
      </c>
      <c r="N92" s="100">
        <v>1.5580894999999999</v>
      </c>
      <c r="O92" s="100">
        <v>1.7407147000000001</v>
      </c>
      <c r="P92" s="100">
        <v>2.7569040999999999</v>
      </c>
      <c r="Q92" s="100">
        <v>2.4373480000000001</v>
      </c>
      <c r="R92" s="100">
        <v>0</v>
      </c>
      <c r="S92" s="100">
        <v>0</v>
      </c>
      <c r="T92" s="100">
        <v>0</v>
      </c>
      <c r="U92" s="100">
        <v>1.6491753</v>
      </c>
      <c r="V92" s="100">
        <v>1.587701</v>
      </c>
      <c r="W92" s="128"/>
      <c r="X92" s="123">
        <v>1985</v>
      </c>
      <c r="Y92" s="100">
        <v>0.51248499999999997</v>
      </c>
      <c r="Z92" s="100">
        <v>0</v>
      </c>
      <c r="AA92" s="100">
        <v>0</v>
      </c>
      <c r="AB92" s="100">
        <v>1.0976448999999999</v>
      </c>
      <c r="AC92" s="100">
        <v>1.5085185999999999</v>
      </c>
      <c r="AD92" s="100">
        <v>1.2261514</v>
      </c>
      <c r="AE92" s="100">
        <v>0.47984179999999999</v>
      </c>
      <c r="AF92" s="100">
        <v>1.1608316000000001</v>
      </c>
      <c r="AG92" s="100">
        <v>1.0582391</v>
      </c>
      <c r="AH92" s="100">
        <v>1.7566225</v>
      </c>
      <c r="AI92" s="100">
        <v>2.2343747</v>
      </c>
      <c r="AJ92" s="100">
        <v>1.0696988999999999</v>
      </c>
      <c r="AK92" s="100">
        <v>2.7483173000000001</v>
      </c>
      <c r="AL92" s="100">
        <v>0.68392200000000003</v>
      </c>
      <c r="AM92" s="100">
        <v>2.3148327000000002</v>
      </c>
      <c r="AN92" s="100">
        <v>0.5435373</v>
      </c>
      <c r="AO92" s="100">
        <v>1.7329821000000001</v>
      </c>
      <c r="AP92" s="100">
        <v>3.3779599</v>
      </c>
      <c r="AQ92" s="100">
        <v>1.0878387</v>
      </c>
      <c r="AR92" s="100">
        <v>1.1414567</v>
      </c>
      <c r="AS92" s="128"/>
      <c r="AT92" s="123">
        <v>1985</v>
      </c>
      <c r="AU92" s="100">
        <v>0.2500925</v>
      </c>
      <c r="AV92" s="100">
        <v>0</v>
      </c>
      <c r="AW92" s="100">
        <v>0.14805450000000001</v>
      </c>
      <c r="AX92" s="100">
        <v>1.3796212000000001</v>
      </c>
      <c r="AY92" s="100">
        <v>2.4454389000000001</v>
      </c>
      <c r="AZ92" s="100">
        <v>1.894647</v>
      </c>
      <c r="BA92" s="100">
        <v>1.9159306</v>
      </c>
      <c r="BB92" s="100">
        <v>1.9549768999999999</v>
      </c>
      <c r="BC92" s="100">
        <v>1.1357569999999999</v>
      </c>
      <c r="BD92" s="100">
        <v>1.2215113</v>
      </c>
      <c r="BE92" s="100">
        <v>1.9098470000000001</v>
      </c>
      <c r="BF92" s="100">
        <v>1.3174813999999999</v>
      </c>
      <c r="BG92" s="100">
        <v>2.2581487</v>
      </c>
      <c r="BH92" s="100">
        <v>1.6473289</v>
      </c>
      <c r="BI92" s="100">
        <v>2.3689589</v>
      </c>
      <c r="BJ92" s="100">
        <v>0.3222584</v>
      </c>
      <c r="BK92" s="100">
        <v>1.1184244000000001</v>
      </c>
      <c r="BL92" s="100">
        <v>2.4748800000000002</v>
      </c>
      <c r="BM92" s="100">
        <v>1.3681007000000001</v>
      </c>
      <c r="BN92" s="100">
        <v>1.3807148</v>
      </c>
      <c r="BO92" s="128"/>
      <c r="BP92" s="123">
        <v>1985</v>
      </c>
    </row>
    <row r="93" spans="1:68">
      <c r="A93" s="128"/>
      <c r="B93" s="123">
        <v>1986</v>
      </c>
      <c r="C93" s="100">
        <v>0.16154569999999999</v>
      </c>
      <c r="D93" s="100">
        <v>0</v>
      </c>
      <c r="E93" s="100">
        <v>0.29752960000000001</v>
      </c>
      <c r="F93" s="100">
        <v>1.4523252</v>
      </c>
      <c r="G93" s="100">
        <v>2.4984495</v>
      </c>
      <c r="H93" s="100">
        <v>2.9335966</v>
      </c>
      <c r="I93" s="100">
        <v>1.5730814</v>
      </c>
      <c r="J93" s="100">
        <v>1.0907742</v>
      </c>
      <c r="K93" s="100">
        <v>0.57679329999999995</v>
      </c>
      <c r="L93" s="100">
        <v>1.1542519</v>
      </c>
      <c r="M93" s="100">
        <v>1.5915162</v>
      </c>
      <c r="N93" s="100">
        <v>0.51970459999999996</v>
      </c>
      <c r="O93" s="100">
        <v>1.1376596999999999</v>
      </c>
      <c r="P93" s="100">
        <v>2.2551982000000002</v>
      </c>
      <c r="Q93" s="100">
        <v>2.3884132999999999</v>
      </c>
      <c r="R93" s="100">
        <v>0.75334109999999999</v>
      </c>
      <c r="S93" s="100">
        <v>1.5073635000000001</v>
      </c>
      <c r="T93" s="100">
        <v>5.7625263000000002</v>
      </c>
      <c r="U93" s="100">
        <v>1.2749702000000001</v>
      </c>
      <c r="V93" s="100">
        <v>1.3044256999999999</v>
      </c>
      <c r="W93" s="128"/>
      <c r="X93" s="123">
        <v>1986</v>
      </c>
      <c r="Y93" s="100">
        <v>0.3392907</v>
      </c>
      <c r="Z93" s="100">
        <v>0</v>
      </c>
      <c r="AA93" s="100">
        <v>0.15641060000000001</v>
      </c>
      <c r="AB93" s="100">
        <v>0.91092519999999999</v>
      </c>
      <c r="AC93" s="100">
        <v>0.30474469999999998</v>
      </c>
      <c r="AD93" s="100">
        <v>0.89994149999999995</v>
      </c>
      <c r="AE93" s="100">
        <v>0.63140079999999998</v>
      </c>
      <c r="AF93" s="100">
        <v>0.96008300000000002</v>
      </c>
      <c r="AG93" s="100">
        <v>0.80936430000000004</v>
      </c>
      <c r="AH93" s="100">
        <v>0.97777760000000002</v>
      </c>
      <c r="AI93" s="100">
        <v>0.55578399999999994</v>
      </c>
      <c r="AJ93" s="100">
        <v>1.0790337999999999</v>
      </c>
      <c r="AK93" s="100">
        <v>0.54372350000000003</v>
      </c>
      <c r="AL93" s="100">
        <v>0.98652079999999998</v>
      </c>
      <c r="AM93" s="100">
        <v>1.5159956000000001</v>
      </c>
      <c r="AN93" s="100">
        <v>2.6082420000000002</v>
      </c>
      <c r="AO93" s="100">
        <v>0.84257360000000003</v>
      </c>
      <c r="AP93" s="100">
        <v>1.0572054</v>
      </c>
      <c r="AQ93" s="100">
        <v>0.71088600000000002</v>
      </c>
      <c r="AR93" s="100">
        <v>0.73347580000000001</v>
      </c>
      <c r="AS93" s="128"/>
      <c r="AT93" s="123">
        <v>1986</v>
      </c>
      <c r="AU93" s="100">
        <v>0.24824470000000001</v>
      </c>
      <c r="AV93" s="100">
        <v>0</v>
      </c>
      <c r="AW93" s="100">
        <v>0.22873789999999999</v>
      </c>
      <c r="AX93" s="100">
        <v>1.1876291000000001</v>
      </c>
      <c r="AY93" s="100">
        <v>1.4214013999999999</v>
      </c>
      <c r="AZ93" s="100">
        <v>1.9281154</v>
      </c>
      <c r="BA93" s="100">
        <v>1.103051</v>
      </c>
      <c r="BB93" s="100">
        <v>1.0262952999999999</v>
      </c>
      <c r="BC93" s="100">
        <v>0.69010939999999998</v>
      </c>
      <c r="BD93" s="100">
        <v>1.0685384</v>
      </c>
      <c r="BE93" s="100">
        <v>1.0857011999999999</v>
      </c>
      <c r="BF93" s="100">
        <v>0.79413820000000002</v>
      </c>
      <c r="BG93" s="100">
        <v>0.83399009999999996</v>
      </c>
      <c r="BH93" s="100">
        <v>1.5785292</v>
      </c>
      <c r="BI93" s="100">
        <v>1.9019562999999999</v>
      </c>
      <c r="BJ93" s="100">
        <v>1.849329</v>
      </c>
      <c r="BK93" s="100">
        <v>1.080935</v>
      </c>
      <c r="BL93" s="100">
        <v>2.3202574</v>
      </c>
      <c r="BM93" s="100">
        <v>0.99261160000000004</v>
      </c>
      <c r="BN93" s="100">
        <v>1.0067124999999999</v>
      </c>
      <c r="BO93" s="128"/>
      <c r="BP93" s="123">
        <v>1986</v>
      </c>
    </row>
    <row r="94" spans="1:68">
      <c r="A94" s="128"/>
      <c r="B94" s="123">
        <v>1987</v>
      </c>
      <c r="C94" s="100">
        <v>0</v>
      </c>
      <c r="D94" s="100">
        <v>0</v>
      </c>
      <c r="E94" s="100">
        <v>0</v>
      </c>
      <c r="F94" s="100">
        <v>0.42387249999999999</v>
      </c>
      <c r="G94" s="100">
        <v>3.4101759999999999</v>
      </c>
      <c r="H94" s="100">
        <v>4.0230290000000002</v>
      </c>
      <c r="I94" s="100">
        <v>2.6203633000000002</v>
      </c>
      <c r="J94" s="100">
        <v>0.78703840000000003</v>
      </c>
      <c r="K94" s="100">
        <v>1.2448250999999999</v>
      </c>
      <c r="L94" s="100">
        <v>0.44776290000000002</v>
      </c>
      <c r="M94" s="100">
        <v>0.77994810000000003</v>
      </c>
      <c r="N94" s="100">
        <v>0.5258024</v>
      </c>
      <c r="O94" s="100">
        <v>1.1255051</v>
      </c>
      <c r="P94" s="100">
        <v>1.7927251</v>
      </c>
      <c r="Q94" s="100">
        <v>0.93940380000000001</v>
      </c>
      <c r="R94" s="100">
        <v>3.6318733000000001</v>
      </c>
      <c r="S94" s="100">
        <v>1.4211206999999999</v>
      </c>
      <c r="T94" s="100">
        <v>5.5166326000000003</v>
      </c>
      <c r="U94" s="100">
        <v>1.3672888999999999</v>
      </c>
      <c r="V94" s="100">
        <v>1.3524119999999999</v>
      </c>
      <c r="W94" s="128"/>
      <c r="X94" s="123">
        <v>1987</v>
      </c>
      <c r="Y94" s="100">
        <v>0</v>
      </c>
      <c r="Z94" s="100">
        <v>0</v>
      </c>
      <c r="AA94" s="100">
        <v>0.48406850000000001</v>
      </c>
      <c r="AB94" s="100">
        <v>0.44214720000000002</v>
      </c>
      <c r="AC94" s="100">
        <v>1.0723844</v>
      </c>
      <c r="AD94" s="100">
        <v>0.58615790000000001</v>
      </c>
      <c r="AE94" s="100">
        <v>0.77344780000000002</v>
      </c>
      <c r="AF94" s="100">
        <v>0.6407484</v>
      </c>
      <c r="AG94" s="100">
        <v>0.74644829999999995</v>
      </c>
      <c r="AH94" s="100">
        <v>1.1856066999999999</v>
      </c>
      <c r="AI94" s="100">
        <v>0.54338520000000001</v>
      </c>
      <c r="AJ94" s="100">
        <v>1.0892949999999999</v>
      </c>
      <c r="AK94" s="100">
        <v>2.1720478999999999</v>
      </c>
      <c r="AL94" s="100">
        <v>0.94894670000000003</v>
      </c>
      <c r="AM94" s="100">
        <v>0.74849460000000001</v>
      </c>
      <c r="AN94" s="100">
        <v>1.0056719999999999</v>
      </c>
      <c r="AO94" s="100">
        <v>2.4236352999999999</v>
      </c>
      <c r="AP94" s="100">
        <v>1.0288701</v>
      </c>
      <c r="AQ94" s="100">
        <v>0.73659229999999998</v>
      </c>
      <c r="AR94" s="100">
        <v>0.75164220000000004</v>
      </c>
      <c r="AS94" s="128"/>
      <c r="AT94" s="123">
        <v>1987</v>
      </c>
      <c r="AU94" s="100">
        <v>0</v>
      </c>
      <c r="AV94" s="100">
        <v>0</v>
      </c>
      <c r="AW94" s="100">
        <v>0.2357523</v>
      </c>
      <c r="AX94" s="100">
        <v>0.43281710000000001</v>
      </c>
      <c r="AY94" s="100">
        <v>2.2603927000000001</v>
      </c>
      <c r="AZ94" s="100">
        <v>2.3215271999999998</v>
      </c>
      <c r="BA94" s="100">
        <v>1.6985517999999999</v>
      </c>
      <c r="BB94" s="100">
        <v>0.71453350000000004</v>
      </c>
      <c r="BC94" s="100">
        <v>1.0016400000000001</v>
      </c>
      <c r="BD94" s="100">
        <v>0.80608939999999996</v>
      </c>
      <c r="BE94" s="100">
        <v>0.66427170000000002</v>
      </c>
      <c r="BF94" s="100">
        <v>0.80258859999999999</v>
      </c>
      <c r="BG94" s="100">
        <v>1.6581181</v>
      </c>
      <c r="BH94" s="100">
        <v>1.3444361</v>
      </c>
      <c r="BI94" s="100">
        <v>0.83315280000000003</v>
      </c>
      <c r="BJ94" s="100">
        <v>2.0799780999999999</v>
      </c>
      <c r="BK94" s="100">
        <v>2.0602838999999999</v>
      </c>
      <c r="BL94" s="100">
        <v>2.2480666999999999</v>
      </c>
      <c r="BM94" s="100">
        <v>1.05141</v>
      </c>
      <c r="BN94" s="100">
        <v>1.0349603999999999</v>
      </c>
      <c r="BO94" s="128"/>
      <c r="BP94" s="123">
        <v>1987</v>
      </c>
    </row>
    <row r="95" spans="1:68">
      <c r="A95" s="128"/>
      <c r="B95" s="123">
        <v>1988</v>
      </c>
      <c r="C95" s="100">
        <v>0.47663840000000002</v>
      </c>
      <c r="D95" s="100">
        <v>0</v>
      </c>
      <c r="E95" s="100">
        <v>0.31159930000000002</v>
      </c>
      <c r="F95" s="100">
        <v>2.7839876000000001</v>
      </c>
      <c r="G95" s="100">
        <v>3.7139763000000001</v>
      </c>
      <c r="H95" s="100">
        <v>5.3635272000000001</v>
      </c>
      <c r="I95" s="100">
        <v>3.3146906999999999</v>
      </c>
      <c r="J95" s="100">
        <v>2.8082218000000001</v>
      </c>
      <c r="K95" s="100">
        <v>1.8451856</v>
      </c>
      <c r="L95" s="100">
        <v>0.65079030000000004</v>
      </c>
      <c r="M95" s="100">
        <v>0.50775079999999995</v>
      </c>
      <c r="N95" s="100">
        <v>1.3322639999999999</v>
      </c>
      <c r="O95" s="100">
        <v>2.4921772999999998</v>
      </c>
      <c r="P95" s="100">
        <v>0.68425190000000002</v>
      </c>
      <c r="Q95" s="100">
        <v>0.94041969999999997</v>
      </c>
      <c r="R95" s="100">
        <v>2.0952793000000001</v>
      </c>
      <c r="S95" s="100">
        <v>2.7105413</v>
      </c>
      <c r="T95" s="100">
        <v>2.6395670999999998</v>
      </c>
      <c r="U95" s="100">
        <v>2.0487468</v>
      </c>
      <c r="V95" s="100">
        <v>1.9394895000000001</v>
      </c>
      <c r="W95" s="128"/>
      <c r="X95" s="123">
        <v>1988</v>
      </c>
      <c r="Y95" s="100">
        <v>0.33325389999999999</v>
      </c>
      <c r="Z95" s="100">
        <v>0</v>
      </c>
      <c r="AA95" s="100">
        <v>0.32825739999999998</v>
      </c>
      <c r="AB95" s="100">
        <v>0.58031569999999999</v>
      </c>
      <c r="AC95" s="100">
        <v>0.91927820000000005</v>
      </c>
      <c r="AD95" s="100">
        <v>1.1492321000000001</v>
      </c>
      <c r="AE95" s="100">
        <v>0.90799439999999998</v>
      </c>
      <c r="AF95" s="100">
        <v>0.78805190000000003</v>
      </c>
      <c r="AG95" s="100">
        <v>0.70173589999999997</v>
      </c>
      <c r="AH95" s="100">
        <v>0.91900999999999999</v>
      </c>
      <c r="AI95" s="100">
        <v>1.8548844</v>
      </c>
      <c r="AJ95" s="100">
        <v>1.1003248999999999</v>
      </c>
      <c r="AK95" s="100">
        <v>0.81066839999999996</v>
      </c>
      <c r="AL95" s="100">
        <v>1.5182800999999999</v>
      </c>
      <c r="AM95" s="100">
        <v>2.2428314</v>
      </c>
      <c r="AN95" s="100">
        <v>0.97152459999999996</v>
      </c>
      <c r="AO95" s="100">
        <v>0.77484540000000002</v>
      </c>
      <c r="AP95" s="100">
        <v>1.0018735000000001</v>
      </c>
      <c r="AQ95" s="100">
        <v>0.84508209999999995</v>
      </c>
      <c r="AR95" s="100">
        <v>0.87303160000000002</v>
      </c>
      <c r="AS95" s="128"/>
      <c r="AT95" s="123">
        <v>1988</v>
      </c>
      <c r="AU95" s="100">
        <v>0.40665249999999997</v>
      </c>
      <c r="AV95" s="100">
        <v>0</v>
      </c>
      <c r="AW95" s="100">
        <v>0.31971149999999998</v>
      </c>
      <c r="AX95" s="100">
        <v>1.7049402</v>
      </c>
      <c r="AY95" s="100">
        <v>2.3381774000000002</v>
      </c>
      <c r="AZ95" s="100">
        <v>3.2749397</v>
      </c>
      <c r="BA95" s="100">
        <v>2.1139909000000001</v>
      </c>
      <c r="BB95" s="100">
        <v>1.8032836999999999</v>
      </c>
      <c r="BC95" s="100">
        <v>1.2862718</v>
      </c>
      <c r="BD95" s="100">
        <v>0.78105040000000003</v>
      </c>
      <c r="BE95" s="100">
        <v>1.1668974999999999</v>
      </c>
      <c r="BF95" s="100">
        <v>1.2181422</v>
      </c>
      <c r="BG95" s="100">
        <v>1.6411491</v>
      </c>
      <c r="BH95" s="100">
        <v>1.1261080000000001</v>
      </c>
      <c r="BI95" s="100">
        <v>1.6660071999999999</v>
      </c>
      <c r="BJ95" s="100">
        <v>1.4324965000000001</v>
      </c>
      <c r="BK95" s="100">
        <v>1.4789691</v>
      </c>
      <c r="BL95" s="100">
        <v>1.4524539000000001</v>
      </c>
      <c r="BM95" s="100">
        <v>1.4456667999999999</v>
      </c>
      <c r="BN95" s="100">
        <v>1.4018390000000001</v>
      </c>
      <c r="BO95" s="128"/>
      <c r="BP95" s="123">
        <v>1988</v>
      </c>
    </row>
    <row r="96" spans="1:68">
      <c r="A96" s="128"/>
      <c r="B96" s="123">
        <v>1989</v>
      </c>
      <c r="C96" s="100">
        <v>0.31395600000000001</v>
      </c>
      <c r="D96" s="100">
        <v>0.15697649999999999</v>
      </c>
      <c r="E96" s="100">
        <v>0.1571613</v>
      </c>
      <c r="F96" s="100">
        <v>2.2156123000000001</v>
      </c>
      <c r="G96" s="100">
        <v>3.3962927000000001</v>
      </c>
      <c r="H96" s="100">
        <v>3.6224766000000002</v>
      </c>
      <c r="I96" s="100">
        <v>2.6421049000000001</v>
      </c>
      <c r="J96" s="100">
        <v>2.3111199</v>
      </c>
      <c r="K96" s="100">
        <v>0.64546939999999997</v>
      </c>
      <c r="L96" s="100">
        <v>1.0367206</v>
      </c>
      <c r="M96" s="100">
        <v>0.73904369999999997</v>
      </c>
      <c r="N96" s="100">
        <v>0</v>
      </c>
      <c r="O96" s="100">
        <v>0.82253980000000004</v>
      </c>
      <c r="P96" s="100">
        <v>0.65153369999999999</v>
      </c>
      <c r="Q96" s="100">
        <v>0.94250259999999997</v>
      </c>
      <c r="R96" s="100">
        <v>0.66757010000000006</v>
      </c>
      <c r="S96" s="100">
        <v>0</v>
      </c>
      <c r="T96" s="100">
        <v>0</v>
      </c>
      <c r="U96" s="100">
        <v>1.4545300000000001</v>
      </c>
      <c r="V96" s="100">
        <v>1.3425142000000001</v>
      </c>
      <c r="W96" s="128"/>
      <c r="X96" s="123">
        <v>1989</v>
      </c>
      <c r="Y96" s="100">
        <v>0.1647941</v>
      </c>
      <c r="Z96" s="100">
        <v>0</v>
      </c>
      <c r="AA96" s="100">
        <v>0</v>
      </c>
      <c r="AB96" s="100">
        <v>0.57885109999999995</v>
      </c>
      <c r="AC96" s="100">
        <v>0.60726869999999999</v>
      </c>
      <c r="AD96" s="100">
        <v>1.1325445000000001</v>
      </c>
      <c r="AE96" s="100">
        <v>1.1810244999999999</v>
      </c>
      <c r="AF96" s="100">
        <v>0.6194693</v>
      </c>
      <c r="AG96" s="100">
        <v>0.83904160000000005</v>
      </c>
      <c r="AH96" s="100">
        <v>0.65801019999999999</v>
      </c>
      <c r="AI96" s="100">
        <v>0.77085749999999997</v>
      </c>
      <c r="AJ96" s="100">
        <v>1.6620866999999999</v>
      </c>
      <c r="AK96" s="100">
        <v>0.80949590000000005</v>
      </c>
      <c r="AL96" s="100">
        <v>1.1666093</v>
      </c>
      <c r="AM96" s="100">
        <v>0.75241429999999998</v>
      </c>
      <c r="AN96" s="100">
        <v>0.93118109999999998</v>
      </c>
      <c r="AO96" s="100">
        <v>2.2420016999999999</v>
      </c>
      <c r="AP96" s="100">
        <v>1.9378343</v>
      </c>
      <c r="AQ96" s="100">
        <v>0.73574550000000005</v>
      </c>
      <c r="AR96" s="100">
        <v>0.74842940000000002</v>
      </c>
      <c r="AS96" s="128"/>
      <c r="AT96" s="123">
        <v>1989</v>
      </c>
      <c r="AU96" s="100">
        <v>0.2411866</v>
      </c>
      <c r="AV96" s="100">
        <v>8.0586599999999994E-2</v>
      </c>
      <c r="AW96" s="100">
        <v>8.0634300000000006E-2</v>
      </c>
      <c r="AX96" s="100">
        <v>1.4152559</v>
      </c>
      <c r="AY96" s="100">
        <v>2.0211153999999998</v>
      </c>
      <c r="AZ96" s="100">
        <v>2.3874475999999998</v>
      </c>
      <c r="BA96" s="100">
        <v>1.9136601</v>
      </c>
      <c r="BB96" s="100">
        <v>1.4674647999999999</v>
      </c>
      <c r="BC96" s="100">
        <v>0.74036170000000001</v>
      </c>
      <c r="BD96" s="100">
        <v>0.85268759999999999</v>
      </c>
      <c r="BE96" s="100">
        <v>0.75461540000000005</v>
      </c>
      <c r="BF96" s="100">
        <v>0.81950080000000003</v>
      </c>
      <c r="BG96" s="100">
        <v>0.81596570000000002</v>
      </c>
      <c r="BH96" s="100">
        <v>0.92330140000000005</v>
      </c>
      <c r="BI96" s="100">
        <v>0.83679910000000002</v>
      </c>
      <c r="BJ96" s="100">
        <v>0.82286919999999997</v>
      </c>
      <c r="BK96" s="100">
        <v>1.4226437000000001</v>
      </c>
      <c r="BL96" s="100">
        <v>1.3967651000000001</v>
      </c>
      <c r="BM96" s="100">
        <v>1.0942991</v>
      </c>
      <c r="BN96" s="100">
        <v>1.0608348999999999</v>
      </c>
      <c r="BO96" s="128"/>
      <c r="BP96" s="123">
        <v>1989</v>
      </c>
    </row>
    <row r="97" spans="1:68">
      <c r="A97" s="128"/>
      <c r="B97" s="123">
        <v>1990</v>
      </c>
      <c r="C97" s="100">
        <v>0.61993299999999996</v>
      </c>
      <c r="D97" s="100">
        <v>0</v>
      </c>
      <c r="E97" s="100">
        <v>0</v>
      </c>
      <c r="F97" s="100">
        <v>1.2544848</v>
      </c>
      <c r="G97" s="100">
        <v>3.3404839000000002</v>
      </c>
      <c r="H97" s="100">
        <v>3.7718452999999998</v>
      </c>
      <c r="I97" s="100">
        <v>5.1490875000000003</v>
      </c>
      <c r="J97" s="100">
        <v>3.3521664000000002</v>
      </c>
      <c r="K97" s="100">
        <v>2.0297879000000001</v>
      </c>
      <c r="L97" s="100">
        <v>0.1986184</v>
      </c>
      <c r="M97" s="100">
        <v>0.95178720000000006</v>
      </c>
      <c r="N97" s="100">
        <v>0.81759689999999996</v>
      </c>
      <c r="O97" s="100">
        <v>1.6312548</v>
      </c>
      <c r="P97" s="100">
        <v>0.95605649999999998</v>
      </c>
      <c r="Q97" s="100">
        <v>0</v>
      </c>
      <c r="R97" s="100">
        <v>0.64709419999999995</v>
      </c>
      <c r="S97" s="100">
        <v>3.7139744000000001</v>
      </c>
      <c r="T97" s="100">
        <v>0</v>
      </c>
      <c r="U97" s="100">
        <v>1.821115</v>
      </c>
      <c r="V97" s="100">
        <v>1.7304885999999999</v>
      </c>
      <c r="W97" s="128"/>
      <c r="X97" s="123">
        <v>1990</v>
      </c>
      <c r="Y97" s="100">
        <v>0.65261270000000005</v>
      </c>
      <c r="Z97" s="100">
        <v>0</v>
      </c>
      <c r="AA97" s="100">
        <v>0.16651460000000001</v>
      </c>
      <c r="AB97" s="100">
        <v>1.0219320999999999</v>
      </c>
      <c r="AC97" s="100">
        <v>0.89574030000000004</v>
      </c>
      <c r="AD97" s="100">
        <v>1.2733861</v>
      </c>
      <c r="AE97" s="100">
        <v>1.2959915</v>
      </c>
      <c r="AF97" s="100">
        <v>0.15232799999999999</v>
      </c>
      <c r="AG97" s="100">
        <v>1.4545337</v>
      </c>
      <c r="AH97" s="100">
        <v>0.41784969999999999</v>
      </c>
      <c r="AI97" s="100">
        <v>0.99780480000000005</v>
      </c>
      <c r="AJ97" s="100">
        <v>0</v>
      </c>
      <c r="AK97" s="100">
        <v>1.0791765</v>
      </c>
      <c r="AL97" s="100">
        <v>0.57378600000000002</v>
      </c>
      <c r="AM97" s="100">
        <v>1.1084917999999999</v>
      </c>
      <c r="AN97" s="100">
        <v>0.45312219999999997</v>
      </c>
      <c r="AO97" s="100">
        <v>1.4354925999999999</v>
      </c>
      <c r="AP97" s="100">
        <v>0.94688899999999998</v>
      </c>
      <c r="AQ97" s="100">
        <v>0.75989090000000004</v>
      </c>
      <c r="AR97" s="100">
        <v>0.74664980000000003</v>
      </c>
      <c r="AS97" s="128"/>
      <c r="AT97" s="123">
        <v>1990</v>
      </c>
      <c r="AU97" s="100">
        <v>0.63585320000000001</v>
      </c>
      <c r="AV97" s="100">
        <v>0</v>
      </c>
      <c r="AW97" s="100">
        <v>8.1001799999999999E-2</v>
      </c>
      <c r="AX97" s="100">
        <v>1.1408989</v>
      </c>
      <c r="AY97" s="100">
        <v>2.1349274</v>
      </c>
      <c r="AZ97" s="100">
        <v>2.5305654</v>
      </c>
      <c r="BA97" s="100">
        <v>3.2290424</v>
      </c>
      <c r="BB97" s="100">
        <v>1.7520205</v>
      </c>
      <c r="BC97" s="100">
        <v>1.7471188</v>
      </c>
      <c r="BD97" s="100">
        <v>0.30546200000000001</v>
      </c>
      <c r="BE97" s="100">
        <v>0.97425289999999998</v>
      </c>
      <c r="BF97" s="100">
        <v>0.41318559999999999</v>
      </c>
      <c r="BG97" s="100">
        <v>1.3541548000000001</v>
      </c>
      <c r="BH97" s="100">
        <v>0.75488679999999997</v>
      </c>
      <c r="BI97" s="100">
        <v>0.61409219999999998</v>
      </c>
      <c r="BJ97" s="100">
        <v>0.53300930000000002</v>
      </c>
      <c r="BK97" s="100">
        <v>2.2716843999999998</v>
      </c>
      <c r="BL97" s="100">
        <v>0.67946320000000004</v>
      </c>
      <c r="BM97" s="100">
        <v>1.2891786999999999</v>
      </c>
      <c r="BN97" s="100">
        <v>1.2399007</v>
      </c>
      <c r="BO97" s="128"/>
      <c r="BP97" s="123">
        <v>1990</v>
      </c>
    </row>
    <row r="98" spans="1:68">
      <c r="A98" s="128"/>
      <c r="B98" s="123">
        <v>1991</v>
      </c>
      <c r="C98" s="100">
        <v>0.3066064</v>
      </c>
      <c r="D98" s="100">
        <v>0</v>
      </c>
      <c r="E98" s="100">
        <v>0.31332690000000002</v>
      </c>
      <c r="F98" s="100">
        <v>1.7172959000000001</v>
      </c>
      <c r="G98" s="100">
        <v>4.1011195000000003</v>
      </c>
      <c r="H98" s="100">
        <v>4.4113797000000003</v>
      </c>
      <c r="I98" s="100">
        <v>2.2415745</v>
      </c>
      <c r="J98" s="100">
        <v>2.5593621</v>
      </c>
      <c r="K98" s="100">
        <v>1.5263960000000001</v>
      </c>
      <c r="L98" s="100">
        <v>0.94967120000000005</v>
      </c>
      <c r="M98" s="100">
        <v>2.5359528999999998</v>
      </c>
      <c r="N98" s="100">
        <v>0.81676660000000001</v>
      </c>
      <c r="O98" s="100">
        <v>0.54528750000000004</v>
      </c>
      <c r="P98" s="100">
        <v>0.31236140000000001</v>
      </c>
      <c r="Q98" s="100">
        <v>1.3129447999999999</v>
      </c>
      <c r="R98" s="100">
        <v>3.7737509999999999</v>
      </c>
      <c r="S98" s="100">
        <v>0</v>
      </c>
      <c r="T98" s="100">
        <v>0</v>
      </c>
      <c r="U98" s="100">
        <v>1.7410665000000001</v>
      </c>
      <c r="V98" s="100">
        <v>1.6960426</v>
      </c>
      <c r="W98" s="128"/>
      <c r="X98" s="123">
        <v>1991</v>
      </c>
      <c r="Y98" s="100">
        <v>0</v>
      </c>
      <c r="Z98" s="100">
        <v>0</v>
      </c>
      <c r="AA98" s="100">
        <v>0.66301129999999997</v>
      </c>
      <c r="AB98" s="100">
        <v>0.45092369999999998</v>
      </c>
      <c r="AC98" s="100">
        <v>0.4350096</v>
      </c>
      <c r="AD98" s="100">
        <v>0.71742700000000004</v>
      </c>
      <c r="AE98" s="100">
        <v>1.5450501999999999</v>
      </c>
      <c r="AF98" s="100">
        <v>0.75283180000000005</v>
      </c>
      <c r="AG98" s="100">
        <v>0.78230980000000006</v>
      </c>
      <c r="AH98" s="100">
        <v>0.59684029999999999</v>
      </c>
      <c r="AI98" s="100">
        <v>0.96811979999999997</v>
      </c>
      <c r="AJ98" s="100">
        <v>0.55764979999999997</v>
      </c>
      <c r="AK98" s="100">
        <v>0.8106158</v>
      </c>
      <c r="AL98" s="100">
        <v>0.56939830000000002</v>
      </c>
      <c r="AM98" s="100">
        <v>1.7714101</v>
      </c>
      <c r="AN98" s="100">
        <v>0.88691010000000003</v>
      </c>
      <c r="AO98" s="100">
        <v>0</v>
      </c>
      <c r="AP98" s="100">
        <v>0.9088678</v>
      </c>
      <c r="AQ98" s="100">
        <v>0.66907939999999999</v>
      </c>
      <c r="AR98" s="100">
        <v>0.67737380000000003</v>
      </c>
      <c r="AS98" s="128"/>
      <c r="AT98" s="123">
        <v>1991</v>
      </c>
      <c r="AU98" s="100">
        <v>0.1572694</v>
      </c>
      <c r="AV98" s="100">
        <v>0</v>
      </c>
      <c r="AW98" s="100">
        <v>0.48324</v>
      </c>
      <c r="AX98" s="100">
        <v>1.0996471000000001</v>
      </c>
      <c r="AY98" s="100">
        <v>2.2910097999999999</v>
      </c>
      <c r="AZ98" s="100">
        <v>2.5720477000000002</v>
      </c>
      <c r="BA98" s="100">
        <v>1.8937600999999999</v>
      </c>
      <c r="BB98" s="100">
        <v>1.6561439</v>
      </c>
      <c r="BC98" s="100">
        <v>1.1589536</v>
      </c>
      <c r="BD98" s="100">
        <v>0.77734429999999999</v>
      </c>
      <c r="BE98" s="100">
        <v>1.7710942999999999</v>
      </c>
      <c r="BF98" s="100">
        <v>0.6887527</v>
      </c>
      <c r="BG98" s="100">
        <v>0.67854760000000003</v>
      </c>
      <c r="BH98" s="100">
        <v>0.44683420000000001</v>
      </c>
      <c r="BI98" s="100">
        <v>1.5663087</v>
      </c>
      <c r="BJ98" s="100">
        <v>2.0806512000000001</v>
      </c>
      <c r="BK98" s="100">
        <v>0</v>
      </c>
      <c r="BL98" s="100">
        <v>0.64831079999999996</v>
      </c>
      <c r="BM98" s="100">
        <v>1.2034225999999999</v>
      </c>
      <c r="BN98" s="100">
        <v>1.1888314</v>
      </c>
      <c r="BO98" s="128"/>
      <c r="BP98" s="123">
        <v>1991</v>
      </c>
    </row>
    <row r="99" spans="1:68">
      <c r="A99" s="128"/>
      <c r="B99" s="123">
        <v>1992</v>
      </c>
      <c r="C99" s="100">
        <v>0.15187990000000001</v>
      </c>
      <c r="D99" s="100">
        <v>0</v>
      </c>
      <c r="E99" s="100">
        <v>0</v>
      </c>
      <c r="F99" s="100">
        <v>1.3291686</v>
      </c>
      <c r="G99" s="100">
        <v>4.1445280000000002</v>
      </c>
      <c r="H99" s="100">
        <v>4.7632931999999997</v>
      </c>
      <c r="I99" s="100">
        <v>5.2374494</v>
      </c>
      <c r="J99" s="100">
        <v>2.3698437000000001</v>
      </c>
      <c r="K99" s="100">
        <v>1.9910677999999999</v>
      </c>
      <c r="L99" s="100">
        <v>1.6032778000000001</v>
      </c>
      <c r="M99" s="100">
        <v>0.89742040000000001</v>
      </c>
      <c r="N99" s="100">
        <v>1.0701139</v>
      </c>
      <c r="O99" s="100">
        <v>0.82788309999999998</v>
      </c>
      <c r="P99" s="100">
        <v>0.92398100000000005</v>
      </c>
      <c r="Q99" s="100">
        <v>0.83667309999999995</v>
      </c>
      <c r="R99" s="100">
        <v>1.8524807999999999</v>
      </c>
      <c r="S99" s="100">
        <v>1.1323745999999999</v>
      </c>
      <c r="T99" s="100">
        <v>4.2283298</v>
      </c>
      <c r="U99" s="100">
        <v>1.9636537999999999</v>
      </c>
      <c r="V99" s="100">
        <v>1.9050723000000001</v>
      </c>
      <c r="W99" s="128"/>
      <c r="X99" s="123">
        <v>1992</v>
      </c>
      <c r="Y99" s="100">
        <v>0.31972729999999999</v>
      </c>
      <c r="Z99" s="100">
        <v>0</v>
      </c>
      <c r="AA99" s="100">
        <v>0</v>
      </c>
      <c r="AB99" s="100">
        <v>0.1552549</v>
      </c>
      <c r="AC99" s="100">
        <v>1.1349047000000001</v>
      </c>
      <c r="AD99" s="100">
        <v>1.8874609</v>
      </c>
      <c r="AE99" s="100">
        <v>1.2422926000000001</v>
      </c>
      <c r="AF99" s="100">
        <v>0.5909816</v>
      </c>
      <c r="AG99" s="100">
        <v>0.31191760000000002</v>
      </c>
      <c r="AH99" s="100">
        <v>1.3009556</v>
      </c>
      <c r="AI99" s="100">
        <v>1.415702</v>
      </c>
      <c r="AJ99" s="100">
        <v>1.0928066000000001</v>
      </c>
      <c r="AK99" s="100">
        <v>0.54805630000000005</v>
      </c>
      <c r="AL99" s="100">
        <v>0.56718440000000003</v>
      </c>
      <c r="AM99" s="100">
        <v>0.34212130000000002</v>
      </c>
      <c r="AN99" s="100">
        <v>1.3106561000000001</v>
      </c>
      <c r="AO99" s="100">
        <v>1.3215713</v>
      </c>
      <c r="AP99" s="100">
        <v>0</v>
      </c>
      <c r="AQ99" s="100">
        <v>0.75253300000000001</v>
      </c>
      <c r="AR99" s="100">
        <v>0.76254670000000002</v>
      </c>
      <c r="AS99" s="128"/>
      <c r="AT99" s="123">
        <v>1992</v>
      </c>
      <c r="AU99" s="100">
        <v>0.23365430000000001</v>
      </c>
      <c r="AV99" s="100">
        <v>0</v>
      </c>
      <c r="AW99" s="100">
        <v>0</v>
      </c>
      <c r="AX99" s="100">
        <v>0.75687789999999999</v>
      </c>
      <c r="AY99" s="100">
        <v>2.6596657000000001</v>
      </c>
      <c r="AZ99" s="100">
        <v>3.3295838999999998</v>
      </c>
      <c r="BA99" s="100">
        <v>3.2413547</v>
      </c>
      <c r="BB99" s="100">
        <v>1.4793008999999999</v>
      </c>
      <c r="BC99" s="100">
        <v>1.1590969</v>
      </c>
      <c r="BD99" s="100">
        <v>1.4553180999999999</v>
      </c>
      <c r="BE99" s="100">
        <v>1.1500334000000001</v>
      </c>
      <c r="BF99" s="100">
        <v>1.0813412</v>
      </c>
      <c r="BG99" s="100">
        <v>0.68747800000000003</v>
      </c>
      <c r="BH99" s="100">
        <v>0.7382242</v>
      </c>
      <c r="BI99" s="100">
        <v>0.56461450000000002</v>
      </c>
      <c r="BJ99" s="100">
        <v>1.5351629</v>
      </c>
      <c r="BK99" s="100">
        <v>1.2518517</v>
      </c>
      <c r="BL99" s="100">
        <v>1.2290448</v>
      </c>
      <c r="BM99" s="100">
        <v>1.3559410999999999</v>
      </c>
      <c r="BN99" s="100">
        <v>1.3227133</v>
      </c>
      <c r="BO99" s="128"/>
      <c r="BP99" s="123">
        <v>1992</v>
      </c>
    </row>
    <row r="100" spans="1:68">
      <c r="A100" s="128"/>
      <c r="B100" s="123">
        <v>1993</v>
      </c>
      <c r="C100" s="100">
        <v>0.30200389999999999</v>
      </c>
      <c r="D100" s="100">
        <v>0</v>
      </c>
      <c r="E100" s="100">
        <v>0.30828939999999999</v>
      </c>
      <c r="F100" s="100">
        <v>2.1163189</v>
      </c>
      <c r="G100" s="100">
        <v>3.8378665999999999</v>
      </c>
      <c r="H100" s="100">
        <v>6.7304006000000003</v>
      </c>
      <c r="I100" s="100">
        <v>6.5763965000000004</v>
      </c>
      <c r="J100" s="100">
        <v>5.4061161999999996</v>
      </c>
      <c r="K100" s="100">
        <v>2.6060869000000002</v>
      </c>
      <c r="L100" s="100">
        <v>2.0179225000000001</v>
      </c>
      <c r="M100" s="100">
        <v>1.0988407</v>
      </c>
      <c r="N100" s="100">
        <v>1.8285452</v>
      </c>
      <c r="O100" s="100">
        <v>1.3992119999999999</v>
      </c>
      <c r="P100" s="100">
        <v>0.60741529999999999</v>
      </c>
      <c r="Q100" s="100">
        <v>1.5990534000000001</v>
      </c>
      <c r="R100" s="100">
        <v>1.2266551999999999</v>
      </c>
      <c r="S100" s="100">
        <v>1.0745294000000001</v>
      </c>
      <c r="T100" s="100">
        <v>3.9785159999999999</v>
      </c>
      <c r="U100" s="100">
        <v>2.6645471999999999</v>
      </c>
      <c r="V100" s="100">
        <v>2.5936509999999999</v>
      </c>
      <c r="W100" s="128"/>
      <c r="X100" s="123">
        <v>1993</v>
      </c>
      <c r="Y100" s="100">
        <v>0.31801560000000001</v>
      </c>
      <c r="Z100" s="100">
        <v>0</v>
      </c>
      <c r="AA100" s="100">
        <v>0.16279460000000001</v>
      </c>
      <c r="AB100" s="100">
        <v>1.2717388000000001</v>
      </c>
      <c r="AC100" s="100">
        <v>0.84516210000000003</v>
      </c>
      <c r="AD100" s="100">
        <v>1.4722185000000001</v>
      </c>
      <c r="AE100" s="100">
        <v>2.056</v>
      </c>
      <c r="AF100" s="100">
        <v>2.0379138999999999</v>
      </c>
      <c r="AG100" s="100">
        <v>2.3215034999999999</v>
      </c>
      <c r="AH100" s="100">
        <v>0.52455260000000004</v>
      </c>
      <c r="AI100" s="100">
        <v>0.69262950000000001</v>
      </c>
      <c r="AJ100" s="100">
        <v>2.3999744000000001</v>
      </c>
      <c r="AK100" s="100">
        <v>0.27862369999999997</v>
      </c>
      <c r="AL100" s="100">
        <v>2.8194826000000002</v>
      </c>
      <c r="AM100" s="100">
        <v>0.9901742</v>
      </c>
      <c r="AN100" s="100">
        <v>0.87093220000000005</v>
      </c>
      <c r="AO100" s="100">
        <v>0.63276319999999997</v>
      </c>
      <c r="AP100" s="100">
        <v>0</v>
      </c>
      <c r="AQ100" s="100">
        <v>1.16347</v>
      </c>
      <c r="AR100" s="100">
        <v>1.1586168999999999</v>
      </c>
      <c r="AS100" s="128"/>
      <c r="AT100" s="123">
        <v>1993</v>
      </c>
      <c r="AU100" s="100">
        <v>0.309803</v>
      </c>
      <c r="AV100" s="100">
        <v>0</v>
      </c>
      <c r="AW100" s="100">
        <v>0.2375274</v>
      </c>
      <c r="AX100" s="100">
        <v>1.7046520000000001</v>
      </c>
      <c r="AY100" s="100">
        <v>2.3619393999999998</v>
      </c>
      <c r="AZ100" s="100">
        <v>4.1094492999999996</v>
      </c>
      <c r="BA100" s="100">
        <v>4.3166798999999996</v>
      </c>
      <c r="BB100" s="100">
        <v>3.7188626999999999</v>
      </c>
      <c r="BC100" s="100">
        <v>2.4644731000000002</v>
      </c>
      <c r="BD100" s="100">
        <v>1.2858020999999999</v>
      </c>
      <c r="BE100" s="100">
        <v>0.90074160000000003</v>
      </c>
      <c r="BF100" s="100">
        <v>2.1113137000000002</v>
      </c>
      <c r="BG100" s="100">
        <v>0.83769519999999997</v>
      </c>
      <c r="BH100" s="100">
        <v>1.7545424000000001</v>
      </c>
      <c r="BI100" s="100">
        <v>1.2655367</v>
      </c>
      <c r="BJ100" s="100">
        <v>1.0186307999999999</v>
      </c>
      <c r="BK100" s="100">
        <v>0.79649219999999998</v>
      </c>
      <c r="BL100" s="100">
        <v>1.1641511</v>
      </c>
      <c r="BM100" s="100">
        <v>1.9109932999999999</v>
      </c>
      <c r="BN100" s="100">
        <v>1.8673915999999999</v>
      </c>
      <c r="BO100" s="128"/>
      <c r="BP100" s="123">
        <v>1993</v>
      </c>
    </row>
    <row r="101" spans="1:68">
      <c r="A101" s="128"/>
      <c r="B101" s="123">
        <v>1994</v>
      </c>
      <c r="C101" s="100">
        <v>0.15042620000000001</v>
      </c>
      <c r="D101" s="100">
        <v>0</v>
      </c>
      <c r="E101" s="100">
        <v>0</v>
      </c>
      <c r="F101" s="100">
        <v>3.0664311999999998</v>
      </c>
      <c r="G101" s="100">
        <v>3.9844469</v>
      </c>
      <c r="H101" s="100">
        <v>5.5844740000000002</v>
      </c>
      <c r="I101" s="100">
        <v>3.8195220999999999</v>
      </c>
      <c r="J101" s="100">
        <v>5.1897577000000004</v>
      </c>
      <c r="K101" s="100">
        <v>3.0425285</v>
      </c>
      <c r="L101" s="100">
        <v>1.9511750999999999</v>
      </c>
      <c r="M101" s="100">
        <v>1.9011366999999999</v>
      </c>
      <c r="N101" s="100">
        <v>1.0184985</v>
      </c>
      <c r="O101" s="100">
        <v>0</v>
      </c>
      <c r="P101" s="100">
        <v>0.6032691</v>
      </c>
      <c r="Q101" s="100">
        <v>1.9004903</v>
      </c>
      <c r="R101" s="100">
        <v>0.6139791</v>
      </c>
      <c r="S101" s="100">
        <v>1.0173456999999999</v>
      </c>
      <c r="T101" s="100">
        <v>3.7610952000000002</v>
      </c>
      <c r="U101" s="100">
        <v>2.3466559</v>
      </c>
      <c r="V101" s="100">
        <v>2.3006614000000001</v>
      </c>
      <c r="W101" s="128"/>
      <c r="X101" s="123">
        <v>1994</v>
      </c>
      <c r="Y101" s="100">
        <v>0.1584517</v>
      </c>
      <c r="Z101" s="100">
        <v>0</v>
      </c>
      <c r="AA101" s="100">
        <v>0.48290280000000002</v>
      </c>
      <c r="AB101" s="100">
        <v>1.6130827000000001</v>
      </c>
      <c r="AC101" s="100">
        <v>0.99021809999999999</v>
      </c>
      <c r="AD101" s="100">
        <v>1.3290979000000001</v>
      </c>
      <c r="AE101" s="100">
        <v>1.7740997999999999</v>
      </c>
      <c r="AF101" s="100">
        <v>1.5801101</v>
      </c>
      <c r="AG101" s="100">
        <v>1.9833097</v>
      </c>
      <c r="AH101" s="100">
        <v>1.8506243</v>
      </c>
      <c r="AI101" s="100">
        <v>1.9924023</v>
      </c>
      <c r="AJ101" s="100">
        <v>1.3003022</v>
      </c>
      <c r="AK101" s="100">
        <v>1.1239870000000001</v>
      </c>
      <c r="AL101" s="100">
        <v>0.56586210000000003</v>
      </c>
      <c r="AM101" s="100">
        <v>2.2123613999999998</v>
      </c>
      <c r="AN101" s="100">
        <v>1.3204807000000001</v>
      </c>
      <c r="AO101" s="100">
        <v>2.3989588999999998</v>
      </c>
      <c r="AP101" s="100">
        <v>0.78685020000000006</v>
      </c>
      <c r="AQ101" s="100">
        <v>1.2637289</v>
      </c>
      <c r="AR101" s="100">
        <v>1.2835861</v>
      </c>
      <c r="AS101" s="128"/>
      <c r="AT101" s="123">
        <v>1994</v>
      </c>
      <c r="AU101" s="100">
        <v>0.15433469999999999</v>
      </c>
      <c r="AV101" s="100">
        <v>0</v>
      </c>
      <c r="AW101" s="100">
        <v>0.23505780000000001</v>
      </c>
      <c r="AX101" s="100">
        <v>2.3582032000000002</v>
      </c>
      <c r="AY101" s="100">
        <v>2.5091567000000001</v>
      </c>
      <c r="AZ101" s="100">
        <v>3.4619688000000002</v>
      </c>
      <c r="BA101" s="100">
        <v>2.7970272</v>
      </c>
      <c r="BB101" s="100">
        <v>3.3817134000000002</v>
      </c>
      <c r="BC101" s="100">
        <v>2.5136767</v>
      </c>
      <c r="BD101" s="100">
        <v>1.9017569000000001</v>
      </c>
      <c r="BE101" s="100">
        <v>1.9456998000000001</v>
      </c>
      <c r="BF101" s="100">
        <v>1.1579121999999999</v>
      </c>
      <c r="BG101" s="100">
        <v>0.56330970000000002</v>
      </c>
      <c r="BH101" s="100">
        <v>0.58396720000000002</v>
      </c>
      <c r="BI101" s="100">
        <v>2.0707721000000001</v>
      </c>
      <c r="BJ101" s="100">
        <v>1.0254779999999999</v>
      </c>
      <c r="BK101" s="100">
        <v>1.8865504</v>
      </c>
      <c r="BL101" s="100">
        <v>1.6642166</v>
      </c>
      <c r="BM101" s="100">
        <v>1.8028169999999999</v>
      </c>
      <c r="BN101" s="100">
        <v>1.7913007999999999</v>
      </c>
      <c r="BO101" s="128"/>
      <c r="BP101" s="123">
        <v>1994</v>
      </c>
    </row>
    <row r="102" spans="1:68">
      <c r="A102" s="128"/>
      <c r="B102" s="123">
        <v>1995</v>
      </c>
      <c r="C102" s="100">
        <v>0.45114949999999998</v>
      </c>
      <c r="D102" s="100">
        <v>0</v>
      </c>
      <c r="E102" s="100">
        <v>0.3022764</v>
      </c>
      <c r="F102" s="100">
        <v>2.1610941000000001</v>
      </c>
      <c r="G102" s="100">
        <v>4.1566387999999996</v>
      </c>
      <c r="H102" s="100">
        <v>5.2295784999999997</v>
      </c>
      <c r="I102" s="100">
        <v>5.3558479999999999</v>
      </c>
      <c r="J102" s="100">
        <v>4.9396237000000003</v>
      </c>
      <c r="K102" s="100">
        <v>4.8231342000000001</v>
      </c>
      <c r="L102" s="100">
        <v>1.8952795</v>
      </c>
      <c r="M102" s="100">
        <v>1.4161296999999999</v>
      </c>
      <c r="N102" s="100">
        <v>1.2341443000000001</v>
      </c>
      <c r="O102" s="100">
        <v>0.85197259999999997</v>
      </c>
      <c r="P102" s="100">
        <v>0.59896919999999998</v>
      </c>
      <c r="Q102" s="100">
        <v>1.1152126</v>
      </c>
      <c r="R102" s="100">
        <v>2.9604718000000001</v>
      </c>
      <c r="S102" s="100">
        <v>1.9563155000000001</v>
      </c>
      <c r="T102" s="100">
        <v>1.7670030000000001</v>
      </c>
      <c r="U102" s="100">
        <v>2.5780012999999999</v>
      </c>
      <c r="V102" s="100">
        <v>2.5332493999999999</v>
      </c>
      <c r="W102" s="128"/>
      <c r="X102" s="123">
        <v>1995</v>
      </c>
      <c r="Y102" s="100">
        <v>0.15842010000000001</v>
      </c>
      <c r="Z102" s="100">
        <v>0</v>
      </c>
      <c r="AA102" s="100">
        <v>0</v>
      </c>
      <c r="AB102" s="100">
        <v>0.97489009999999998</v>
      </c>
      <c r="AC102" s="100">
        <v>1.5689340000000001</v>
      </c>
      <c r="AD102" s="100">
        <v>1.8997432000000001</v>
      </c>
      <c r="AE102" s="100">
        <v>1.2350474</v>
      </c>
      <c r="AF102" s="100">
        <v>0.98579749999999999</v>
      </c>
      <c r="AG102" s="100">
        <v>2.4041532000000001</v>
      </c>
      <c r="AH102" s="100">
        <v>1.9527467999999999</v>
      </c>
      <c r="AI102" s="100">
        <v>1.0546009000000001</v>
      </c>
      <c r="AJ102" s="100">
        <v>1.0153109</v>
      </c>
      <c r="AK102" s="100">
        <v>0.56278899999999998</v>
      </c>
      <c r="AL102" s="100">
        <v>0.85030399999999995</v>
      </c>
      <c r="AM102" s="100">
        <v>1.5541560999999999</v>
      </c>
      <c r="AN102" s="100">
        <v>0.43005759999999998</v>
      </c>
      <c r="AO102" s="100">
        <v>0</v>
      </c>
      <c r="AP102" s="100">
        <v>3.7368090999999999</v>
      </c>
      <c r="AQ102" s="100">
        <v>1.1056501999999999</v>
      </c>
      <c r="AR102" s="100">
        <v>1.101092</v>
      </c>
      <c r="AS102" s="128"/>
      <c r="AT102" s="123">
        <v>1995</v>
      </c>
      <c r="AU102" s="100">
        <v>0.30859409999999998</v>
      </c>
      <c r="AV102" s="100">
        <v>0</v>
      </c>
      <c r="AW102" s="100">
        <v>0.15490209999999999</v>
      </c>
      <c r="AX102" s="100">
        <v>1.5831877999999999</v>
      </c>
      <c r="AY102" s="100">
        <v>2.8815406000000001</v>
      </c>
      <c r="AZ102" s="100">
        <v>3.5696203</v>
      </c>
      <c r="BA102" s="100">
        <v>3.2946825999999998</v>
      </c>
      <c r="BB102" s="100">
        <v>2.9605798999999999</v>
      </c>
      <c r="BC102" s="100">
        <v>3.6117816</v>
      </c>
      <c r="BD102" s="100">
        <v>1.923584</v>
      </c>
      <c r="BE102" s="100">
        <v>1.2391342999999999</v>
      </c>
      <c r="BF102" s="100">
        <v>1.1262572</v>
      </c>
      <c r="BG102" s="100">
        <v>0.70671680000000003</v>
      </c>
      <c r="BH102" s="100">
        <v>0.72809670000000004</v>
      </c>
      <c r="BI102" s="100">
        <v>1.3542681000000001</v>
      </c>
      <c r="BJ102" s="100">
        <v>1.4946976000000001</v>
      </c>
      <c r="BK102" s="100">
        <v>0.72988439999999999</v>
      </c>
      <c r="BL102" s="100">
        <v>3.1513102000000002</v>
      </c>
      <c r="BM102" s="100">
        <v>1.8383902999999999</v>
      </c>
      <c r="BN102" s="100">
        <v>1.8169074000000001</v>
      </c>
      <c r="BO102" s="128"/>
      <c r="BP102" s="123">
        <v>1995</v>
      </c>
    </row>
    <row r="103" spans="1:68">
      <c r="A103" s="128"/>
      <c r="B103" s="123">
        <v>1996</v>
      </c>
      <c r="C103" s="100">
        <v>0.15088299999999999</v>
      </c>
      <c r="D103" s="100">
        <v>0.15006269999999999</v>
      </c>
      <c r="E103" s="100">
        <v>0.4495325</v>
      </c>
      <c r="F103" s="100">
        <v>2.3022377999999999</v>
      </c>
      <c r="G103" s="100">
        <v>4.2565871</v>
      </c>
      <c r="H103" s="100">
        <v>6.6541229</v>
      </c>
      <c r="I103" s="100">
        <v>6.4079793</v>
      </c>
      <c r="J103" s="100">
        <v>5.3884745000000001</v>
      </c>
      <c r="K103" s="100">
        <v>2.9698045</v>
      </c>
      <c r="L103" s="100">
        <v>3.2226976000000001</v>
      </c>
      <c r="M103" s="100">
        <v>2.3301831000000002</v>
      </c>
      <c r="N103" s="100">
        <v>0</v>
      </c>
      <c r="O103" s="100">
        <v>1.1360699000000001</v>
      </c>
      <c r="P103" s="100">
        <v>1.1912278000000001</v>
      </c>
      <c r="Q103" s="100">
        <v>1.0919017</v>
      </c>
      <c r="R103" s="100">
        <v>1.1191253000000001</v>
      </c>
      <c r="S103" s="100">
        <v>4.7467153</v>
      </c>
      <c r="T103" s="100">
        <v>3.3331667</v>
      </c>
      <c r="U103" s="100">
        <v>2.8129165999999999</v>
      </c>
      <c r="V103" s="100">
        <v>2.7683588000000001</v>
      </c>
      <c r="W103" s="128"/>
      <c r="X103" s="123">
        <v>1996</v>
      </c>
      <c r="Y103" s="100">
        <v>0.159049</v>
      </c>
      <c r="Z103" s="100">
        <v>0</v>
      </c>
      <c r="AA103" s="100">
        <v>0</v>
      </c>
      <c r="AB103" s="100">
        <v>0.6450032</v>
      </c>
      <c r="AC103" s="100">
        <v>1.4620610000000001</v>
      </c>
      <c r="AD103" s="100">
        <v>1.2794032</v>
      </c>
      <c r="AE103" s="100">
        <v>1.6645559000000001</v>
      </c>
      <c r="AF103" s="100">
        <v>1.3766103000000001</v>
      </c>
      <c r="AG103" s="100">
        <v>1.3308865000000001</v>
      </c>
      <c r="AH103" s="100">
        <v>2.1972640999999999</v>
      </c>
      <c r="AI103" s="100">
        <v>1.4142243000000001</v>
      </c>
      <c r="AJ103" s="100">
        <v>0.98633919999999997</v>
      </c>
      <c r="AK103" s="100">
        <v>0.56353109999999995</v>
      </c>
      <c r="AL103" s="100">
        <v>0.84986079999999997</v>
      </c>
      <c r="AM103" s="100">
        <v>1.2292147</v>
      </c>
      <c r="AN103" s="100">
        <v>1.2365881999999999</v>
      </c>
      <c r="AO103" s="100">
        <v>1.1380707000000001</v>
      </c>
      <c r="AP103" s="100">
        <v>0</v>
      </c>
      <c r="AQ103" s="100">
        <v>1.0262633000000001</v>
      </c>
      <c r="AR103" s="100">
        <v>1.0256254</v>
      </c>
      <c r="AS103" s="128"/>
      <c r="AT103" s="123">
        <v>1996</v>
      </c>
      <c r="AU103" s="100">
        <v>0.15485850000000001</v>
      </c>
      <c r="AV103" s="100">
        <v>7.6895699999999997E-2</v>
      </c>
      <c r="AW103" s="100">
        <v>0.23030490000000001</v>
      </c>
      <c r="AX103" s="100">
        <v>1.4940724999999999</v>
      </c>
      <c r="AY103" s="100">
        <v>2.8802756</v>
      </c>
      <c r="AZ103" s="100">
        <v>3.9722453999999998</v>
      </c>
      <c r="BA103" s="100">
        <v>4.0312267000000004</v>
      </c>
      <c r="BB103" s="100">
        <v>3.3788699000000002</v>
      </c>
      <c r="BC103" s="100">
        <v>2.1486478999999998</v>
      </c>
      <c r="BD103" s="100">
        <v>2.7157382000000001</v>
      </c>
      <c r="BE103" s="100">
        <v>1.8812774999999999</v>
      </c>
      <c r="BF103" s="100">
        <v>0.48582779999999998</v>
      </c>
      <c r="BG103" s="100">
        <v>0.84866109999999995</v>
      </c>
      <c r="BH103" s="100">
        <v>1.0162793000000001</v>
      </c>
      <c r="BI103" s="100">
        <v>1.1663536999999999</v>
      </c>
      <c r="BJ103" s="100">
        <v>1.1867633</v>
      </c>
      <c r="BK103" s="100">
        <v>2.4904651000000002</v>
      </c>
      <c r="BL103" s="100">
        <v>0.99549540000000003</v>
      </c>
      <c r="BM103" s="100">
        <v>1.9149765000000001</v>
      </c>
      <c r="BN103" s="100">
        <v>1.8839444000000001</v>
      </c>
      <c r="BO103" s="128"/>
      <c r="BP103" s="123">
        <v>1996</v>
      </c>
    </row>
    <row r="104" spans="1:68">
      <c r="A104" s="128"/>
      <c r="B104" s="124">
        <v>1997</v>
      </c>
      <c r="C104" s="100">
        <v>0.15085409999999999</v>
      </c>
      <c r="D104" s="100">
        <v>0.14869599999999999</v>
      </c>
      <c r="E104" s="100">
        <v>0.14971519999999999</v>
      </c>
      <c r="F104" s="100">
        <v>2.1519392000000002</v>
      </c>
      <c r="G104" s="100">
        <v>2.7776559999999999</v>
      </c>
      <c r="H104" s="100">
        <v>3.8798306</v>
      </c>
      <c r="I104" s="100">
        <v>5.7964376</v>
      </c>
      <c r="J104" s="100">
        <v>5.3111879000000002</v>
      </c>
      <c r="K104" s="100">
        <v>4.3897449999999996</v>
      </c>
      <c r="L104" s="100">
        <v>2.4714928999999999</v>
      </c>
      <c r="M104" s="100">
        <v>3.0624782000000002</v>
      </c>
      <c r="N104" s="100">
        <v>0.92522559999999998</v>
      </c>
      <c r="O104" s="100">
        <v>0.55603130000000001</v>
      </c>
      <c r="P104" s="100">
        <v>1.1914726</v>
      </c>
      <c r="Q104" s="100">
        <v>0.71303539999999999</v>
      </c>
      <c r="R104" s="100">
        <v>2.6450688000000002</v>
      </c>
      <c r="S104" s="100">
        <v>0.92451349999999999</v>
      </c>
      <c r="T104" s="100">
        <v>0</v>
      </c>
      <c r="U104" s="100">
        <v>2.4573575000000001</v>
      </c>
      <c r="V104" s="100">
        <v>2.4305094999999999</v>
      </c>
      <c r="W104" s="128"/>
      <c r="X104" s="124">
        <v>1997</v>
      </c>
      <c r="Y104" s="100">
        <v>0</v>
      </c>
      <c r="Z104" s="100">
        <v>0</v>
      </c>
      <c r="AA104" s="100">
        <v>0</v>
      </c>
      <c r="AB104" s="100">
        <v>0.80721330000000002</v>
      </c>
      <c r="AC104" s="100">
        <v>1.2023729000000001</v>
      </c>
      <c r="AD104" s="100">
        <v>1.8019966000000001</v>
      </c>
      <c r="AE104" s="100">
        <v>2.8066985</v>
      </c>
      <c r="AF104" s="100">
        <v>1.487576</v>
      </c>
      <c r="AG104" s="100">
        <v>2.7590333</v>
      </c>
      <c r="AH104" s="100">
        <v>1.8757855000000001</v>
      </c>
      <c r="AI104" s="100">
        <v>1.8709458999999999</v>
      </c>
      <c r="AJ104" s="100">
        <v>2.3868057</v>
      </c>
      <c r="AK104" s="100">
        <v>0.27644999999999997</v>
      </c>
      <c r="AL104" s="100">
        <v>1.9976256999999999</v>
      </c>
      <c r="AM104" s="100">
        <v>1.2235746000000001</v>
      </c>
      <c r="AN104" s="100">
        <v>0.78393250000000003</v>
      </c>
      <c r="AO104" s="100">
        <v>0.55888709999999997</v>
      </c>
      <c r="AP104" s="100">
        <v>2.6911200000000002</v>
      </c>
      <c r="AQ104" s="100">
        <v>1.3704750000000001</v>
      </c>
      <c r="AR104" s="100">
        <v>1.3742160999999999</v>
      </c>
      <c r="AS104" s="128"/>
      <c r="AT104" s="124">
        <v>1997</v>
      </c>
      <c r="AU104" s="100">
        <v>7.7438499999999993E-2</v>
      </c>
      <c r="AV104" s="100">
        <v>7.6217099999999996E-2</v>
      </c>
      <c r="AW104" s="100">
        <v>7.6628299999999996E-2</v>
      </c>
      <c r="AX104" s="100">
        <v>1.4960735999999999</v>
      </c>
      <c r="AY104" s="100">
        <v>2.0009174999999999</v>
      </c>
      <c r="AZ104" s="100">
        <v>2.8411</v>
      </c>
      <c r="BA104" s="100">
        <v>4.2960409000000004</v>
      </c>
      <c r="BB104" s="100">
        <v>3.3926896000000002</v>
      </c>
      <c r="BC104" s="100">
        <v>3.5712776000000002</v>
      </c>
      <c r="BD104" s="100">
        <v>2.1754095000000002</v>
      </c>
      <c r="BE104" s="100">
        <v>2.4779849</v>
      </c>
      <c r="BF104" s="100">
        <v>1.6445494000000001</v>
      </c>
      <c r="BG104" s="100">
        <v>0.41584589999999999</v>
      </c>
      <c r="BH104" s="100">
        <v>1.603183</v>
      </c>
      <c r="BI104" s="100">
        <v>0.98781370000000002</v>
      </c>
      <c r="BJ104" s="100">
        <v>1.5760263999999999</v>
      </c>
      <c r="BK104" s="100">
        <v>0.69664079999999995</v>
      </c>
      <c r="BL104" s="100">
        <v>1.8847210000000001</v>
      </c>
      <c r="BM104" s="100">
        <v>1.9106513000000001</v>
      </c>
      <c r="BN104" s="100">
        <v>1.9075822</v>
      </c>
      <c r="BO104" s="128"/>
      <c r="BP104" s="124">
        <v>1997</v>
      </c>
    </row>
    <row r="105" spans="1:68">
      <c r="A105" s="128"/>
      <c r="B105" s="124">
        <v>1998</v>
      </c>
      <c r="C105" s="100">
        <v>0.30310100000000001</v>
      </c>
      <c r="D105" s="100">
        <v>0</v>
      </c>
      <c r="E105" s="100">
        <v>0</v>
      </c>
      <c r="F105" s="100">
        <v>3.0565476999999999</v>
      </c>
      <c r="G105" s="100">
        <v>9.2984053000000007</v>
      </c>
      <c r="H105" s="100">
        <v>12.796574</v>
      </c>
      <c r="I105" s="100">
        <v>13.878714</v>
      </c>
      <c r="J105" s="100">
        <v>10.638412000000001</v>
      </c>
      <c r="K105" s="100">
        <v>6.0759933000000004</v>
      </c>
      <c r="L105" s="100">
        <v>3.5289497000000001</v>
      </c>
      <c r="M105" s="100">
        <v>2.8867576000000001</v>
      </c>
      <c r="N105" s="100">
        <v>2.0155014000000002</v>
      </c>
      <c r="O105" s="100">
        <v>1.0813470000000001</v>
      </c>
      <c r="P105" s="100">
        <v>1.4988998</v>
      </c>
      <c r="Q105" s="100">
        <v>3.4878326999999998</v>
      </c>
      <c r="R105" s="100">
        <v>2.5048971</v>
      </c>
      <c r="S105" s="100">
        <v>6.3543358999999997</v>
      </c>
      <c r="T105" s="100">
        <v>10.317028000000001</v>
      </c>
      <c r="U105" s="100">
        <v>5.2146764000000001</v>
      </c>
      <c r="V105" s="100">
        <v>5.1878367000000001</v>
      </c>
      <c r="W105" s="128"/>
      <c r="X105" s="124">
        <v>1998</v>
      </c>
      <c r="Y105" s="100">
        <v>0.15993859999999999</v>
      </c>
      <c r="Z105" s="100">
        <v>0.1549905</v>
      </c>
      <c r="AA105" s="100">
        <v>0.15660209999999999</v>
      </c>
      <c r="AB105" s="100">
        <v>1.4437746</v>
      </c>
      <c r="AC105" s="100">
        <v>2.4696655999999999</v>
      </c>
      <c r="AD105" s="100">
        <v>2.1952691999999998</v>
      </c>
      <c r="AE105" s="100">
        <v>1.2751162</v>
      </c>
      <c r="AF105" s="100">
        <v>2.5375185</v>
      </c>
      <c r="AG105" s="100">
        <v>3.2909328000000002</v>
      </c>
      <c r="AH105" s="100">
        <v>3.3826689999999999</v>
      </c>
      <c r="AI105" s="100">
        <v>3.3360373000000001</v>
      </c>
      <c r="AJ105" s="100">
        <v>0.69600720000000005</v>
      </c>
      <c r="AK105" s="100">
        <v>1.0800215</v>
      </c>
      <c r="AL105" s="100">
        <v>1.7286782000000001</v>
      </c>
      <c r="AM105" s="100">
        <v>2.1262184</v>
      </c>
      <c r="AN105" s="100">
        <v>2.6186726</v>
      </c>
      <c r="AO105" s="100">
        <v>3.8662711999999999</v>
      </c>
      <c r="AP105" s="100">
        <v>4.4893954000000003</v>
      </c>
      <c r="AQ105" s="100">
        <v>1.8901288000000001</v>
      </c>
      <c r="AR105" s="100">
        <v>1.8697961999999999</v>
      </c>
      <c r="AS105" s="128"/>
      <c r="AT105" s="124">
        <v>1998</v>
      </c>
      <c r="AU105" s="100">
        <v>0.2334474</v>
      </c>
      <c r="AV105" s="100">
        <v>7.5537300000000002E-2</v>
      </c>
      <c r="AW105" s="100">
        <v>7.6476799999999998E-2</v>
      </c>
      <c r="AX105" s="100">
        <v>2.2697050999999999</v>
      </c>
      <c r="AY105" s="100">
        <v>5.9331741999999998</v>
      </c>
      <c r="AZ105" s="100">
        <v>7.4883363999999997</v>
      </c>
      <c r="BA105" s="100">
        <v>7.5459341000000002</v>
      </c>
      <c r="BB105" s="100">
        <v>6.5712054000000002</v>
      </c>
      <c r="BC105" s="100">
        <v>4.6758049000000002</v>
      </c>
      <c r="BD105" s="100">
        <v>3.4558868</v>
      </c>
      <c r="BE105" s="100">
        <v>3.1076435999999998</v>
      </c>
      <c r="BF105" s="100">
        <v>1.3674138</v>
      </c>
      <c r="BG105" s="100">
        <v>1.0806838999999999</v>
      </c>
      <c r="BH105" s="100">
        <v>1.616069</v>
      </c>
      <c r="BI105" s="100">
        <v>2.7600359999999999</v>
      </c>
      <c r="BJ105" s="100">
        <v>2.5700333999999998</v>
      </c>
      <c r="BK105" s="100">
        <v>4.8074611999999997</v>
      </c>
      <c r="BL105" s="100">
        <v>6.2563681000000004</v>
      </c>
      <c r="BM105" s="100">
        <v>3.5415667000000002</v>
      </c>
      <c r="BN105" s="100">
        <v>3.5068744999999999</v>
      </c>
      <c r="BO105" s="128"/>
      <c r="BP105" s="124">
        <v>1998</v>
      </c>
    </row>
    <row r="106" spans="1:68">
      <c r="A106" s="128"/>
      <c r="B106" s="124">
        <v>1999</v>
      </c>
      <c r="C106" s="100">
        <v>0</v>
      </c>
      <c r="D106" s="100">
        <v>0.14607410000000001</v>
      </c>
      <c r="E106" s="100">
        <v>0.2970872</v>
      </c>
      <c r="F106" s="100">
        <v>4.8377831000000002</v>
      </c>
      <c r="G106" s="100">
        <v>17.108771000000001</v>
      </c>
      <c r="H106" s="100">
        <v>24.695513999999999</v>
      </c>
      <c r="I106" s="100">
        <v>20.928598999999998</v>
      </c>
      <c r="J106" s="100">
        <v>16.065460999999999</v>
      </c>
      <c r="K106" s="100">
        <v>12.247903000000001</v>
      </c>
      <c r="L106" s="100">
        <v>6.6806758000000004</v>
      </c>
      <c r="M106" s="100">
        <v>5.0761338</v>
      </c>
      <c r="N106" s="100">
        <v>1.5012019999999999</v>
      </c>
      <c r="O106" s="100">
        <v>3.1361889999999999</v>
      </c>
      <c r="P106" s="100">
        <v>1.8082746999999999</v>
      </c>
      <c r="Q106" s="100">
        <v>2.7321097999999999</v>
      </c>
      <c r="R106" s="100">
        <v>4.2668184</v>
      </c>
      <c r="S106" s="100">
        <v>2.6798635000000002</v>
      </c>
      <c r="T106" s="100">
        <v>2.7634615</v>
      </c>
      <c r="U106" s="100">
        <v>8.5759170000000005</v>
      </c>
      <c r="V106" s="100">
        <v>8.4243208999999997</v>
      </c>
      <c r="W106" s="128"/>
      <c r="X106" s="124">
        <v>1999</v>
      </c>
      <c r="Y106" s="100">
        <v>0.1604853</v>
      </c>
      <c r="Z106" s="100">
        <v>0</v>
      </c>
      <c r="AA106" s="100">
        <v>0</v>
      </c>
      <c r="AB106" s="100">
        <v>3.1672731999999999</v>
      </c>
      <c r="AC106" s="100">
        <v>4.8741142000000002</v>
      </c>
      <c r="AD106" s="100">
        <v>5.4980852999999996</v>
      </c>
      <c r="AE106" s="100">
        <v>5.3744278999999997</v>
      </c>
      <c r="AF106" s="100">
        <v>4.2441668999999997</v>
      </c>
      <c r="AG106" s="100">
        <v>5.4881421000000001</v>
      </c>
      <c r="AH106" s="100">
        <v>3.6269171999999998</v>
      </c>
      <c r="AI106" s="100">
        <v>2.8597912000000001</v>
      </c>
      <c r="AJ106" s="100">
        <v>3.3335925999999998</v>
      </c>
      <c r="AK106" s="100">
        <v>2.0946411</v>
      </c>
      <c r="AL106" s="100">
        <v>2.3252839999999999</v>
      </c>
      <c r="AM106" s="100">
        <v>1.508983</v>
      </c>
      <c r="AN106" s="100">
        <v>1.0745024000000001</v>
      </c>
      <c r="AO106" s="100">
        <v>1.6483698</v>
      </c>
      <c r="AP106" s="100">
        <v>1.8163655000000001</v>
      </c>
      <c r="AQ106" s="100">
        <v>3.0299334999999998</v>
      </c>
      <c r="AR106" s="100">
        <v>3.0275650999999999</v>
      </c>
      <c r="AS106" s="128"/>
      <c r="AT106" s="124">
        <v>1999</v>
      </c>
      <c r="AU106" s="100">
        <v>7.8144400000000003E-2</v>
      </c>
      <c r="AV106" s="100">
        <v>7.4940699999999999E-2</v>
      </c>
      <c r="AW106" s="100">
        <v>0.151978</v>
      </c>
      <c r="AX106" s="100">
        <v>4.0219101000000004</v>
      </c>
      <c r="AY106" s="100">
        <v>11.079706</v>
      </c>
      <c r="AZ106" s="100">
        <v>15.078968</v>
      </c>
      <c r="BA106" s="100">
        <v>13.099237</v>
      </c>
      <c r="BB106" s="100">
        <v>10.127122</v>
      </c>
      <c r="BC106" s="100">
        <v>8.8477785999999998</v>
      </c>
      <c r="BD106" s="100">
        <v>5.1502081000000004</v>
      </c>
      <c r="BE106" s="100">
        <v>3.9829067</v>
      </c>
      <c r="BF106" s="100">
        <v>2.4010704</v>
      </c>
      <c r="BG106" s="100">
        <v>2.6158939000000001</v>
      </c>
      <c r="BH106" s="100">
        <v>2.0714594000000002</v>
      </c>
      <c r="BI106" s="100">
        <v>2.0827893</v>
      </c>
      <c r="BJ106" s="100">
        <v>2.4483350000000002</v>
      </c>
      <c r="BK106" s="100">
        <v>2.0412051</v>
      </c>
      <c r="BL106" s="100">
        <v>2.1049264000000001</v>
      </c>
      <c r="BM106" s="100">
        <v>5.7834612999999999</v>
      </c>
      <c r="BN106" s="100">
        <v>5.7128155999999999</v>
      </c>
      <c r="BO106" s="128"/>
      <c r="BP106" s="124">
        <v>1999</v>
      </c>
    </row>
    <row r="107" spans="1:68" s="92" customFormat="1">
      <c r="A107" s="126"/>
      <c r="B107" s="125">
        <v>2000</v>
      </c>
      <c r="C107" s="100">
        <v>0.30617509999999998</v>
      </c>
      <c r="D107" s="100">
        <v>0.14530770000000001</v>
      </c>
      <c r="E107" s="100">
        <v>0.44109150000000003</v>
      </c>
      <c r="F107" s="100">
        <v>3.2740336000000001</v>
      </c>
      <c r="G107" s="100">
        <v>13.240240999999999</v>
      </c>
      <c r="H107" s="100">
        <v>17.031043</v>
      </c>
      <c r="I107" s="100">
        <v>13.916283999999999</v>
      </c>
      <c r="J107" s="100">
        <v>12.095815</v>
      </c>
      <c r="K107" s="100">
        <v>9.6403452999999999</v>
      </c>
      <c r="L107" s="100">
        <v>4.9755894999999999</v>
      </c>
      <c r="M107" s="100">
        <v>2.5376766000000002</v>
      </c>
      <c r="N107" s="100">
        <v>1.2318431000000001</v>
      </c>
      <c r="O107" s="100">
        <v>1.5066481</v>
      </c>
      <c r="P107" s="100">
        <v>3.6373886999999998</v>
      </c>
      <c r="Q107" s="100">
        <v>1.3437022000000001</v>
      </c>
      <c r="R107" s="100">
        <v>0.458314</v>
      </c>
      <c r="S107" s="100">
        <v>0.84594499999999995</v>
      </c>
      <c r="T107" s="100">
        <v>3.8941821000000001</v>
      </c>
      <c r="U107" s="100">
        <v>6.0888666999999996</v>
      </c>
      <c r="V107" s="100">
        <v>6.0255450000000002</v>
      </c>
      <c r="W107" s="126"/>
      <c r="X107" s="125">
        <v>2000</v>
      </c>
      <c r="Y107" s="100">
        <v>0.48347560000000001</v>
      </c>
      <c r="Z107" s="100">
        <v>0</v>
      </c>
      <c r="AA107" s="100">
        <v>0.46289219999999998</v>
      </c>
      <c r="AB107" s="100">
        <v>2.1744769000000002</v>
      </c>
      <c r="AC107" s="100">
        <v>4.1249019999999996</v>
      </c>
      <c r="AD107" s="100">
        <v>4.1604260000000002</v>
      </c>
      <c r="AE107" s="100">
        <v>3.2212705000000001</v>
      </c>
      <c r="AF107" s="100">
        <v>3.5899434000000001</v>
      </c>
      <c r="AG107" s="100">
        <v>6.2091317999999998</v>
      </c>
      <c r="AH107" s="100">
        <v>3.5809831999999999</v>
      </c>
      <c r="AI107" s="100">
        <v>1.6148671000000001</v>
      </c>
      <c r="AJ107" s="100">
        <v>3.4008688999999999</v>
      </c>
      <c r="AK107" s="100">
        <v>1.775217</v>
      </c>
      <c r="AL107" s="100">
        <v>1.4582063000000001</v>
      </c>
      <c r="AM107" s="100">
        <v>1.2065382</v>
      </c>
      <c r="AN107" s="100">
        <v>1.3989585</v>
      </c>
      <c r="AO107" s="100">
        <v>1.5889578</v>
      </c>
      <c r="AP107" s="100">
        <v>1.723306</v>
      </c>
      <c r="AQ107" s="100">
        <v>2.5768525000000002</v>
      </c>
      <c r="AR107" s="100">
        <v>2.5760638</v>
      </c>
      <c r="AS107" s="126"/>
      <c r="AT107" s="125">
        <v>2000</v>
      </c>
      <c r="AU107" s="100">
        <v>0.39254850000000002</v>
      </c>
      <c r="AV107" s="100">
        <v>7.4549900000000002E-2</v>
      </c>
      <c r="AW107" s="100">
        <v>0.45172899999999999</v>
      </c>
      <c r="AX107" s="100">
        <v>2.7360050999999999</v>
      </c>
      <c r="AY107" s="100">
        <v>8.7510049999999993</v>
      </c>
      <c r="AZ107" s="100">
        <v>10.574509000000001</v>
      </c>
      <c r="BA107" s="100">
        <v>8.5318517000000007</v>
      </c>
      <c r="BB107" s="100">
        <v>7.8200191999999999</v>
      </c>
      <c r="BC107" s="100">
        <v>7.9140231999999999</v>
      </c>
      <c r="BD107" s="100">
        <v>4.2746420000000001</v>
      </c>
      <c r="BE107" s="100">
        <v>2.0804260999999999</v>
      </c>
      <c r="BF107" s="100">
        <v>2.2975469999999998</v>
      </c>
      <c r="BG107" s="100">
        <v>1.6402688999999999</v>
      </c>
      <c r="BH107" s="100">
        <v>2.5267764000000001</v>
      </c>
      <c r="BI107" s="100">
        <v>1.2714316000000001</v>
      </c>
      <c r="BJ107" s="100">
        <v>0.99183129999999997</v>
      </c>
      <c r="BK107" s="100">
        <v>1.3028721999999999</v>
      </c>
      <c r="BL107" s="100">
        <v>2.3892769</v>
      </c>
      <c r="BM107" s="100">
        <v>4.3197675000000002</v>
      </c>
      <c r="BN107" s="100">
        <v>4.2948453000000004</v>
      </c>
      <c r="BO107" s="126"/>
      <c r="BP107" s="125">
        <v>2000</v>
      </c>
    </row>
    <row r="108" spans="1:68">
      <c r="A108" s="128"/>
      <c r="B108" s="124">
        <v>2001</v>
      </c>
      <c r="C108" s="100">
        <v>0.30625390000000002</v>
      </c>
      <c r="D108" s="100">
        <v>0</v>
      </c>
      <c r="E108" s="100">
        <v>0.14526520000000001</v>
      </c>
      <c r="F108" s="100">
        <v>2.7771525000000001</v>
      </c>
      <c r="G108" s="100">
        <v>8.5555745999999999</v>
      </c>
      <c r="H108" s="100">
        <v>9.5060046000000007</v>
      </c>
      <c r="I108" s="100">
        <v>11.073415000000001</v>
      </c>
      <c r="J108" s="100">
        <v>8.1424714999999992</v>
      </c>
      <c r="K108" s="100">
        <v>5.7540395000000002</v>
      </c>
      <c r="L108" s="100">
        <v>5.2168184000000002</v>
      </c>
      <c r="M108" s="100">
        <v>3.0858007000000001</v>
      </c>
      <c r="N108" s="100">
        <v>3.3371284999999999</v>
      </c>
      <c r="O108" s="100">
        <v>2.1888063999999998</v>
      </c>
      <c r="P108" s="100">
        <v>1.2000443999999999</v>
      </c>
      <c r="Q108" s="100">
        <v>0.66334769999999998</v>
      </c>
      <c r="R108" s="100">
        <v>1.7713144000000001</v>
      </c>
      <c r="S108" s="100">
        <v>1.5700681999999999</v>
      </c>
      <c r="T108" s="100">
        <v>7.3739967999999996</v>
      </c>
      <c r="U108" s="100">
        <v>4.4552160000000001</v>
      </c>
      <c r="V108" s="100">
        <v>4.4645182999999999</v>
      </c>
      <c r="W108" s="128"/>
      <c r="X108" s="124">
        <v>2001</v>
      </c>
      <c r="Y108" s="100">
        <v>0.16112609999999999</v>
      </c>
      <c r="Z108" s="100">
        <v>0.1530398</v>
      </c>
      <c r="AA108" s="100">
        <v>0</v>
      </c>
      <c r="AB108" s="100">
        <v>1.3723027000000001</v>
      </c>
      <c r="AC108" s="100">
        <v>3.4613781000000001</v>
      </c>
      <c r="AD108" s="100">
        <v>2.7161870000000001</v>
      </c>
      <c r="AE108" s="100">
        <v>3.4006664999999998</v>
      </c>
      <c r="AF108" s="100">
        <v>3.2164899</v>
      </c>
      <c r="AG108" s="100">
        <v>3.7825416999999999</v>
      </c>
      <c r="AH108" s="100">
        <v>3.5328510999999998</v>
      </c>
      <c r="AI108" s="100">
        <v>2.7956604999999999</v>
      </c>
      <c r="AJ108" s="100">
        <v>1.8271923000000001</v>
      </c>
      <c r="AK108" s="100">
        <v>2.9608794000000001</v>
      </c>
      <c r="AL108" s="100">
        <v>1.4510544999999999</v>
      </c>
      <c r="AM108" s="100">
        <v>1.5034791000000001</v>
      </c>
      <c r="AN108" s="100">
        <v>0.68959099999999995</v>
      </c>
      <c r="AO108" s="100">
        <v>1.9956495000000001</v>
      </c>
      <c r="AP108" s="100">
        <v>4.3937938000000001</v>
      </c>
      <c r="AQ108" s="100">
        <v>2.2238524000000002</v>
      </c>
      <c r="AR108" s="100">
        <v>2.2061307000000001</v>
      </c>
      <c r="AS108" s="128"/>
      <c r="AT108" s="124">
        <v>2001</v>
      </c>
      <c r="AU108" s="100">
        <v>0.235537</v>
      </c>
      <c r="AV108" s="100">
        <v>7.44866E-2</v>
      </c>
      <c r="AW108" s="100">
        <v>7.4403399999999995E-2</v>
      </c>
      <c r="AX108" s="100">
        <v>2.0895741000000001</v>
      </c>
      <c r="AY108" s="100">
        <v>6.0459069999999997</v>
      </c>
      <c r="AZ108" s="100">
        <v>6.0984008999999997</v>
      </c>
      <c r="BA108" s="100">
        <v>7.2036175</v>
      </c>
      <c r="BB108" s="100">
        <v>5.664072</v>
      </c>
      <c r="BC108" s="100">
        <v>4.7613703000000003</v>
      </c>
      <c r="BD108" s="100">
        <v>4.3695773999999998</v>
      </c>
      <c r="BE108" s="100">
        <v>2.9412105999999998</v>
      </c>
      <c r="BF108" s="100">
        <v>2.5948647999999999</v>
      </c>
      <c r="BG108" s="100">
        <v>2.5720543</v>
      </c>
      <c r="BH108" s="100">
        <v>1.3276334000000001</v>
      </c>
      <c r="BI108" s="100">
        <v>1.1039912000000001</v>
      </c>
      <c r="BJ108" s="100">
        <v>1.1631332999999999</v>
      </c>
      <c r="BK108" s="100">
        <v>1.8302783</v>
      </c>
      <c r="BL108" s="100">
        <v>5.3142626999999996</v>
      </c>
      <c r="BM108" s="100">
        <v>3.3307910000000001</v>
      </c>
      <c r="BN108" s="100">
        <v>3.325996</v>
      </c>
      <c r="BO108" s="128"/>
      <c r="BP108" s="124">
        <v>2001</v>
      </c>
    </row>
    <row r="109" spans="1:68">
      <c r="A109" s="128"/>
      <c r="B109" s="125">
        <v>2002</v>
      </c>
      <c r="C109" s="100">
        <v>0</v>
      </c>
      <c r="D109" s="100">
        <v>0</v>
      </c>
      <c r="E109" s="100">
        <v>0</v>
      </c>
      <c r="F109" s="100">
        <v>1.4493047999999999</v>
      </c>
      <c r="G109" s="100">
        <v>5.6818945999999997</v>
      </c>
      <c r="H109" s="100">
        <v>9.0897228999999999</v>
      </c>
      <c r="I109" s="100">
        <v>8.7966934999999999</v>
      </c>
      <c r="J109" s="100">
        <v>6.1783823</v>
      </c>
      <c r="K109" s="100">
        <v>6.4420364000000001</v>
      </c>
      <c r="L109" s="100">
        <v>5.2857304000000003</v>
      </c>
      <c r="M109" s="100">
        <v>4.4990256999999998</v>
      </c>
      <c r="N109" s="100">
        <v>2.1982691999999999</v>
      </c>
      <c r="O109" s="100">
        <v>2.6001162999999998</v>
      </c>
      <c r="P109" s="100">
        <v>1.1716393000000001</v>
      </c>
      <c r="Q109" s="100">
        <v>1.3270431</v>
      </c>
      <c r="R109" s="100">
        <v>1.2969944</v>
      </c>
      <c r="S109" s="100">
        <v>2.2102377999999998</v>
      </c>
      <c r="T109" s="100">
        <v>3.5450936</v>
      </c>
      <c r="U109" s="100">
        <v>3.8551047000000001</v>
      </c>
      <c r="V109" s="100">
        <v>3.8725855</v>
      </c>
      <c r="W109" s="128"/>
      <c r="X109" s="125">
        <v>2002</v>
      </c>
      <c r="Y109" s="100">
        <v>0.161687</v>
      </c>
      <c r="Z109" s="100">
        <v>0</v>
      </c>
      <c r="AA109" s="100">
        <v>0</v>
      </c>
      <c r="AB109" s="100">
        <v>0.60429809999999995</v>
      </c>
      <c r="AC109" s="100">
        <v>1.5458531</v>
      </c>
      <c r="AD109" s="100">
        <v>2.6403995999999998</v>
      </c>
      <c r="AE109" s="100">
        <v>4.1235686999999999</v>
      </c>
      <c r="AF109" s="100">
        <v>3.3886910000000001</v>
      </c>
      <c r="AG109" s="100">
        <v>3.4416163000000002</v>
      </c>
      <c r="AH109" s="100">
        <v>2.4651078000000002</v>
      </c>
      <c r="AI109" s="100">
        <v>2.6409326000000002</v>
      </c>
      <c r="AJ109" s="100">
        <v>2.6314799999999998</v>
      </c>
      <c r="AK109" s="100">
        <v>2.1622868</v>
      </c>
      <c r="AL109" s="100">
        <v>2.5564114999999998</v>
      </c>
      <c r="AM109" s="100">
        <v>1.5164152</v>
      </c>
      <c r="AN109" s="100">
        <v>0.68481190000000003</v>
      </c>
      <c r="AO109" s="100">
        <v>0.95499579999999995</v>
      </c>
      <c r="AP109" s="100">
        <v>2.6605934000000002</v>
      </c>
      <c r="AQ109" s="100">
        <v>1.9857986000000001</v>
      </c>
      <c r="AR109" s="100">
        <v>1.9705387000000001</v>
      </c>
      <c r="AS109" s="128"/>
      <c r="AT109" s="125">
        <v>2002</v>
      </c>
      <c r="AU109" s="100">
        <v>7.8799599999999997E-2</v>
      </c>
      <c r="AV109" s="100">
        <v>0</v>
      </c>
      <c r="AW109" s="100">
        <v>0</v>
      </c>
      <c r="AX109" s="100">
        <v>1.0355711000000001</v>
      </c>
      <c r="AY109" s="100">
        <v>3.6482952000000002</v>
      </c>
      <c r="AZ109" s="100">
        <v>5.8659454999999996</v>
      </c>
      <c r="BA109" s="100">
        <v>6.4399708000000002</v>
      </c>
      <c r="BB109" s="100">
        <v>4.7745914999999997</v>
      </c>
      <c r="BC109" s="100">
        <v>4.9314758000000003</v>
      </c>
      <c r="BD109" s="100">
        <v>3.8666261999999998</v>
      </c>
      <c r="BE109" s="100">
        <v>3.570608</v>
      </c>
      <c r="BF109" s="100">
        <v>2.4120886000000001</v>
      </c>
      <c r="BG109" s="100">
        <v>2.3829836000000002</v>
      </c>
      <c r="BH109" s="100">
        <v>1.8746628999999999</v>
      </c>
      <c r="BI109" s="100">
        <v>1.4259752000000001</v>
      </c>
      <c r="BJ109" s="100">
        <v>0.95537450000000002</v>
      </c>
      <c r="BK109" s="100">
        <v>1.4486161</v>
      </c>
      <c r="BL109" s="100">
        <v>2.9352197000000002</v>
      </c>
      <c r="BM109" s="100">
        <v>2.9135361999999998</v>
      </c>
      <c r="BN109" s="100">
        <v>2.9157644999999999</v>
      </c>
      <c r="BO109" s="128"/>
      <c r="BP109" s="125">
        <v>2002</v>
      </c>
    </row>
    <row r="110" spans="1:68">
      <c r="A110" s="128"/>
      <c r="B110" s="124">
        <v>2003</v>
      </c>
      <c r="C110" s="100">
        <v>0.15370049999999999</v>
      </c>
      <c r="D110" s="100">
        <v>0</v>
      </c>
      <c r="E110" s="100">
        <v>0</v>
      </c>
      <c r="F110" s="100">
        <v>1.5858186999999999</v>
      </c>
      <c r="G110" s="100">
        <v>5.8245358999999999</v>
      </c>
      <c r="H110" s="100">
        <v>10.646352</v>
      </c>
      <c r="I110" s="100">
        <v>9.6292214999999999</v>
      </c>
      <c r="J110" s="100">
        <v>9.7103944000000002</v>
      </c>
      <c r="K110" s="100">
        <v>8.2091588000000009</v>
      </c>
      <c r="L110" s="100">
        <v>5.0522619999999998</v>
      </c>
      <c r="M110" s="100">
        <v>3.3989905</v>
      </c>
      <c r="N110" s="100">
        <v>2.9406574999999999</v>
      </c>
      <c r="O110" s="100">
        <v>2.3048644</v>
      </c>
      <c r="P110" s="100">
        <v>1.7108884</v>
      </c>
      <c r="Q110" s="100">
        <v>2.3395408999999998</v>
      </c>
      <c r="R110" s="100">
        <v>2.1044125</v>
      </c>
      <c r="S110" s="100">
        <v>2.7785882000000002</v>
      </c>
      <c r="T110" s="100">
        <v>0</v>
      </c>
      <c r="U110" s="100">
        <v>4.4341834000000002</v>
      </c>
      <c r="V110" s="100">
        <v>4.4547926000000002</v>
      </c>
      <c r="W110" s="128"/>
      <c r="X110" s="124">
        <v>2003</v>
      </c>
      <c r="Y110" s="100">
        <v>0.32335249999999999</v>
      </c>
      <c r="Z110" s="100">
        <v>0</v>
      </c>
      <c r="AA110" s="100">
        <v>0</v>
      </c>
      <c r="AB110" s="100">
        <v>1.3498920000000001</v>
      </c>
      <c r="AC110" s="100">
        <v>2.2615497000000002</v>
      </c>
      <c r="AD110" s="100">
        <v>2.3773368000000001</v>
      </c>
      <c r="AE110" s="100">
        <v>2.8900747</v>
      </c>
      <c r="AF110" s="100">
        <v>3.1466546000000002</v>
      </c>
      <c r="AG110" s="100">
        <v>3.0037010999999998</v>
      </c>
      <c r="AH110" s="100">
        <v>2.2762289</v>
      </c>
      <c r="AI110" s="100">
        <v>3.3839541999999998</v>
      </c>
      <c r="AJ110" s="100">
        <v>1.2365743</v>
      </c>
      <c r="AK110" s="100">
        <v>1.1703790999999999</v>
      </c>
      <c r="AL110" s="100">
        <v>1.3852295999999999</v>
      </c>
      <c r="AM110" s="100">
        <v>1.840632</v>
      </c>
      <c r="AN110" s="100">
        <v>2.7139527999999999</v>
      </c>
      <c r="AO110" s="100">
        <v>2.2861113999999998</v>
      </c>
      <c r="AP110" s="100">
        <v>5.7197528999999996</v>
      </c>
      <c r="AQ110" s="100">
        <v>1.9631255000000001</v>
      </c>
      <c r="AR110" s="100">
        <v>1.9272396000000001</v>
      </c>
      <c r="AS110" s="128"/>
      <c r="AT110" s="124">
        <v>2003</v>
      </c>
      <c r="AU110" s="100">
        <v>0.23638129999999999</v>
      </c>
      <c r="AV110" s="100">
        <v>0</v>
      </c>
      <c r="AW110" s="100">
        <v>0</v>
      </c>
      <c r="AX110" s="100">
        <v>1.4701903999999999</v>
      </c>
      <c r="AY110" s="100">
        <v>4.0740379000000004</v>
      </c>
      <c r="AZ110" s="100">
        <v>6.5218518999999997</v>
      </c>
      <c r="BA110" s="100">
        <v>6.2294973000000002</v>
      </c>
      <c r="BB110" s="100">
        <v>6.4057880999999997</v>
      </c>
      <c r="BC110" s="100">
        <v>5.5885167999999998</v>
      </c>
      <c r="BD110" s="100">
        <v>3.6541432</v>
      </c>
      <c r="BE110" s="100">
        <v>3.3914556999999999</v>
      </c>
      <c r="BF110" s="100">
        <v>2.0975684000000001</v>
      </c>
      <c r="BG110" s="100">
        <v>1.7420045</v>
      </c>
      <c r="BH110" s="100">
        <v>1.5457122999999999</v>
      </c>
      <c r="BI110" s="100">
        <v>2.0794044999999999</v>
      </c>
      <c r="BJ110" s="100">
        <v>2.4419152999999998</v>
      </c>
      <c r="BK110" s="100">
        <v>2.4815947999999999</v>
      </c>
      <c r="BL110" s="100">
        <v>3.9361202999999998</v>
      </c>
      <c r="BM110" s="100">
        <v>3.1895359999999999</v>
      </c>
      <c r="BN110" s="100">
        <v>3.2026773999999998</v>
      </c>
      <c r="BO110" s="128"/>
      <c r="BP110" s="124">
        <v>2003</v>
      </c>
    </row>
    <row r="111" spans="1:68">
      <c r="A111" s="128"/>
      <c r="B111" s="125">
        <v>2004</v>
      </c>
      <c r="C111" s="100">
        <v>0</v>
      </c>
      <c r="D111" s="100">
        <v>0</v>
      </c>
      <c r="E111" s="100">
        <v>0.14116580000000001</v>
      </c>
      <c r="F111" s="100">
        <v>1.8628404999999999</v>
      </c>
      <c r="G111" s="100">
        <v>5.9702256</v>
      </c>
      <c r="H111" s="100">
        <v>10.072746</v>
      </c>
      <c r="I111" s="100">
        <v>13.488572</v>
      </c>
      <c r="J111" s="100">
        <v>8.4659785999999997</v>
      </c>
      <c r="K111" s="100">
        <v>8.5585663000000007</v>
      </c>
      <c r="L111" s="100">
        <v>8.7696343999999993</v>
      </c>
      <c r="M111" s="100">
        <v>5.6728281000000003</v>
      </c>
      <c r="N111" s="100">
        <v>3.3455613999999998</v>
      </c>
      <c r="O111" s="100">
        <v>2.4417855999999998</v>
      </c>
      <c r="P111" s="100">
        <v>1.1076528000000001</v>
      </c>
      <c r="Q111" s="100">
        <v>2.0151810000000001</v>
      </c>
      <c r="R111" s="100">
        <v>2.8804569</v>
      </c>
      <c r="S111" s="100">
        <v>2.6287080999999999</v>
      </c>
      <c r="T111" s="100">
        <v>5.5683628000000001</v>
      </c>
      <c r="U111" s="100">
        <v>5.1233075000000001</v>
      </c>
      <c r="V111" s="100">
        <v>5.1662821000000001</v>
      </c>
      <c r="W111" s="128"/>
      <c r="X111" s="125">
        <v>2004</v>
      </c>
      <c r="Y111" s="100">
        <v>0.48490800000000001</v>
      </c>
      <c r="Z111" s="100">
        <v>0</v>
      </c>
      <c r="AA111" s="100">
        <v>0</v>
      </c>
      <c r="AB111" s="100">
        <v>0.74623519999999999</v>
      </c>
      <c r="AC111" s="100">
        <v>1.91957</v>
      </c>
      <c r="AD111" s="100">
        <v>2.8416356</v>
      </c>
      <c r="AE111" s="100">
        <v>3.4196217999999998</v>
      </c>
      <c r="AF111" s="100">
        <v>3.5574626</v>
      </c>
      <c r="AG111" s="100">
        <v>4.2814940000000004</v>
      </c>
      <c r="AH111" s="100">
        <v>3.0669202000000002</v>
      </c>
      <c r="AI111" s="100">
        <v>2.2803838000000001</v>
      </c>
      <c r="AJ111" s="100">
        <v>2.2066549000000002</v>
      </c>
      <c r="AK111" s="100">
        <v>2.9224648000000002</v>
      </c>
      <c r="AL111" s="100">
        <v>2.1531422</v>
      </c>
      <c r="AM111" s="100">
        <v>1.5480354999999999</v>
      </c>
      <c r="AN111" s="100">
        <v>3.7099369000000002</v>
      </c>
      <c r="AO111" s="100">
        <v>2.637467</v>
      </c>
      <c r="AP111" s="100">
        <v>6.1073364000000003</v>
      </c>
      <c r="AQ111" s="100">
        <v>2.2915736999999998</v>
      </c>
      <c r="AR111" s="100">
        <v>2.2367851000000001</v>
      </c>
      <c r="AS111" s="128"/>
      <c r="AT111" s="125">
        <v>2004</v>
      </c>
      <c r="AU111" s="100">
        <v>0.2361877</v>
      </c>
      <c r="AV111" s="100">
        <v>0</v>
      </c>
      <c r="AW111" s="100">
        <v>7.2488200000000003E-2</v>
      </c>
      <c r="AX111" s="100">
        <v>1.3158962000000001</v>
      </c>
      <c r="AY111" s="100">
        <v>3.9834116000000002</v>
      </c>
      <c r="AZ111" s="100">
        <v>6.4745727999999998</v>
      </c>
      <c r="BA111" s="100">
        <v>8.4156119999999994</v>
      </c>
      <c r="BB111" s="100">
        <v>5.9942579</v>
      </c>
      <c r="BC111" s="100">
        <v>6.4042576999999996</v>
      </c>
      <c r="BD111" s="100">
        <v>5.8975635000000004</v>
      </c>
      <c r="BE111" s="100">
        <v>3.9694172000000001</v>
      </c>
      <c r="BF111" s="100">
        <v>2.7802725000000001</v>
      </c>
      <c r="BG111" s="100">
        <v>2.6806057999999999</v>
      </c>
      <c r="BH111" s="100">
        <v>1.6378362</v>
      </c>
      <c r="BI111" s="100">
        <v>1.7721070000000001</v>
      </c>
      <c r="BJ111" s="100">
        <v>3.3363113000000002</v>
      </c>
      <c r="BK111" s="100">
        <v>2.6339564000000002</v>
      </c>
      <c r="BL111" s="100">
        <v>5.9382837999999998</v>
      </c>
      <c r="BM111" s="100">
        <v>3.6974377999999999</v>
      </c>
      <c r="BN111" s="100">
        <v>3.7010928999999999</v>
      </c>
      <c r="BO111" s="128"/>
      <c r="BP111" s="125">
        <v>2004</v>
      </c>
    </row>
    <row r="112" spans="1:68">
      <c r="A112" s="128"/>
      <c r="B112" s="124">
        <v>2005</v>
      </c>
      <c r="C112" s="100">
        <v>0.60971609999999998</v>
      </c>
      <c r="D112" s="100">
        <v>0</v>
      </c>
      <c r="E112" s="100">
        <v>0</v>
      </c>
      <c r="F112" s="100">
        <v>0.9915969</v>
      </c>
      <c r="G112" s="100">
        <v>4.1675117000000004</v>
      </c>
      <c r="H112" s="100">
        <v>11.752832</v>
      </c>
      <c r="I112" s="100">
        <v>11.006224</v>
      </c>
      <c r="J112" s="100">
        <v>9.8645001000000008</v>
      </c>
      <c r="K112" s="100">
        <v>9.4955739999999995</v>
      </c>
      <c r="L112" s="100">
        <v>7.3663698999999996</v>
      </c>
      <c r="M112" s="100">
        <v>5.4634194000000003</v>
      </c>
      <c r="N112" s="100">
        <v>4.0610786000000001</v>
      </c>
      <c r="O112" s="100">
        <v>3.1948337000000002</v>
      </c>
      <c r="P112" s="100">
        <v>2.1451113999999998</v>
      </c>
      <c r="Q112" s="100">
        <v>1.3466244999999999</v>
      </c>
      <c r="R112" s="100">
        <v>0.80902220000000002</v>
      </c>
      <c r="S112" s="100">
        <v>2.5268158000000001</v>
      </c>
      <c r="T112" s="100">
        <v>4.1446053000000003</v>
      </c>
      <c r="U112" s="100">
        <v>4.9702419000000004</v>
      </c>
      <c r="V112" s="100">
        <v>5.0229220999999997</v>
      </c>
      <c r="W112" s="128"/>
      <c r="X112" s="124">
        <v>2005</v>
      </c>
      <c r="Y112" s="100">
        <v>0</v>
      </c>
      <c r="Z112" s="100">
        <v>0</v>
      </c>
      <c r="AA112" s="100">
        <v>0</v>
      </c>
      <c r="AB112" s="100">
        <v>0.29691210000000001</v>
      </c>
      <c r="AC112" s="100">
        <v>2.8785511000000001</v>
      </c>
      <c r="AD112" s="100">
        <v>2.0837488</v>
      </c>
      <c r="AE112" s="100">
        <v>3.7062284000000001</v>
      </c>
      <c r="AF112" s="100">
        <v>3.1143874</v>
      </c>
      <c r="AG112" s="100">
        <v>4.8089544999999996</v>
      </c>
      <c r="AH112" s="100">
        <v>3.4171398000000002</v>
      </c>
      <c r="AI112" s="100">
        <v>4.5009361999999999</v>
      </c>
      <c r="AJ112" s="100">
        <v>3.1104454000000001</v>
      </c>
      <c r="AK112" s="100">
        <v>3.0057238000000002</v>
      </c>
      <c r="AL112" s="100">
        <v>2.618322</v>
      </c>
      <c r="AM112" s="100">
        <v>0.3104944</v>
      </c>
      <c r="AN112" s="100">
        <v>2.3599456999999999</v>
      </c>
      <c r="AO112" s="100">
        <v>2.1405392000000001</v>
      </c>
      <c r="AP112" s="100">
        <v>3.4033449999999998</v>
      </c>
      <c r="AQ112" s="100">
        <v>2.3825438000000001</v>
      </c>
      <c r="AR112" s="100">
        <v>2.3285751000000001</v>
      </c>
      <c r="AS112" s="128"/>
      <c r="AT112" s="124">
        <v>2005</v>
      </c>
      <c r="AU112" s="100">
        <v>0.31310199999999999</v>
      </c>
      <c r="AV112" s="100">
        <v>0</v>
      </c>
      <c r="AW112" s="100">
        <v>0</v>
      </c>
      <c r="AX112" s="100">
        <v>0.65239519999999995</v>
      </c>
      <c r="AY112" s="100">
        <v>3.5344481000000001</v>
      </c>
      <c r="AZ112" s="100">
        <v>6.9498201000000002</v>
      </c>
      <c r="BA112" s="100">
        <v>7.3308017999999997</v>
      </c>
      <c r="BB112" s="100">
        <v>6.4696356000000002</v>
      </c>
      <c r="BC112" s="100">
        <v>7.1351608999999998</v>
      </c>
      <c r="BD112" s="100">
        <v>5.3752621999999999</v>
      </c>
      <c r="BE112" s="100">
        <v>4.9794184000000001</v>
      </c>
      <c r="BF112" s="100">
        <v>3.5876047999999998</v>
      </c>
      <c r="BG112" s="100">
        <v>3.1006558000000002</v>
      </c>
      <c r="BH112" s="100">
        <v>2.3845323</v>
      </c>
      <c r="BI112" s="100">
        <v>0.80761609999999995</v>
      </c>
      <c r="BJ112" s="100">
        <v>1.6549320000000001</v>
      </c>
      <c r="BK112" s="100">
        <v>2.2965745000000002</v>
      </c>
      <c r="BL112" s="100">
        <v>3.6400819000000002</v>
      </c>
      <c r="BM112" s="100">
        <v>3.6675705999999999</v>
      </c>
      <c r="BN112" s="100">
        <v>3.6727726000000001</v>
      </c>
      <c r="BO112" s="128"/>
      <c r="BP112" s="124">
        <v>2005</v>
      </c>
    </row>
    <row r="113" spans="2:68">
      <c r="B113" s="124">
        <v>2006</v>
      </c>
      <c r="C113" s="100">
        <v>0.30099809999999999</v>
      </c>
      <c r="D113" s="100">
        <v>0.14729690000000001</v>
      </c>
      <c r="E113" s="100">
        <v>0.1407687</v>
      </c>
      <c r="F113" s="100">
        <v>1.3993529</v>
      </c>
      <c r="G113" s="100">
        <v>5.7032825999999996</v>
      </c>
      <c r="H113" s="100">
        <v>8.6180769999999995</v>
      </c>
      <c r="I113" s="100">
        <v>8.5840651999999995</v>
      </c>
      <c r="J113" s="100">
        <v>8.8005631999999991</v>
      </c>
      <c r="K113" s="100">
        <v>6.7732232000000003</v>
      </c>
      <c r="L113" s="100">
        <v>9.2947982000000007</v>
      </c>
      <c r="M113" s="100">
        <v>5.8194884</v>
      </c>
      <c r="N113" s="100">
        <v>4.9292885999999996</v>
      </c>
      <c r="O113" s="100">
        <v>2.851864</v>
      </c>
      <c r="P113" s="100">
        <v>2.6175611999999999</v>
      </c>
      <c r="Q113" s="100">
        <v>1.3318106000000001</v>
      </c>
      <c r="R113" s="100">
        <v>2.8000560000000001</v>
      </c>
      <c r="S113" s="100">
        <v>1.8247287000000001</v>
      </c>
      <c r="T113" s="100">
        <v>7.7469834999999998</v>
      </c>
      <c r="U113" s="100">
        <v>4.7246772999999997</v>
      </c>
      <c r="V113" s="100">
        <v>4.7507077000000004</v>
      </c>
      <c r="X113" s="124">
        <v>2006</v>
      </c>
      <c r="Y113" s="100">
        <v>0</v>
      </c>
      <c r="Z113" s="100">
        <v>0</v>
      </c>
      <c r="AA113" s="100">
        <v>0</v>
      </c>
      <c r="AB113" s="100">
        <v>0.88486960000000003</v>
      </c>
      <c r="AC113" s="100">
        <v>2.1066913</v>
      </c>
      <c r="AD113" s="100">
        <v>2.3344816000000002</v>
      </c>
      <c r="AE113" s="100">
        <v>2.8369713999999999</v>
      </c>
      <c r="AF113" s="100">
        <v>2.8990243000000002</v>
      </c>
      <c r="AG113" s="100">
        <v>3.1435048999999999</v>
      </c>
      <c r="AH113" s="100">
        <v>3.8866700999999999</v>
      </c>
      <c r="AI113" s="100">
        <v>2.8037120999999998</v>
      </c>
      <c r="AJ113" s="100">
        <v>2.8612394000000001</v>
      </c>
      <c r="AK113" s="100">
        <v>2.0494827</v>
      </c>
      <c r="AL113" s="100">
        <v>1.0227929</v>
      </c>
      <c r="AM113" s="100">
        <v>2.7795879000000001</v>
      </c>
      <c r="AN113" s="100">
        <v>2.6964535000000001</v>
      </c>
      <c r="AO113" s="100">
        <v>4.2188752000000003</v>
      </c>
      <c r="AP113" s="100">
        <v>6.0345548000000004</v>
      </c>
      <c r="AQ113" s="100">
        <v>2.1765446000000002</v>
      </c>
      <c r="AR113" s="100">
        <v>2.0978881999999999</v>
      </c>
      <c r="AT113" s="124">
        <v>2006</v>
      </c>
      <c r="AU113" s="100">
        <v>0.1544953</v>
      </c>
      <c r="AV113" s="100">
        <v>7.5511099999999998E-2</v>
      </c>
      <c r="AW113" s="100">
        <v>7.2278300000000004E-2</v>
      </c>
      <c r="AX113" s="100">
        <v>1.1488624000000001</v>
      </c>
      <c r="AY113" s="100">
        <v>3.9352819000000001</v>
      </c>
      <c r="AZ113" s="100">
        <v>5.5009163000000001</v>
      </c>
      <c r="BA113" s="100">
        <v>5.6982222</v>
      </c>
      <c r="BB113" s="100">
        <v>5.8323413999999998</v>
      </c>
      <c r="BC113" s="100">
        <v>4.9457810999999996</v>
      </c>
      <c r="BD113" s="100">
        <v>6.5641131000000001</v>
      </c>
      <c r="BE113" s="100">
        <v>4.3031972999999999</v>
      </c>
      <c r="BF113" s="100">
        <v>3.8950963000000001</v>
      </c>
      <c r="BG113" s="100">
        <v>2.4518943000000002</v>
      </c>
      <c r="BH113" s="100">
        <v>1.8108420000000001</v>
      </c>
      <c r="BI113" s="100">
        <v>2.0828926999999999</v>
      </c>
      <c r="BJ113" s="100">
        <v>2.7438305000000001</v>
      </c>
      <c r="BK113" s="100">
        <v>3.2383581000000001</v>
      </c>
      <c r="BL113" s="100">
        <v>6.5894342999999997</v>
      </c>
      <c r="BM113" s="100">
        <v>3.4423802000000001</v>
      </c>
      <c r="BN113" s="100">
        <v>3.4235123000000001</v>
      </c>
      <c r="BP113" s="124">
        <v>2006</v>
      </c>
    </row>
    <row r="114" spans="2:68">
      <c r="B114" s="124">
        <v>2007</v>
      </c>
      <c r="C114" s="100">
        <v>0.1457193</v>
      </c>
      <c r="D114" s="100">
        <v>0</v>
      </c>
      <c r="E114" s="100">
        <v>0.1408625</v>
      </c>
      <c r="F114" s="100">
        <v>1.6447571000000001</v>
      </c>
      <c r="G114" s="100">
        <v>4.7516848999999999</v>
      </c>
      <c r="H114" s="100">
        <v>10.241846000000001</v>
      </c>
      <c r="I114" s="100">
        <v>11.979148</v>
      </c>
      <c r="J114" s="100">
        <v>9.1913906000000001</v>
      </c>
      <c r="K114" s="100">
        <v>7.7661167000000004</v>
      </c>
      <c r="L114" s="100">
        <v>7.0884233999999999</v>
      </c>
      <c r="M114" s="100">
        <v>5.279382</v>
      </c>
      <c r="N114" s="100">
        <v>2.8769250999999998</v>
      </c>
      <c r="O114" s="100">
        <v>3.0261076999999998</v>
      </c>
      <c r="P114" s="100">
        <v>3.0217719000000001</v>
      </c>
      <c r="Q114" s="100">
        <v>0.32434780000000002</v>
      </c>
      <c r="R114" s="100">
        <v>3.5808211000000001</v>
      </c>
      <c r="S114" s="100">
        <v>1.7624976000000001</v>
      </c>
      <c r="T114" s="100">
        <v>3.6061051000000002</v>
      </c>
      <c r="U114" s="100">
        <v>4.7519537999999999</v>
      </c>
      <c r="V114" s="100">
        <v>4.8178045999999997</v>
      </c>
      <c r="X114" s="124">
        <v>2007</v>
      </c>
      <c r="Y114" s="100">
        <v>0</v>
      </c>
      <c r="Z114" s="100">
        <v>0</v>
      </c>
      <c r="AA114" s="100">
        <v>0</v>
      </c>
      <c r="AB114" s="100">
        <v>0.86814349999999996</v>
      </c>
      <c r="AC114" s="100">
        <v>1.3783312999999999</v>
      </c>
      <c r="AD114" s="100">
        <v>3.2463316</v>
      </c>
      <c r="AE114" s="100">
        <v>3.0103089000000001</v>
      </c>
      <c r="AF114" s="100">
        <v>4.341037</v>
      </c>
      <c r="AG114" s="100">
        <v>3.4328055000000002</v>
      </c>
      <c r="AH114" s="100">
        <v>3.9362227000000001</v>
      </c>
      <c r="AI114" s="100">
        <v>5.4980034</v>
      </c>
      <c r="AJ114" s="100">
        <v>3.6593612000000002</v>
      </c>
      <c r="AK114" s="100">
        <v>2.8493438000000002</v>
      </c>
      <c r="AL114" s="100">
        <v>2.7260111</v>
      </c>
      <c r="AM114" s="100">
        <v>1.2050516</v>
      </c>
      <c r="AN114" s="100">
        <v>2.6993193999999998</v>
      </c>
      <c r="AO114" s="100">
        <v>4.5706498</v>
      </c>
      <c r="AP114" s="100">
        <v>4.4206124000000004</v>
      </c>
      <c r="AQ114" s="100">
        <v>2.5873626000000001</v>
      </c>
      <c r="AR114" s="100">
        <v>2.5113802000000001</v>
      </c>
      <c r="AT114" s="124">
        <v>2007</v>
      </c>
      <c r="AU114" s="100">
        <v>7.4823500000000001E-2</v>
      </c>
      <c r="AV114" s="100">
        <v>0</v>
      </c>
      <c r="AW114" s="100">
        <v>7.2316099999999994E-2</v>
      </c>
      <c r="AX114" s="100">
        <v>1.2669623000000001</v>
      </c>
      <c r="AY114" s="100">
        <v>3.1015256999999998</v>
      </c>
      <c r="AZ114" s="100">
        <v>6.7783913</v>
      </c>
      <c r="BA114" s="100">
        <v>7.4806942999999997</v>
      </c>
      <c r="BB114" s="100">
        <v>6.7494383999999998</v>
      </c>
      <c r="BC114" s="100">
        <v>5.5842450000000001</v>
      </c>
      <c r="BD114" s="100">
        <v>5.4972348000000002</v>
      </c>
      <c r="BE114" s="100">
        <v>5.3894299999999999</v>
      </c>
      <c r="BF114" s="100">
        <v>3.2690343999999998</v>
      </c>
      <c r="BG114" s="100">
        <v>2.9379179999999998</v>
      </c>
      <c r="BH114" s="100">
        <v>2.872709</v>
      </c>
      <c r="BI114" s="100">
        <v>0.78094859999999999</v>
      </c>
      <c r="BJ114" s="100">
        <v>3.1038323000000001</v>
      </c>
      <c r="BK114" s="100">
        <v>3.4073291999999999</v>
      </c>
      <c r="BL114" s="100">
        <v>4.1526268000000002</v>
      </c>
      <c r="BM114" s="100">
        <v>3.6634042999999998</v>
      </c>
      <c r="BN114" s="100">
        <v>3.6715802000000002</v>
      </c>
      <c r="BP114" s="124">
        <v>2007</v>
      </c>
    </row>
    <row r="115" spans="2:68">
      <c r="B115" s="124">
        <v>2008</v>
      </c>
      <c r="C115" s="100">
        <v>0</v>
      </c>
      <c r="D115" s="100">
        <v>0</v>
      </c>
      <c r="E115" s="100">
        <v>0</v>
      </c>
      <c r="F115" s="100">
        <v>1.7478826999999999</v>
      </c>
      <c r="G115" s="100">
        <v>4.4703469</v>
      </c>
      <c r="H115" s="100">
        <v>11.715968</v>
      </c>
      <c r="I115" s="100">
        <v>14.697680999999999</v>
      </c>
      <c r="J115" s="100">
        <v>12.551584999999999</v>
      </c>
      <c r="K115" s="100">
        <v>10.609182000000001</v>
      </c>
      <c r="L115" s="100">
        <v>7.4802757</v>
      </c>
      <c r="M115" s="100">
        <v>7.6439918999999996</v>
      </c>
      <c r="N115" s="100">
        <v>3.0096911999999998</v>
      </c>
      <c r="O115" s="100">
        <v>3.0361101000000001</v>
      </c>
      <c r="P115" s="100">
        <v>2.6770048000000002</v>
      </c>
      <c r="Q115" s="100">
        <v>1.5739951000000001</v>
      </c>
      <c r="R115" s="100">
        <v>2.7828686999999999</v>
      </c>
      <c r="S115" s="100">
        <v>1.704013</v>
      </c>
      <c r="T115" s="100">
        <v>8.5220977999999992</v>
      </c>
      <c r="U115" s="100">
        <v>5.7226393</v>
      </c>
      <c r="V115" s="100">
        <v>5.8407942999999998</v>
      </c>
      <c r="X115" s="124">
        <v>2008</v>
      </c>
      <c r="Y115" s="100">
        <v>0.14862349999999999</v>
      </c>
      <c r="Z115" s="100">
        <v>0</v>
      </c>
      <c r="AA115" s="100">
        <v>0</v>
      </c>
      <c r="AB115" s="100">
        <v>0.56829890000000005</v>
      </c>
      <c r="AC115" s="100">
        <v>2.2867134999999998</v>
      </c>
      <c r="AD115" s="100">
        <v>3.5118003</v>
      </c>
      <c r="AE115" s="100">
        <v>4.2446099999999998</v>
      </c>
      <c r="AF115" s="100">
        <v>3.4964686</v>
      </c>
      <c r="AG115" s="100">
        <v>3.7097345000000002</v>
      </c>
      <c r="AH115" s="100">
        <v>3.7379853000000001</v>
      </c>
      <c r="AI115" s="100">
        <v>4.1166283000000004</v>
      </c>
      <c r="AJ115" s="100">
        <v>3.1382344999999998</v>
      </c>
      <c r="AK115" s="100">
        <v>1.972429</v>
      </c>
      <c r="AL115" s="100">
        <v>1.9219081</v>
      </c>
      <c r="AM115" s="100">
        <v>1.7635959000000001</v>
      </c>
      <c r="AN115" s="100">
        <v>2.3697244</v>
      </c>
      <c r="AO115" s="100">
        <v>4.0885246999999998</v>
      </c>
      <c r="AP115" s="100">
        <v>6.8023161999999999</v>
      </c>
      <c r="AQ115" s="100">
        <v>2.5381295000000001</v>
      </c>
      <c r="AR115" s="100">
        <v>2.4648987</v>
      </c>
      <c r="AT115" s="124">
        <v>2008</v>
      </c>
      <c r="AU115" s="100">
        <v>7.2301699999999997E-2</v>
      </c>
      <c r="AV115" s="100">
        <v>0</v>
      </c>
      <c r="AW115" s="100">
        <v>0</v>
      </c>
      <c r="AX115" s="100">
        <v>1.1743478000000001</v>
      </c>
      <c r="AY115" s="100">
        <v>3.4067934000000002</v>
      </c>
      <c r="AZ115" s="100">
        <v>7.6666258000000003</v>
      </c>
      <c r="BA115" s="100">
        <v>9.4627879000000004</v>
      </c>
      <c r="BB115" s="100">
        <v>7.9896675000000004</v>
      </c>
      <c r="BC115" s="100">
        <v>7.136145</v>
      </c>
      <c r="BD115" s="100">
        <v>5.5923211000000004</v>
      </c>
      <c r="BE115" s="100">
        <v>5.8662985000000001</v>
      </c>
      <c r="BF115" s="100">
        <v>3.0742672</v>
      </c>
      <c r="BG115" s="100">
        <v>2.5053350000000001</v>
      </c>
      <c r="BH115" s="100">
        <v>2.2970163000000001</v>
      </c>
      <c r="BI115" s="100">
        <v>1.6720451000000001</v>
      </c>
      <c r="BJ115" s="100">
        <v>2.5597332000000002</v>
      </c>
      <c r="BK115" s="100">
        <v>3.0905140000000002</v>
      </c>
      <c r="BL115" s="100">
        <v>7.3747148999999999</v>
      </c>
      <c r="BM115" s="100">
        <v>4.1225082999999998</v>
      </c>
      <c r="BN115" s="100">
        <v>4.1514148000000004</v>
      </c>
      <c r="BP115" s="124">
        <v>2008</v>
      </c>
    </row>
    <row r="116" spans="2:68">
      <c r="B116" s="124">
        <v>2009</v>
      </c>
      <c r="C116" s="100">
        <v>0</v>
      </c>
      <c r="D116" s="100">
        <v>0</v>
      </c>
      <c r="E116" s="100">
        <v>0</v>
      </c>
      <c r="F116" s="100">
        <v>1.5969295999999999</v>
      </c>
      <c r="G116" s="100">
        <v>3.9330303</v>
      </c>
      <c r="H116" s="100">
        <v>11.231552000000001</v>
      </c>
      <c r="I116" s="100">
        <v>14.086243</v>
      </c>
      <c r="J116" s="100">
        <v>15.195831999999999</v>
      </c>
      <c r="K116" s="100">
        <v>12.659071000000001</v>
      </c>
      <c r="L116" s="100">
        <v>10.383744</v>
      </c>
      <c r="M116" s="100">
        <v>8.8842885000000003</v>
      </c>
      <c r="N116" s="100">
        <v>4.6930290000000001</v>
      </c>
      <c r="O116" s="100">
        <v>3.451263</v>
      </c>
      <c r="P116" s="100">
        <v>3.4853002000000002</v>
      </c>
      <c r="Q116" s="100">
        <v>1.8201563999999999</v>
      </c>
      <c r="R116" s="100">
        <v>5.1477198</v>
      </c>
      <c r="S116" s="100">
        <v>1.1051800000000001</v>
      </c>
      <c r="T116" s="100">
        <v>3.2256244000000001</v>
      </c>
      <c r="U116" s="100">
        <v>6.3606417000000004</v>
      </c>
      <c r="V116" s="100">
        <v>6.4809586000000001</v>
      </c>
      <c r="X116" s="124">
        <v>2009</v>
      </c>
      <c r="Y116" s="100">
        <v>0</v>
      </c>
      <c r="Z116" s="100">
        <v>0</v>
      </c>
      <c r="AA116" s="100">
        <v>0.14822479999999999</v>
      </c>
      <c r="AB116" s="100">
        <v>0.56259110000000001</v>
      </c>
      <c r="AC116" s="100">
        <v>1.3025005000000001</v>
      </c>
      <c r="AD116" s="100">
        <v>2.8350697999999999</v>
      </c>
      <c r="AE116" s="100">
        <v>4.4711327000000001</v>
      </c>
      <c r="AF116" s="100">
        <v>4.2078739000000001</v>
      </c>
      <c r="AG116" s="100">
        <v>3.2825069999999998</v>
      </c>
      <c r="AH116" s="100">
        <v>5.7398325000000003</v>
      </c>
      <c r="AI116" s="100">
        <v>6.5190405</v>
      </c>
      <c r="AJ116" s="100">
        <v>5.4018514</v>
      </c>
      <c r="AK116" s="100">
        <v>3.1140683</v>
      </c>
      <c r="AL116" s="100">
        <v>2.2962956000000001</v>
      </c>
      <c r="AM116" s="100">
        <v>1.4258989</v>
      </c>
      <c r="AN116" s="100">
        <v>2.7116254</v>
      </c>
      <c r="AO116" s="100">
        <v>1.2114115000000001</v>
      </c>
      <c r="AP116" s="100">
        <v>6.9608799000000001</v>
      </c>
      <c r="AQ116" s="100">
        <v>2.9106987000000002</v>
      </c>
      <c r="AR116" s="100">
        <v>2.8206699</v>
      </c>
      <c r="AT116" s="124">
        <v>2009</v>
      </c>
      <c r="AU116" s="100">
        <v>0</v>
      </c>
      <c r="AV116" s="100">
        <v>0</v>
      </c>
      <c r="AW116" s="100">
        <v>7.2136699999999998E-2</v>
      </c>
      <c r="AX116" s="100">
        <v>1.0940635000000001</v>
      </c>
      <c r="AY116" s="100">
        <v>2.6559148000000001</v>
      </c>
      <c r="AZ116" s="100">
        <v>7.1007012999999999</v>
      </c>
      <c r="BA116" s="100">
        <v>9.2794726999999995</v>
      </c>
      <c r="BB116" s="100">
        <v>9.6616551000000008</v>
      </c>
      <c r="BC116" s="100">
        <v>7.9361772999999998</v>
      </c>
      <c r="BD116" s="100">
        <v>8.0415329</v>
      </c>
      <c r="BE116" s="100">
        <v>7.6918666</v>
      </c>
      <c r="BF116" s="100">
        <v>5.0498301999999997</v>
      </c>
      <c r="BG116" s="100">
        <v>3.2828805999999999</v>
      </c>
      <c r="BH116" s="100">
        <v>2.8872928</v>
      </c>
      <c r="BI116" s="100">
        <v>1.6169385000000001</v>
      </c>
      <c r="BJ116" s="100">
        <v>3.8351611000000001</v>
      </c>
      <c r="BK116" s="100">
        <v>1.1665589999999999</v>
      </c>
      <c r="BL116" s="100">
        <v>5.7029728999999998</v>
      </c>
      <c r="BM116" s="100">
        <v>4.6285084999999997</v>
      </c>
      <c r="BN116" s="100">
        <v>4.6571274000000003</v>
      </c>
      <c r="BP116" s="124">
        <v>2009</v>
      </c>
    </row>
    <row r="117" spans="2:68">
      <c r="B117" s="124">
        <v>2010</v>
      </c>
      <c r="C117" s="100">
        <v>0.13399040000000001</v>
      </c>
      <c r="D117" s="100">
        <v>0.28656989999999999</v>
      </c>
      <c r="E117" s="100">
        <v>0</v>
      </c>
      <c r="F117" s="100">
        <v>1.4679956999999999</v>
      </c>
      <c r="G117" s="100">
        <v>4.6112698999999999</v>
      </c>
      <c r="H117" s="100">
        <v>9.3178713000000002</v>
      </c>
      <c r="I117" s="100">
        <v>14.94178</v>
      </c>
      <c r="J117" s="100">
        <v>13.848549999999999</v>
      </c>
      <c r="K117" s="100">
        <v>12.977582</v>
      </c>
      <c r="L117" s="100">
        <v>10.901064</v>
      </c>
      <c r="M117" s="100">
        <v>10.915311000000001</v>
      </c>
      <c r="N117" s="100">
        <v>7.2443998000000001</v>
      </c>
      <c r="O117" s="100">
        <v>2.0099222999999999</v>
      </c>
      <c r="P117" s="100">
        <v>1.9944995999999999</v>
      </c>
      <c r="Q117" s="100">
        <v>1.7440340000000001</v>
      </c>
      <c r="R117" s="100">
        <v>2.3644109000000002</v>
      </c>
      <c r="S117" s="100">
        <v>3.2200761</v>
      </c>
      <c r="T117" s="100">
        <v>6.8397373999999997</v>
      </c>
      <c r="U117" s="100">
        <v>6.4552417000000002</v>
      </c>
      <c r="V117" s="100">
        <v>6.5927182999999996</v>
      </c>
      <c r="X117" s="124">
        <v>2010</v>
      </c>
      <c r="Y117" s="100">
        <v>0.14130480000000001</v>
      </c>
      <c r="Z117" s="100">
        <v>0.1509954</v>
      </c>
      <c r="AA117" s="100">
        <v>0</v>
      </c>
      <c r="AB117" s="100">
        <v>0.98490699999999998</v>
      </c>
      <c r="AC117" s="100">
        <v>1.5365192000000001</v>
      </c>
      <c r="AD117" s="100">
        <v>2.8718159000000001</v>
      </c>
      <c r="AE117" s="100">
        <v>4.9424207999999998</v>
      </c>
      <c r="AF117" s="100">
        <v>4.2171117999999996</v>
      </c>
      <c r="AG117" s="100">
        <v>4.3913577999999998</v>
      </c>
      <c r="AH117" s="100">
        <v>5.1004990000000001</v>
      </c>
      <c r="AI117" s="100">
        <v>4.8858012000000004</v>
      </c>
      <c r="AJ117" s="100">
        <v>3.3352233</v>
      </c>
      <c r="AK117" s="100">
        <v>3.0133290000000001</v>
      </c>
      <c r="AL117" s="100">
        <v>2.1874467000000002</v>
      </c>
      <c r="AM117" s="100">
        <v>1.6626761999999999</v>
      </c>
      <c r="AN117" s="100">
        <v>1.6889323999999999</v>
      </c>
      <c r="AO117" s="100">
        <v>3.5906213</v>
      </c>
      <c r="AP117" s="100">
        <v>3.9214148</v>
      </c>
      <c r="AQ117" s="100">
        <v>2.7567084999999998</v>
      </c>
      <c r="AR117" s="100">
        <v>2.7084717999999999</v>
      </c>
      <c r="AT117" s="124">
        <v>2010</v>
      </c>
      <c r="AU117" s="100">
        <v>0.13755039999999999</v>
      </c>
      <c r="AV117" s="100">
        <v>0.2205587</v>
      </c>
      <c r="AW117" s="100">
        <v>0</v>
      </c>
      <c r="AX117" s="100">
        <v>1.2328361999999999</v>
      </c>
      <c r="AY117" s="100">
        <v>3.1151599999999999</v>
      </c>
      <c r="AZ117" s="100">
        <v>6.1453145999999998</v>
      </c>
      <c r="BA117" s="100">
        <v>9.9452876000000003</v>
      </c>
      <c r="BB117" s="100">
        <v>8.9969298000000002</v>
      </c>
      <c r="BC117" s="100">
        <v>8.6526463000000007</v>
      </c>
      <c r="BD117" s="100">
        <v>7.9752818000000003</v>
      </c>
      <c r="BE117" s="100">
        <v>7.8735682999999996</v>
      </c>
      <c r="BF117" s="100">
        <v>5.2736045000000003</v>
      </c>
      <c r="BG117" s="100">
        <v>2.511755</v>
      </c>
      <c r="BH117" s="100">
        <v>2.0916011000000001</v>
      </c>
      <c r="BI117" s="100">
        <v>1.7023836000000001</v>
      </c>
      <c r="BJ117" s="100">
        <v>2.0006984000000001</v>
      </c>
      <c r="BK117" s="100">
        <v>3.43262</v>
      </c>
      <c r="BL117" s="100">
        <v>4.9147166999999996</v>
      </c>
      <c r="BM117" s="100">
        <v>4.5979098</v>
      </c>
      <c r="BN117" s="100">
        <v>4.6416047000000002</v>
      </c>
      <c r="BP117" s="124">
        <v>2010</v>
      </c>
    </row>
    <row r="118" spans="2:68">
      <c r="B118" s="124">
        <v>2011</v>
      </c>
      <c r="C118" s="100">
        <v>0</v>
      </c>
      <c r="D118" s="100">
        <v>0.14040900000000001</v>
      </c>
      <c r="E118" s="100">
        <v>0.14053959999999999</v>
      </c>
      <c r="F118" s="100">
        <v>1.0715257</v>
      </c>
      <c r="G118" s="100">
        <v>5.4646800000000004</v>
      </c>
      <c r="H118" s="100">
        <v>9.9871119000000004</v>
      </c>
      <c r="I118" s="100">
        <v>17.550450999999999</v>
      </c>
      <c r="J118" s="100">
        <v>14.190671</v>
      </c>
      <c r="K118" s="100">
        <v>10.676862</v>
      </c>
      <c r="L118" s="100">
        <v>11.123514</v>
      </c>
      <c r="M118" s="100">
        <v>8.7882134999999995</v>
      </c>
      <c r="N118" s="100">
        <v>4.9843747</v>
      </c>
      <c r="O118" s="100">
        <v>2.6178096000000002</v>
      </c>
      <c r="P118" s="100">
        <v>3.7954425000000001</v>
      </c>
      <c r="Q118" s="100">
        <v>1.6792799</v>
      </c>
      <c r="R118" s="100">
        <v>1.1609413</v>
      </c>
      <c r="S118" s="100">
        <v>2.6236803000000002</v>
      </c>
      <c r="T118" s="100">
        <v>4.3143741000000002</v>
      </c>
      <c r="U118" s="100">
        <v>6.3499293000000003</v>
      </c>
      <c r="V118" s="100">
        <v>6.4753748</v>
      </c>
      <c r="X118" s="124">
        <v>2011</v>
      </c>
      <c r="Y118" s="100">
        <v>0.140927</v>
      </c>
      <c r="Z118" s="100">
        <v>0</v>
      </c>
      <c r="AA118" s="100">
        <v>0.14785860000000001</v>
      </c>
      <c r="AB118" s="100">
        <v>0.56588289999999997</v>
      </c>
      <c r="AC118" s="100">
        <v>1.2687248</v>
      </c>
      <c r="AD118" s="100">
        <v>2.3253366</v>
      </c>
      <c r="AE118" s="100">
        <v>3.5204380999999998</v>
      </c>
      <c r="AF118" s="100">
        <v>3.4103569</v>
      </c>
      <c r="AG118" s="100">
        <v>4.3722892</v>
      </c>
      <c r="AH118" s="100">
        <v>5.6577814000000002</v>
      </c>
      <c r="AI118" s="100">
        <v>4.9043258999999999</v>
      </c>
      <c r="AJ118" s="100">
        <v>3.7096171</v>
      </c>
      <c r="AK118" s="100">
        <v>3.4157337999999999</v>
      </c>
      <c r="AL118" s="100">
        <v>2.7082937999999999</v>
      </c>
      <c r="AM118" s="100">
        <v>2.1599729999999999</v>
      </c>
      <c r="AN118" s="100">
        <v>3.6675224000000002</v>
      </c>
      <c r="AO118" s="100">
        <v>2.7617769999999999</v>
      </c>
      <c r="AP118" s="100">
        <v>4.5362273999999996</v>
      </c>
      <c r="AQ118" s="100">
        <v>2.6911928000000001</v>
      </c>
      <c r="AR118" s="100">
        <v>2.6092168</v>
      </c>
      <c r="AT118" s="124">
        <v>2011</v>
      </c>
      <c r="AU118" s="100">
        <v>6.8581699999999995E-2</v>
      </c>
      <c r="AV118" s="100">
        <v>7.2065100000000007E-2</v>
      </c>
      <c r="AW118" s="100">
        <v>0.14410619999999999</v>
      </c>
      <c r="AX118" s="100">
        <v>0.82561669999999998</v>
      </c>
      <c r="AY118" s="100">
        <v>3.4126240999999999</v>
      </c>
      <c r="AZ118" s="100">
        <v>6.2116670999999997</v>
      </c>
      <c r="BA118" s="100">
        <v>10.545769999999999</v>
      </c>
      <c r="BB118" s="100">
        <v>8.7679728000000008</v>
      </c>
      <c r="BC118" s="100">
        <v>7.4972719999999997</v>
      </c>
      <c r="BD118" s="100">
        <v>8.3666432000000004</v>
      </c>
      <c r="BE118" s="100">
        <v>6.8270213999999996</v>
      </c>
      <c r="BF118" s="100">
        <v>4.3413401</v>
      </c>
      <c r="BG118" s="100">
        <v>3.0179445</v>
      </c>
      <c r="BH118" s="100">
        <v>3.2485905000000002</v>
      </c>
      <c r="BI118" s="100">
        <v>1.9239463999999999</v>
      </c>
      <c r="BJ118" s="100">
        <v>2.5074282999999999</v>
      </c>
      <c r="BK118" s="100">
        <v>2.7025079000000001</v>
      </c>
      <c r="BL118" s="100">
        <v>4.4597838999999997</v>
      </c>
      <c r="BM118" s="100">
        <v>4.5120810999999996</v>
      </c>
      <c r="BN118" s="100">
        <v>4.5460174000000002</v>
      </c>
      <c r="BP118" s="124">
        <v>2011</v>
      </c>
    </row>
    <row r="119" spans="2:68">
      <c r="B119" s="124">
        <v>2012</v>
      </c>
      <c r="C119" s="100">
        <v>0.13079499999999999</v>
      </c>
      <c r="D119" s="100">
        <v>0</v>
      </c>
      <c r="E119" s="100">
        <v>0</v>
      </c>
      <c r="F119" s="100">
        <v>1.0657629</v>
      </c>
      <c r="G119" s="100">
        <v>3.6186607</v>
      </c>
      <c r="H119" s="100">
        <v>6.8673165000000003</v>
      </c>
      <c r="I119" s="100">
        <v>11.396425000000001</v>
      </c>
      <c r="J119" s="100">
        <v>13.938074</v>
      </c>
      <c r="K119" s="100">
        <v>11.601000000000001</v>
      </c>
      <c r="L119" s="100">
        <v>9.4812942000000007</v>
      </c>
      <c r="M119" s="100">
        <v>7.1616802000000002</v>
      </c>
      <c r="N119" s="100">
        <v>5.3277450999999996</v>
      </c>
      <c r="O119" s="100">
        <v>3.4529138000000001</v>
      </c>
      <c r="P119" s="100">
        <v>1.377866</v>
      </c>
      <c r="Q119" s="100">
        <v>1.8864974999999999</v>
      </c>
      <c r="R119" s="100">
        <v>1.8709984</v>
      </c>
      <c r="S119" s="100">
        <v>2.0755930999999999</v>
      </c>
      <c r="T119" s="100">
        <v>3.4039309000000002</v>
      </c>
      <c r="U119" s="100">
        <v>5.3213949999999999</v>
      </c>
      <c r="V119" s="100">
        <v>5.4485013999999996</v>
      </c>
      <c r="X119" s="124">
        <v>2012</v>
      </c>
      <c r="Y119" s="100">
        <v>0.13797100000000001</v>
      </c>
      <c r="Z119" s="100">
        <v>0</v>
      </c>
      <c r="AA119" s="100">
        <v>0</v>
      </c>
      <c r="AB119" s="100">
        <v>0.84621579999999996</v>
      </c>
      <c r="AC119" s="100">
        <v>1.8870416999999999</v>
      </c>
      <c r="AD119" s="100">
        <v>2.3882907000000002</v>
      </c>
      <c r="AE119" s="100">
        <v>4.6678391000000001</v>
      </c>
      <c r="AF119" s="100">
        <v>4.6065613000000001</v>
      </c>
      <c r="AG119" s="100">
        <v>4.1199487000000001</v>
      </c>
      <c r="AH119" s="100">
        <v>6.5950692000000002</v>
      </c>
      <c r="AI119" s="100">
        <v>6.8858265000000003</v>
      </c>
      <c r="AJ119" s="100">
        <v>3.6211207000000001</v>
      </c>
      <c r="AK119" s="100">
        <v>2.598128</v>
      </c>
      <c r="AL119" s="100">
        <v>2.9092883999999999</v>
      </c>
      <c r="AM119" s="100">
        <v>1.5610081</v>
      </c>
      <c r="AN119" s="100">
        <v>2.6172100999999999</v>
      </c>
      <c r="AO119" s="100">
        <v>1.5805591000000001</v>
      </c>
      <c r="AP119" s="100">
        <v>4.3895265999999999</v>
      </c>
      <c r="AQ119" s="100">
        <v>2.9696644999999999</v>
      </c>
      <c r="AR119" s="100">
        <v>2.9200257999999999</v>
      </c>
      <c r="AT119" s="124">
        <v>2012</v>
      </c>
      <c r="AU119" s="100">
        <v>0.1342872</v>
      </c>
      <c r="AV119" s="100">
        <v>0</v>
      </c>
      <c r="AW119" s="100">
        <v>0</v>
      </c>
      <c r="AX119" s="100">
        <v>0.95911760000000001</v>
      </c>
      <c r="AY119" s="100">
        <v>2.7710537</v>
      </c>
      <c r="AZ119" s="100">
        <v>4.6564785999999998</v>
      </c>
      <c r="BA119" s="100">
        <v>8.0444759000000001</v>
      </c>
      <c r="BB119" s="100">
        <v>9.2524175</v>
      </c>
      <c r="BC119" s="100">
        <v>7.8262188000000004</v>
      </c>
      <c r="BD119" s="100">
        <v>8.0250800000000009</v>
      </c>
      <c r="BE119" s="100">
        <v>7.0223335999999996</v>
      </c>
      <c r="BF119" s="100">
        <v>4.4652595000000002</v>
      </c>
      <c r="BG119" s="100">
        <v>3.0228511</v>
      </c>
      <c r="BH119" s="100">
        <v>2.1492309000000001</v>
      </c>
      <c r="BI119" s="100">
        <v>1.7208855999999999</v>
      </c>
      <c r="BJ119" s="100">
        <v>2.2691332000000002</v>
      </c>
      <c r="BK119" s="100">
        <v>1.7945629000000001</v>
      </c>
      <c r="BL119" s="100">
        <v>4.0450476000000002</v>
      </c>
      <c r="BM119" s="100">
        <v>4.1402212</v>
      </c>
      <c r="BN119" s="100">
        <v>4.1851965</v>
      </c>
      <c r="BP119" s="124">
        <v>2012</v>
      </c>
    </row>
    <row r="120" spans="2:68">
      <c r="B120" s="124">
        <v>2013</v>
      </c>
      <c r="C120" s="100">
        <v>0.25661590000000001</v>
      </c>
      <c r="D120" s="100">
        <v>0</v>
      </c>
      <c r="E120" s="100">
        <v>0.27908949999999999</v>
      </c>
      <c r="F120" s="100">
        <v>1.1923087999999999</v>
      </c>
      <c r="G120" s="100">
        <v>4.3026122999999998</v>
      </c>
      <c r="H120" s="100">
        <v>7.4617699000000002</v>
      </c>
      <c r="I120" s="100">
        <v>10.706200000000001</v>
      </c>
      <c r="J120" s="100">
        <v>15.775155</v>
      </c>
      <c r="K120" s="100">
        <v>13.372462000000001</v>
      </c>
      <c r="L120" s="100">
        <v>12.397114</v>
      </c>
      <c r="M120" s="100">
        <v>10.070176999999999</v>
      </c>
      <c r="N120" s="100">
        <v>6.1055562999999999</v>
      </c>
      <c r="O120" s="100">
        <v>2.9304839999999999</v>
      </c>
      <c r="P120" s="100">
        <v>3.5424430999999998</v>
      </c>
      <c r="Q120" s="100">
        <v>1.8258551999999999</v>
      </c>
      <c r="R120" s="100">
        <v>2.1618194000000002</v>
      </c>
      <c r="S120" s="100">
        <v>3.0849122000000002</v>
      </c>
      <c r="T120" s="100">
        <v>7.0859851999999997</v>
      </c>
      <c r="U120" s="100">
        <v>6.2143721999999997</v>
      </c>
      <c r="V120" s="100">
        <v>6.3646912999999996</v>
      </c>
      <c r="X120" s="124">
        <v>2013</v>
      </c>
      <c r="Y120" s="100">
        <v>0.13553850000000001</v>
      </c>
      <c r="Z120" s="100">
        <v>0</v>
      </c>
      <c r="AA120" s="100">
        <v>0</v>
      </c>
      <c r="AB120" s="100">
        <v>0.28096749999999998</v>
      </c>
      <c r="AC120" s="100">
        <v>1.6230665</v>
      </c>
      <c r="AD120" s="100">
        <v>2.9290571000000001</v>
      </c>
      <c r="AE120" s="100">
        <v>4.8594938000000001</v>
      </c>
      <c r="AF120" s="100">
        <v>5.2647798999999997</v>
      </c>
      <c r="AG120" s="100">
        <v>5.7214375000000004</v>
      </c>
      <c r="AH120" s="100">
        <v>5.1828107000000001</v>
      </c>
      <c r="AI120" s="100">
        <v>5.3709470000000001</v>
      </c>
      <c r="AJ120" s="100">
        <v>3.5416984999999999</v>
      </c>
      <c r="AK120" s="100">
        <v>3.0313425000000001</v>
      </c>
      <c r="AL120" s="100">
        <v>2.7531574000000001</v>
      </c>
      <c r="AM120" s="100">
        <v>3.0104310999999999</v>
      </c>
      <c r="AN120" s="100">
        <v>1.9190727000000001</v>
      </c>
      <c r="AO120" s="100">
        <v>2.3732956999999999</v>
      </c>
      <c r="AP120" s="100">
        <v>4.2536147</v>
      </c>
      <c r="AQ120" s="100">
        <v>2.9883481999999999</v>
      </c>
      <c r="AR120" s="100">
        <v>2.9380625999999999</v>
      </c>
      <c r="AT120" s="124">
        <v>2013</v>
      </c>
      <c r="AU120" s="100">
        <v>0.1977362</v>
      </c>
      <c r="AV120" s="100">
        <v>0</v>
      </c>
      <c r="AW120" s="100">
        <v>0.14299220000000001</v>
      </c>
      <c r="AX120" s="100">
        <v>0.75000140000000004</v>
      </c>
      <c r="AY120" s="100">
        <v>2.9920849999999999</v>
      </c>
      <c r="AZ120" s="100">
        <v>5.2185287999999996</v>
      </c>
      <c r="BA120" s="100">
        <v>7.7972710000000003</v>
      </c>
      <c r="BB120" s="100">
        <v>10.501711</v>
      </c>
      <c r="BC120" s="100">
        <v>9.5092733000000003</v>
      </c>
      <c r="BD120" s="100">
        <v>8.7580383000000008</v>
      </c>
      <c r="BE120" s="100">
        <v>7.6942025999999997</v>
      </c>
      <c r="BF120" s="100">
        <v>4.8070921000000002</v>
      </c>
      <c r="BG120" s="100">
        <v>2.9814232999999999</v>
      </c>
      <c r="BH120" s="100">
        <v>3.1447064</v>
      </c>
      <c r="BI120" s="100">
        <v>2.4296799</v>
      </c>
      <c r="BJ120" s="100">
        <v>2.0332262999999999</v>
      </c>
      <c r="BK120" s="100">
        <v>2.6827152999999999</v>
      </c>
      <c r="BL120" s="100">
        <v>5.2589579000000004</v>
      </c>
      <c r="BM120" s="100">
        <v>4.5939515999999996</v>
      </c>
      <c r="BN120" s="100">
        <v>4.6419487000000004</v>
      </c>
      <c r="BP120" s="124">
        <v>2013</v>
      </c>
    </row>
    <row r="121" spans="2:68">
      <c r="B121" s="124">
        <v>2014</v>
      </c>
      <c r="C121" s="100">
        <v>0</v>
      </c>
      <c r="D121" s="100">
        <v>0</v>
      </c>
      <c r="E121" s="100">
        <v>0</v>
      </c>
      <c r="F121" s="100">
        <v>0.92236580000000001</v>
      </c>
      <c r="G121" s="100">
        <v>3.0732243000000001</v>
      </c>
      <c r="H121" s="100">
        <v>6.6195763999999997</v>
      </c>
      <c r="I121" s="100">
        <v>12.283877</v>
      </c>
      <c r="J121" s="100">
        <v>15.861349000000001</v>
      </c>
      <c r="K121" s="100">
        <v>18.226489999999998</v>
      </c>
      <c r="L121" s="100">
        <v>13.766014</v>
      </c>
      <c r="M121" s="100">
        <v>12.351376999999999</v>
      </c>
      <c r="N121" s="100">
        <v>9.9712969000000005</v>
      </c>
      <c r="O121" s="100">
        <v>5.7836064</v>
      </c>
      <c r="P121" s="100">
        <v>2.3476892</v>
      </c>
      <c r="Q121" s="100">
        <v>1.9954403999999999</v>
      </c>
      <c r="R121" s="100">
        <v>2.7631464999999999</v>
      </c>
      <c r="S121" s="100">
        <v>1.0161207999999999</v>
      </c>
      <c r="T121" s="100">
        <v>3.6680869999999999</v>
      </c>
      <c r="U121" s="100">
        <v>6.9675016000000003</v>
      </c>
      <c r="V121" s="100">
        <v>7.1297721999999997</v>
      </c>
      <c r="X121" s="124">
        <v>2014</v>
      </c>
      <c r="Y121" s="100">
        <v>0</v>
      </c>
      <c r="Z121" s="100">
        <v>0</v>
      </c>
      <c r="AA121" s="100">
        <v>0</v>
      </c>
      <c r="AB121" s="100">
        <v>0.69849859999999997</v>
      </c>
      <c r="AC121" s="100">
        <v>1.8630439000000001</v>
      </c>
      <c r="AD121" s="100">
        <v>2.7679554</v>
      </c>
      <c r="AE121" s="100">
        <v>4.1189214999999999</v>
      </c>
      <c r="AF121" s="100">
        <v>6.2663131999999999</v>
      </c>
      <c r="AG121" s="100">
        <v>6.5437551000000003</v>
      </c>
      <c r="AH121" s="100">
        <v>6.5500837000000001</v>
      </c>
      <c r="AI121" s="100">
        <v>7.3566343999999999</v>
      </c>
      <c r="AJ121" s="100">
        <v>6.0919806000000003</v>
      </c>
      <c r="AK121" s="100">
        <v>5.1541721999999996</v>
      </c>
      <c r="AL121" s="100">
        <v>2.3036167000000001</v>
      </c>
      <c r="AM121" s="100">
        <v>1.6754628</v>
      </c>
      <c r="AN121" s="100">
        <v>1.5509790999999999</v>
      </c>
      <c r="AO121" s="100">
        <v>2.7671264999999998</v>
      </c>
      <c r="AP121" s="100">
        <v>3.4415352000000001</v>
      </c>
      <c r="AQ121" s="100">
        <v>3.4853440999999998</v>
      </c>
      <c r="AR121" s="100">
        <v>3.4235188000000001</v>
      </c>
      <c r="AT121" s="124">
        <v>2014</v>
      </c>
      <c r="AU121" s="100">
        <v>0</v>
      </c>
      <c r="AV121" s="100">
        <v>0</v>
      </c>
      <c r="AW121" s="100">
        <v>0</v>
      </c>
      <c r="AX121" s="100">
        <v>0.81370330000000002</v>
      </c>
      <c r="AY121" s="100">
        <v>2.4831162999999998</v>
      </c>
      <c r="AZ121" s="100">
        <v>4.7038441999999998</v>
      </c>
      <c r="BA121" s="100">
        <v>8.2134753000000007</v>
      </c>
      <c r="BB121" s="100">
        <v>11.043842</v>
      </c>
      <c r="BC121" s="100">
        <v>12.323607000000001</v>
      </c>
      <c r="BD121" s="100">
        <v>10.120906</v>
      </c>
      <c r="BE121" s="100">
        <v>9.8231259000000009</v>
      </c>
      <c r="BF121" s="100">
        <v>8.0040665999999998</v>
      </c>
      <c r="BG121" s="100">
        <v>5.4644506000000002</v>
      </c>
      <c r="BH121" s="100">
        <v>2.3254440999999999</v>
      </c>
      <c r="BI121" s="100">
        <v>1.8321528</v>
      </c>
      <c r="BJ121" s="100">
        <v>2.1245232000000001</v>
      </c>
      <c r="BK121" s="100">
        <v>2.0009025999999999</v>
      </c>
      <c r="BL121" s="100">
        <v>3.5231349000000001</v>
      </c>
      <c r="BM121" s="100">
        <v>5.2172369999999999</v>
      </c>
      <c r="BN121" s="100">
        <v>5.2674471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Accidental poisoning (ICD-10 X40–X49), 1979–2014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[GRIM_output_2.xls]GRIM2025</v>
      </c>
      <c r="F5" s="139" t="s">
        <v>162</v>
      </c>
      <c r="G5" s="204">
        <f>$D$8</f>
        <v>2014</v>
      </c>
      <c r="J5" s="136"/>
    </row>
    <row r="6" spans="1:11" ht="28.9" customHeight="1">
      <c r="B6" s="278" t="s">
        <v>211</v>
      </c>
      <c r="C6" s="278" t="s">
        <v>212</v>
      </c>
      <c r="D6" s="278">
        <v>1979</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Accidental poisoning. Canberra: AIHW.</v>
      </c>
      <c r="H7" s="141"/>
      <c r="I7" s="141"/>
      <c r="J7" s="141"/>
      <c r="K7" s="141"/>
    </row>
    <row r="8" spans="1:11" ht="28.9" customHeight="1">
      <c r="B8" s="278" t="s">
        <v>213</v>
      </c>
      <c r="C8" s="278" t="s">
        <v>214</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c r="B19" s="144" t="s">
        <v>112</v>
      </c>
      <c r="C19" s="279" t="s">
        <v>215</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Admin!$B$129</v>
      </c>
      <c r="F22" s="152" t="s">
        <v>17</v>
      </c>
      <c r="G22" s="151">
        <v>12</v>
      </c>
    </row>
    <row r="23" spans="1:20">
      <c r="B23" s="278" t="s">
        <v>216</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Admin!$B$129:$B$164</v>
      </c>
      <c r="F24" s="152" t="s">
        <v>19</v>
      </c>
      <c r="G24" s="151">
        <v>14</v>
      </c>
    </row>
    <row r="25" spans="1:20" ht="45">
      <c r="B25" s="279" t="s">
        <v>217</v>
      </c>
      <c r="C25" s="279" t="s">
        <v>204</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Accidental poisoning (ICD-10 X40–X49),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0.92236580000000001</v>
      </c>
      <c r="G32" s="157">
        <f ca="1">INDIRECT("Rates!G"&amp;$E$8)</f>
        <v>3.0732243000000001</v>
      </c>
      <c r="H32" s="157">
        <f ca="1">INDIRECT("Rates!H"&amp;$E$8)</f>
        <v>6.6195763999999997</v>
      </c>
      <c r="I32" s="157">
        <f ca="1">INDIRECT("Rates!I"&amp;$E$8)</f>
        <v>12.283877</v>
      </c>
      <c r="J32" s="157">
        <f ca="1">INDIRECT("Rates!J"&amp;$E$8)</f>
        <v>15.861349000000001</v>
      </c>
      <c r="K32" s="157">
        <f ca="1">INDIRECT("Rates!K"&amp;$E$8)</f>
        <v>18.226489999999998</v>
      </c>
      <c r="L32" s="157">
        <f ca="1">INDIRECT("Rates!L"&amp;$E$8)</f>
        <v>13.766014</v>
      </c>
      <c r="M32" s="157">
        <f ca="1">INDIRECT("Rates!M"&amp;$E$8)</f>
        <v>12.351376999999999</v>
      </c>
      <c r="N32" s="157">
        <f ca="1">INDIRECT("Rates!N"&amp;$E$8)</f>
        <v>9.9712969000000005</v>
      </c>
      <c r="O32" s="157">
        <f ca="1">INDIRECT("Rates!O"&amp;$E$8)</f>
        <v>5.7836064</v>
      </c>
      <c r="P32" s="157">
        <f ca="1">INDIRECT("Rates!P"&amp;$E$8)</f>
        <v>2.3476892</v>
      </c>
      <c r="Q32" s="157">
        <f ca="1">INDIRECT("Rates!Q"&amp;$E$8)</f>
        <v>1.9954403999999999</v>
      </c>
      <c r="R32" s="157">
        <f ca="1">INDIRECT("Rates!R"&amp;$E$8)</f>
        <v>2.7631464999999999</v>
      </c>
      <c r="S32" s="157">
        <f ca="1">INDIRECT("Rates!S"&amp;$E$8)</f>
        <v>1.0161207999999999</v>
      </c>
      <c r="T32" s="157">
        <f ca="1">INDIRECT("Rates!T"&amp;$E$8)</f>
        <v>3.6680869999999999</v>
      </c>
    </row>
    <row r="33" spans="1:21">
      <c r="B33" s="145" t="s">
        <v>198</v>
      </c>
      <c r="C33" s="157">
        <f ca="1">INDIRECT("Rates!Y"&amp;$E$8)</f>
        <v>0</v>
      </c>
      <c r="D33" s="157">
        <f ca="1">INDIRECT("Rates!Z"&amp;$E$8)</f>
        <v>0</v>
      </c>
      <c r="E33" s="157">
        <f ca="1">INDIRECT("Rates!AA"&amp;$E$8)</f>
        <v>0</v>
      </c>
      <c r="F33" s="157">
        <f ca="1">INDIRECT("Rates!AB"&amp;$E$8)</f>
        <v>0.69849859999999997</v>
      </c>
      <c r="G33" s="157">
        <f ca="1">INDIRECT("Rates!AC"&amp;$E$8)</f>
        <v>1.8630439000000001</v>
      </c>
      <c r="H33" s="157">
        <f ca="1">INDIRECT("Rates!AD"&amp;$E$8)</f>
        <v>2.7679554</v>
      </c>
      <c r="I33" s="157">
        <f ca="1">INDIRECT("Rates!AE"&amp;$E$8)</f>
        <v>4.1189214999999999</v>
      </c>
      <c r="J33" s="157">
        <f ca="1">INDIRECT("Rates!AF"&amp;$E$8)</f>
        <v>6.2663131999999999</v>
      </c>
      <c r="K33" s="157">
        <f ca="1">INDIRECT("Rates!AG"&amp;$E$8)</f>
        <v>6.5437551000000003</v>
      </c>
      <c r="L33" s="157">
        <f ca="1">INDIRECT("Rates!AH"&amp;$E$8)</f>
        <v>6.5500837000000001</v>
      </c>
      <c r="M33" s="157">
        <f ca="1">INDIRECT("Rates!AI"&amp;$E$8)</f>
        <v>7.3566343999999999</v>
      </c>
      <c r="N33" s="157">
        <f ca="1">INDIRECT("Rates!AJ"&amp;$E$8)</f>
        <v>6.0919806000000003</v>
      </c>
      <c r="O33" s="157">
        <f ca="1">INDIRECT("Rates!AK"&amp;$E$8)</f>
        <v>5.1541721999999996</v>
      </c>
      <c r="P33" s="157">
        <f ca="1">INDIRECT("Rates!AL"&amp;$E$8)</f>
        <v>2.3036167000000001</v>
      </c>
      <c r="Q33" s="157">
        <f ca="1">INDIRECT("Rates!AM"&amp;$E$8)</f>
        <v>1.6754628</v>
      </c>
      <c r="R33" s="157">
        <f ca="1">INDIRECT("Rates!AN"&amp;$E$8)</f>
        <v>1.5509790999999999</v>
      </c>
      <c r="S33" s="157">
        <f ca="1">INDIRECT("Rates!AO"&amp;$E$8)</f>
        <v>2.7671264999999998</v>
      </c>
      <c r="T33" s="157">
        <f ca="1">INDIRECT("Rates!AP"&amp;$E$8)</f>
        <v>3.4415352000000001</v>
      </c>
    </row>
    <row r="35" spans="1:21">
      <c r="A35" s="87">
        <v>2</v>
      </c>
      <c r="B35" s="137" t="str">
        <f>"Number of deaths due to " &amp;Admin!B6&amp;" (ICD-10 "&amp;UPPER(Admin!C6)&amp;"), by sex and age group, " &amp;Admin!D8</f>
        <v>Number of deaths due to Accidental poisoning (ICD-10 X40–X49),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7</v>
      </c>
      <c r="G38" s="157">
        <f ca="1">INDIRECT("Deaths!G"&amp;$E$8)</f>
        <v>26</v>
      </c>
      <c r="H38" s="157">
        <f ca="1">INDIRECT("Deaths!H"&amp;$E$8)</f>
        <v>58</v>
      </c>
      <c r="I38" s="157">
        <f ca="1">INDIRECT("Deaths!I"&amp;$E$8)</f>
        <v>105</v>
      </c>
      <c r="J38" s="157">
        <f ca="1">INDIRECT("Deaths!J"&amp;$E$8)</f>
        <v>123</v>
      </c>
      <c r="K38" s="157">
        <f ca="1">INDIRECT("Deaths!K"&amp;$E$8)</f>
        <v>150</v>
      </c>
      <c r="L38" s="157">
        <f ca="1">INDIRECT("Deaths!L"&amp;$E$8)</f>
        <v>105</v>
      </c>
      <c r="M38" s="157">
        <f ca="1">INDIRECT("Deaths!M"&amp;$E$8)</f>
        <v>95</v>
      </c>
      <c r="N38" s="157">
        <f ca="1">INDIRECT("Deaths!N"&amp;$E$8)</f>
        <v>70</v>
      </c>
      <c r="O38" s="157">
        <f ca="1">INDIRECT("Deaths!O"&amp;$E$8)</f>
        <v>36</v>
      </c>
      <c r="P38" s="157">
        <f ca="1">INDIRECT("Deaths!P"&amp;$E$8)</f>
        <v>13</v>
      </c>
      <c r="Q38" s="157">
        <f ca="1">INDIRECT("Deaths!Q"&amp;$E$8)</f>
        <v>8</v>
      </c>
      <c r="R38" s="157">
        <f ca="1">INDIRECT("Deaths!R"&amp;$E$8)</f>
        <v>8</v>
      </c>
      <c r="S38" s="157">
        <f ca="1">INDIRECT("Deaths!S"&amp;$E$8)</f>
        <v>2</v>
      </c>
      <c r="T38" s="157">
        <f ca="1">INDIRECT("Deaths!T"&amp;$E$8)</f>
        <v>6</v>
      </c>
      <c r="U38" s="159">
        <f ca="1">SUM(C38:T38)</f>
        <v>812</v>
      </c>
    </row>
    <row r="39" spans="1:21">
      <c r="B39" s="87" t="s">
        <v>63</v>
      </c>
      <c r="C39" s="157">
        <f ca="1">INDIRECT("Deaths!Y"&amp;$E$8)</f>
        <v>0</v>
      </c>
      <c r="D39" s="157">
        <f ca="1">INDIRECT("Deaths!Z"&amp;$E$8)</f>
        <v>0</v>
      </c>
      <c r="E39" s="157">
        <f ca="1">INDIRECT("Deaths!AA"&amp;$E$8)</f>
        <v>0</v>
      </c>
      <c r="F39" s="157">
        <f ca="1">INDIRECT("Deaths!AB"&amp;$E$8)</f>
        <v>5</v>
      </c>
      <c r="G39" s="157">
        <f ca="1">INDIRECT("Deaths!AC"&amp;$E$8)</f>
        <v>15</v>
      </c>
      <c r="H39" s="157">
        <f ca="1">INDIRECT("Deaths!AD"&amp;$E$8)</f>
        <v>24</v>
      </c>
      <c r="I39" s="157">
        <f ca="1">INDIRECT("Deaths!AE"&amp;$E$8)</f>
        <v>35</v>
      </c>
      <c r="J39" s="157">
        <f ca="1">INDIRECT("Deaths!AF"&amp;$E$8)</f>
        <v>49</v>
      </c>
      <c r="K39" s="157">
        <f ca="1">INDIRECT("Deaths!AG"&amp;$E$8)</f>
        <v>55</v>
      </c>
      <c r="L39" s="157">
        <f ca="1">INDIRECT("Deaths!AH"&amp;$E$8)</f>
        <v>51</v>
      </c>
      <c r="M39" s="157">
        <f ca="1">INDIRECT("Deaths!AI"&amp;$E$8)</f>
        <v>58</v>
      </c>
      <c r="N39" s="157">
        <f ca="1">INDIRECT("Deaths!AJ"&amp;$E$8)</f>
        <v>44</v>
      </c>
      <c r="O39" s="157">
        <f ca="1">INDIRECT("Deaths!AK"&amp;$E$8)</f>
        <v>33</v>
      </c>
      <c r="P39" s="157">
        <f ca="1">INDIRECT("Deaths!AL"&amp;$E$8)</f>
        <v>13</v>
      </c>
      <c r="Q39" s="157">
        <f ca="1">INDIRECT("Deaths!AM"&amp;$E$8)</f>
        <v>7</v>
      </c>
      <c r="R39" s="157">
        <f ca="1">INDIRECT("Deaths!AN"&amp;$E$8)</f>
        <v>5</v>
      </c>
      <c r="S39" s="157">
        <f ca="1">INDIRECT("Deaths!AO"&amp;$E$8)</f>
        <v>7</v>
      </c>
      <c r="T39" s="157">
        <f ca="1">INDIRECT("Deaths!AP"&amp;$E$8)</f>
        <v>10</v>
      </c>
      <c r="U39" s="159">
        <f ca="1">SUM(C39:T39)</f>
        <v>411</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-7</v>
      </c>
      <c r="G42" s="162">
        <f t="shared" ca="1" si="0"/>
        <v>-26</v>
      </c>
      <c r="H42" s="162">
        <f t="shared" ca="1" si="0"/>
        <v>-58</v>
      </c>
      <c r="I42" s="162">
        <f t="shared" ca="1" si="0"/>
        <v>-105</v>
      </c>
      <c r="J42" s="162">
        <f t="shared" ca="1" si="0"/>
        <v>-123</v>
      </c>
      <c r="K42" s="162">
        <f t="shared" ca="1" si="0"/>
        <v>-150</v>
      </c>
      <c r="L42" s="162">
        <f t="shared" ca="1" si="0"/>
        <v>-105</v>
      </c>
      <c r="M42" s="162">
        <f t="shared" ca="1" si="0"/>
        <v>-95</v>
      </c>
      <c r="N42" s="162">
        <f t="shared" ca="1" si="0"/>
        <v>-70</v>
      </c>
      <c r="O42" s="162">
        <f t="shared" ca="1" si="0"/>
        <v>-36</v>
      </c>
      <c r="P42" s="162">
        <f t="shared" ca="1" si="0"/>
        <v>-13</v>
      </c>
      <c r="Q42" s="162">
        <f t="shared" ca="1" si="0"/>
        <v>-8</v>
      </c>
      <c r="R42" s="162">
        <f t="shared" ca="1" si="0"/>
        <v>-8</v>
      </c>
      <c r="S42" s="162">
        <f t="shared" ca="1" si="0"/>
        <v>-2</v>
      </c>
      <c r="T42" s="162">
        <f t="shared" ca="1" si="0"/>
        <v>-6</v>
      </c>
      <c r="U42" s="161"/>
    </row>
    <row r="43" spans="1:21">
      <c r="B43" s="87" t="s">
        <v>63</v>
      </c>
      <c r="C43" s="162">
        <f ca="1">C39</f>
        <v>0</v>
      </c>
      <c r="D43" s="162">
        <f t="shared" ref="D43:T43" ca="1" si="1">D39</f>
        <v>0</v>
      </c>
      <c r="E43" s="162">
        <f t="shared" ca="1" si="1"/>
        <v>0</v>
      </c>
      <c r="F43" s="162">
        <f t="shared" ca="1" si="1"/>
        <v>5</v>
      </c>
      <c r="G43" s="162">
        <f t="shared" ca="1" si="1"/>
        <v>15</v>
      </c>
      <c r="H43" s="162">
        <f t="shared" ca="1" si="1"/>
        <v>24</v>
      </c>
      <c r="I43" s="162">
        <f t="shared" ca="1" si="1"/>
        <v>35</v>
      </c>
      <c r="J43" s="162">
        <f t="shared" ca="1" si="1"/>
        <v>49</v>
      </c>
      <c r="K43" s="162">
        <f t="shared" ca="1" si="1"/>
        <v>55</v>
      </c>
      <c r="L43" s="162">
        <f t="shared" ca="1" si="1"/>
        <v>51</v>
      </c>
      <c r="M43" s="162">
        <f t="shared" ca="1" si="1"/>
        <v>58</v>
      </c>
      <c r="N43" s="162">
        <f t="shared" ca="1" si="1"/>
        <v>44</v>
      </c>
      <c r="O43" s="162">
        <f t="shared" ca="1" si="1"/>
        <v>33</v>
      </c>
      <c r="P43" s="162">
        <f t="shared" ca="1" si="1"/>
        <v>13</v>
      </c>
      <c r="Q43" s="162">
        <f t="shared" ca="1" si="1"/>
        <v>7</v>
      </c>
      <c r="R43" s="162">
        <f t="shared" ca="1" si="1"/>
        <v>5</v>
      </c>
      <c r="S43" s="162">
        <f t="shared" ca="1" si="1"/>
        <v>7</v>
      </c>
      <c r="T43" s="162">
        <f t="shared" ca="1" si="1"/>
        <v>10</v>
      </c>
      <c r="U43" s="161"/>
    </row>
    <row r="45" spans="1:21">
      <c r="A45" s="87">
        <v>3</v>
      </c>
      <c r="B45" s="137" t="str">
        <f>"Number of deaths due to " &amp;Admin!B6&amp;" (ICD-10 "&amp;UPPER(Admin!C6)&amp;"), by sex and year, " &amp;Admin!D6&amp;"–" &amp;Admin!D8</f>
        <v>Number of deaths due to Accidental poisoning (ICD-10 X40–X49), by sex and year, 1979–2014</v>
      </c>
      <c r="C45" s="141"/>
      <c r="D45" s="141"/>
      <c r="E45" s="141"/>
    </row>
    <row r="46" spans="1:21">
      <c r="A46" s="87">
        <v>4</v>
      </c>
      <c r="B46" s="137" t="str">
        <f>"Age-standardised death rates for " &amp;Admin!B6&amp;" (ICD-10 "&amp;UPPER(Admin!C6)&amp;"), by sex and year, " &amp;Admin!D6&amp;"–" &amp;Admin!D8</f>
        <v>Age-standardised death rates for Accidental poisoning (ICD-10 X40–X49), by sex and year, 1979–2014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f>Deaths!V86</f>
        <v>92</v>
      </c>
      <c r="D129" s="165">
        <f>Deaths!AR86</f>
        <v>85</v>
      </c>
      <c r="E129" s="165">
        <f>Deaths!BN86</f>
        <v>177</v>
      </c>
      <c r="F129" s="166">
        <f>Rates!V86</f>
        <v>1.3368542000000001</v>
      </c>
      <c r="G129" s="166">
        <f>Rates!AR86</f>
        <v>1.2816601000000001</v>
      </c>
      <c r="H129" s="166">
        <f>Rates!BN86</f>
        <v>1.2965582</v>
      </c>
    </row>
    <row r="130" spans="2:8">
      <c r="B130" s="145">
        <v>1980</v>
      </c>
      <c r="C130" s="165">
        <f>Deaths!V87</f>
        <v>121</v>
      </c>
      <c r="D130" s="165">
        <f>Deaths!AR87</f>
        <v>92</v>
      </c>
      <c r="E130" s="165">
        <f>Deaths!BN87</f>
        <v>213</v>
      </c>
      <c r="F130" s="166">
        <f>Rates!V87</f>
        <v>1.7278066000000001</v>
      </c>
      <c r="G130" s="166">
        <f>Rates!AR87</f>
        <v>1.3799041999999999</v>
      </c>
      <c r="H130" s="166">
        <f>Rates!BN87</f>
        <v>1.5727930000000001</v>
      </c>
    </row>
    <row r="131" spans="2:8">
      <c r="B131" s="145">
        <v>1981</v>
      </c>
      <c r="C131" s="165">
        <f>Deaths!V88</f>
        <v>112</v>
      </c>
      <c r="D131" s="165">
        <f>Deaths!AR88</f>
        <v>84</v>
      </c>
      <c r="E131" s="165">
        <f>Deaths!BN88</f>
        <v>196</v>
      </c>
      <c r="F131" s="166">
        <f>Rates!V88</f>
        <v>1.7348440999999999</v>
      </c>
      <c r="G131" s="166">
        <f>Rates!AR88</f>
        <v>1.2454745</v>
      </c>
      <c r="H131" s="166">
        <f>Rates!BN88</f>
        <v>1.4703793000000001</v>
      </c>
    </row>
    <row r="132" spans="2:8">
      <c r="B132" s="145">
        <v>1982</v>
      </c>
      <c r="C132" s="165">
        <f>Deaths!V89</f>
        <v>121</v>
      </c>
      <c r="D132" s="165">
        <f>Deaths!AR89</f>
        <v>63</v>
      </c>
      <c r="E132" s="165">
        <f>Deaths!BN89</f>
        <v>184</v>
      </c>
      <c r="F132" s="166">
        <f>Rates!V89</f>
        <v>1.6616032999999999</v>
      </c>
      <c r="G132" s="166">
        <f>Rates!AR89</f>
        <v>0.92394690000000002</v>
      </c>
      <c r="H132" s="166">
        <f>Rates!BN89</f>
        <v>1.2910170999999999</v>
      </c>
    </row>
    <row r="133" spans="2:8">
      <c r="B133" s="145">
        <v>1983</v>
      </c>
      <c r="C133" s="165">
        <f>Deaths!V90</f>
        <v>141</v>
      </c>
      <c r="D133" s="165">
        <f>Deaths!AR90</f>
        <v>78</v>
      </c>
      <c r="E133" s="165">
        <f>Deaths!BN90</f>
        <v>219</v>
      </c>
      <c r="F133" s="166">
        <f>Rates!V90</f>
        <v>1.8570930000000001</v>
      </c>
      <c r="G133" s="166">
        <f>Rates!AR90</f>
        <v>1.0028045999999999</v>
      </c>
      <c r="H133" s="166">
        <f>Rates!BN90</f>
        <v>1.4239804</v>
      </c>
    </row>
    <row r="134" spans="2:8">
      <c r="B134" s="145">
        <v>1984</v>
      </c>
      <c r="C134" s="165">
        <f>Deaths!V91</f>
        <v>128</v>
      </c>
      <c r="D134" s="165">
        <f>Deaths!AR91</f>
        <v>89</v>
      </c>
      <c r="E134" s="165">
        <f>Deaths!BN91</f>
        <v>217</v>
      </c>
      <c r="F134" s="166">
        <f>Rates!V91</f>
        <v>1.6277710000000001</v>
      </c>
      <c r="G134" s="166">
        <f>Rates!AR91</f>
        <v>1.2112134000000001</v>
      </c>
      <c r="H134" s="166">
        <f>Rates!BN91</f>
        <v>1.4247107000000001</v>
      </c>
    </row>
    <row r="135" spans="2:8">
      <c r="B135" s="145">
        <v>1985</v>
      </c>
      <c r="C135" s="165">
        <f>Deaths!V92</f>
        <v>130</v>
      </c>
      <c r="D135" s="165">
        <f>Deaths!AR92</f>
        <v>86</v>
      </c>
      <c r="E135" s="165">
        <f>Deaths!BN92</f>
        <v>216</v>
      </c>
      <c r="F135" s="166">
        <f>Rates!V92</f>
        <v>1.587701</v>
      </c>
      <c r="G135" s="166">
        <f>Rates!AR92</f>
        <v>1.1414567</v>
      </c>
      <c r="H135" s="166">
        <f>Rates!BN92</f>
        <v>1.3807148</v>
      </c>
    </row>
    <row r="136" spans="2:8">
      <c r="B136" s="145">
        <v>1986</v>
      </c>
      <c r="C136" s="165">
        <f>Deaths!V93</f>
        <v>102</v>
      </c>
      <c r="D136" s="165">
        <f>Deaths!AR93</f>
        <v>57</v>
      </c>
      <c r="E136" s="165">
        <f>Deaths!BN93</f>
        <v>159</v>
      </c>
      <c r="F136" s="166">
        <f>Rates!V93</f>
        <v>1.3044256999999999</v>
      </c>
      <c r="G136" s="166">
        <f>Rates!AR93</f>
        <v>0.73347580000000001</v>
      </c>
      <c r="H136" s="166">
        <f>Rates!BN93</f>
        <v>1.0067124999999999</v>
      </c>
    </row>
    <row r="137" spans="2:8">
      <c r="B137" s="145">
        <v>1987</v>
      </c>
      <c r="C137" s="165">
        <f>Deaths!V94</f>
        <v>111</v>
      </c>
      <c r="D137" s="165">
        <f>Deaths!AR94</f>
        <v>60</v>
      </c>
      <c r="E137" s="165">
        <f>Deaths!BN94</f>
        <v>171</v>
      </c>
      <c r="F137" s="166">
        <f>Rates!V94</f>
        <v>1.3524119999999999</v>
      </c>
      <c r="G137" s="166">
        <f>Rates!AR94</f>
        <v>0.75164220000000004</v>
      </c>
      <c r="H137" s="166">
        <f>Rates!BN94</f>
        <v>1.0349603999999999</v>
      </c>
    </row>
    <row r="138" spans="2:8">
      <c r="B138" s="145">
        <v>1988</v>
      </c>
      <c r="C138" s="165">
        <f>Deaths!V95</f>
        <v>169</v>
      </c>
      <c r="D138" s="165">
        <f>Deaths!AR95</f>
        <v>70</v>
      </c>
      <c r="E138" s="165">
        <f>Deaths!BN95</f>
        <v>239</v>
      </c>
      <c r="F138" s="166">
        <f>Rates!V95</f>
        <v>1.9394895000000001</v>
      </c>
      <c r="G138" s="166">
        <f>Rates!AR95</f>
        <v>0.87303160000000002</v>
      </c>
      <c r="H138" s="166">
        <f>Rates!BN95</f>
        <v>1.4018390000000001</v>
      </c>
    </row>
    <row r="139" spans="2:8">
      <c r="B139" s="145">
        <v>1989</v>
      </c>
      <c r="C139" s="165">
        <f>Deaths!V96</f>
        <v>122</v>
      </c>
      <c r="D139" s="165">
        <f>Deaths!AR96</f>
        <v>62</v>
      </c>
      <c r="E139" s="165">
        <f>Deaths!BN96</f>
        <v>184</v>
      </c>
      <c r="F139" s="166">
        <f>Rates!V96</f>
        <v>1.3425142000000001</v>
      </c>
      <c r="G139" s="166">
        <f>Rates!AR96</f>
        <v>0.74842940000000002</v>
      </c>
      <c r="H139" s="166">
        <f>Rates!BN96</f>
        <v>1.0608348999999999</v>
      </c>
    </row>
    <row r="140" spans="2:8">
      <c r="B140" s="145">
        <v>1990</v>
      </c>
      <c r="C140" s="165">
        <f>Deaths!V97</f>
        <v>155</v>
      </c>
      <c r="D140" s="165">
        <f>Deaths!AR97</f>
        <v>65</v>
      </c>
      <c r="E140" s="165">
        <f>Deaths!BN97</f>
        <v>220</v>
      </c>
      <c r="F140" s="166">
        <f>Rates!V97</f>
        <v>1.7304885999999999</v>
      </c>
      <c r="G140" s="166">
        <f>Rates!AR97</f>
        <v>0.74664980000000003</v>
      </c>
      <c r="H140" s="166">
        <f>Rates!BN97</f>
        <v>1.2399007</v>
      </c>
    </row>
    <row r="141" spans="2:8">
      <c r="B141" s="145">
        <v>1991</v>
      </c>
      <c r="C141" s="165">
        <f>Deaths!V98</f>
        <v>150</v>
      </c>
      <c r="D141" s="165">
        <f>Deaths!AR98</f>
        <v>58</v>
      </c>
      <c r="E141" s="165">
        <f>Deaths!BN98</f>
        <v>208</v>
      </c>
      <c r="F141" s="166">
        <f>Rates!V98</f>
        <v>1.6960426</v>
      </c>
      <c r="G141" s="166">
        <f>Rates!AR98</f>
        <v>0.67737380000000003</v>
      </c>
      <c r="H141" s="166">
        <f>Rates!BN98</f>
        <v>1.1888314</v>
      </c>
    </row>
    <row r="142" spans="2:8">
      <c r="B142" s="145">
        <v>1992</v>
      </c>
      <c r="C142" s="165">
        <f>Deaths!V99</f>
        <v>171</v>
      </c>
      <c r="D142" s="165">
        <f>Deaths!AR99</f>
        <v>66</v>
      </c>
      <c r="E142" s="165">
        <f>Deaths!BN99</f>
        <v>237</v>
      </c>
      <c r="F142" s="166">
        <f>Rates!V99</f>
        <v>1.9050723000000001</v>
      </c>
      <c r="G142" s="166">
        <f>Rates!AR99</f>
        <v>0.76254670000000002</v>
      </c>
      <c r="H142" s="166">
        <f>Rates!BN99</f>
        <v>1.3227133</v>
      </c>
    </row>
    <row r="143" spans="2:8">
      <c r="B143" s="145">
        <v>1993</v>
      </c>
      <c r="C143" s="165">
        <f>Deaths!V100</f>
        <v>234</v>
      </c>
      <c r="D143" s="165">
        <f>Deaths!AR100</f>
        <v>103</v>
      </c>
      <c r="E143" s="165">
        <f>Deaths!BN100</f>
        <v>337</v>
      </c>
      <c r="F143" s="166">
        <f>Rates!V100</f>
        <v>2.5936509999999999</v>
      </c>
      <c r="G143" s="166">
        <f>Rates!AR100</f>
        <v>1.1586168999999999</v>
      </c>
      <c r="H143" s="166">
        <f>Rates!BN100</f>
        <v>1.8673915999999999</v>
      </c>
    </row>
    <row r="144" spans="2:8">
      <c r="B144" s="145">
        <v>1994</v>
      </c>
      <c r="C144" s="165">
        <f>Deaths!V101</f>
        <v>208</v>
      </c>
      <c r="D144" s="165">
        <f>Deaths!AR101</f>
        <v>113</v>
      </c>
      <c r="E144" s="165">
        <f>Deaths!BN101</f>
        <v>321</v>
      </c>
      <c r="F144" s="166">
        <f>Rates!V101</f>
        <v>2.3006614000000001</v>
      </c>
      <c r="G144" s="166">
        <f>Rates!AR101</f>
        <v>1.2835861</v>
      </c>
      <c r="H144" s="166">
        <f>Rates!BN101</f>
        <v>1.7913007999999999</v>
      </c>
    </row>
    <row r="145" spans="2:8">
      <c r="B145" s="145">
        <v>1995</v>
      </c>
      <c r="C145" s="165">
        <f>Deaths!V102</f>
        <v>231</v>
      </c>
      <c r="D145" s="165">
        <f>Deaths!AR102</f>
        <v>100</v>
      </c>
      <c r="E145" s="165">
        <f>Deaths!BN102</f>
        <v>331</v>
      </c>
      <c r="F145" s="166">
        <f>Rates!V102</f>
        <v>2.5332493999999999</v>
      </c>
      <c r="G145" s="166">
        <f>Rates!AR102</f>
        <v>1.101092</v>
      </c>
      <c r="H145" s="166">
        <f>Rates!BN102</f>
        <v>1.8169074000000001</v>
      </c>
    </row>
    <row r="146" spans="2:8">
      <c r="B146" s="145">
        <v>1996</v>
      </c>
      <c r="C146" s="165">
        <f>Deaths!V103</f>
        <v>255</v>
      </c>
      <c r="D146" s="165">
        <f>Deaths!AR103</f>
        <v>94</v>
      </c>
      <c r="E146" s="165">
        <f>Deaths!BN103</f>
        <v>349</v>
      </c>
      <c r="F146" s="166">
        <f>Rates!V103</f>
        <v>2.7683588000000001</v>
      </c>
      <c r="G146" s="166">
        <f>Rates!AR103</f>
        <v>1.0256254</v>
      </c>
      <c r="H146" s="166">
        <f>Rates!BN103</f>
        <v>1.8839444000000001</v>
      </c>
    </row>
    <row r="147" spans="2:8">
      <c r="B147" s="145">
        <v>1997</v>
      </c>
      <c r="C147" s="165">
        <f>Deaths!V104</f>
        <v>225</v>
      </c>
      <c r="D147" s="165">
        <f>Deaths!AR104</f>
        <v>127</v>
      </c>
      <c r="E147" s="165">
        <f>Deaths!BN104</f>
        <v>352</v>
      </c>
      <c r="F147" s="166">
        <f>Rates!V104</f>
        <v>2.4305094999999999</v>
      </c>
      <c r="G147" s="166">
        <f>Rates!AR104</f>
        <v>1.3742160999999999</v>
      </c>
      <c r="H147" s="166">
        <f>Rates!BN104</f>
        <v>1.9075822</v>
      </c>
    </row>
    <row r="148" spans="2:8">
      <c r="B148" s="145">
        <v>1998</v>
      </c>
      <c r="C148" s="165">
        <f>Deaths!V105</f>
        <v>482</v>
      </c>
      <c r="D148" s="165">
        <f>Deaths!AR105</f>
        <v>177</v>
      </c>
      <c r="E148" s="165">
        <f>Deaths!BN105</f>
        <v>659</v>
      </c>
      <c r="F148" s="166">
        <f>Rates!V105</f>
        <v>5.1878367000000001</v>
      </c>
      <c r="G148" s="166">
        <f>Rates!AR105</f>
        <v>1.8697961999999999</v>
      </c>
      <c r="H148" s="166">
        <f>Rates!BN105</f>
        <v>3.5068744999999999</v>
      </c>
    </row>
    <row r="149" spans="2:8">
      <c r="B149" s="145">
        <v>1999</v>
      </c>
      <c r="C149" s="165">
        <f>Deaths!V106</f>
        <v>801</v>
      </c>
      <c r="D149" s="165">
        <f>Deaths!AR106</f>
        <v>287</v>
      </c>
      <c r="E149" s="165">
        <f>Deaths!BN106</f>
        <v>1088</v>
      </c>
      <c r="F149" s="166">
        <f>Rates!V106</f>
        <v>8.4243208999999997</v>
      </c>
      <c r="G149" s="166">
        <f>Rates!AR106</f>
        <v>3.0275650999999999</v>
      </c>
      <c r="H149" s="166">
        <f>Rates!BN106</f>
        <v>5.7128155999999999</v>
      </c>
    </row>
    <row r="150" spans="2:8">
      <c r="B150" s="145">
        <v>2000</v>
      </c>
      <c r="C150" s="165">
        <f>Deaths!V107</f>
        <v>575</v>
      </c>
      <c r="D150" s="165">
        <f>Deaths!AR107</f>
        <v>247</v>
      </c>
      <c r="E150" s="165">
        <f>Deaths!BN107</f>
        <v>822</v>
      </c>
      <c r="F150" s="166">
        <f>Rates!V107</f>
        <v>6.0255450000000002</v>
      </c>
      <c r="G150" s="166">
        <f>Rates!AR107</f>
        <v>2.5760638</v>
      </c>
      <c r="H150" s="166">
        <f>Rates!BN107</f>
        <v>4.2948453000000004</v>
      </c>
    </row>
    <row r="151" spans="2:8">
      <c r="B151" s="145">
        <v>2001</v>
      </c>
      <c r="C151" s="165">
        <f>Deaths!V108</f>
        <v>426</v>
      </c>
      <c r="D151" s="165">
        <f>Deaths!AR108</f>
        <v>216</v>
      </c>
      <c r="E151" s="165">
        <f>Deaths!BN108</f>
        <v>642</v>
      </c>
      <c r="F151" s="166">
        <f>Rates!V108</f>
        <v>4.4645182999999999</v>
      </c>
      <c r="G151" s="166">
        <f>Rates!AR108</f>
        <v>2.2061307000000001</v>
      </c>
      <c r="H151" s="166">
        <f>Rates!BN108</f>
        <v>3.325996</v>
      </c>
    </row>
    <row r="152" spans="2:8">
      <c r="B152" s="145">
        <v>2002</v>
      </c>
      <c r="C152" s="165">
        <f>Deaths!V109</f>
        <v>373</v>
      </c>
      <c r="D152" s="165">
        <f>Deaths!AR109</f>
        <v>195</v>
      </c>
      <c r="E152" s="165">
        <f>Deaths!BN109</f>
        <v>568</v>
      </c>
      <c r="F152" s="166">
        <f>Rates!V109</f>
        <v>3.8725855</v>
      </c>
      <c r="G152" s="166">
        <f>Rates!AR109</f>
        <v>1.9705387000000001</v>
      </c>
      <c r="H152" s="166">
        <f>Rates!BN109</f>
        <v>2.9157644999999999</v>
      </c>
    </row>
    <row r="153" spans="2:8">
      <c r="B153" s="145">
        <v>2003</v>
      </c>
      <c r="C153" s="165">
        <f>Deaths!V110</f>
        <v>434</v>
      </c>
      <c r="D153" s="165">
        <f>Deaths!AR110</f>
        <v>195</v>
      </c>
      <c r="E153" s="165">
        <f>Deaths!BN110</f>
        <v>629</v>
      </c>
      <c r="F153" s="166">
        <f>Rates!V110</f>
        <v>4.4547926000000002</v>
      </c>
      <c r="G153" s="166">
        <f>Rates!AR110</f>
        <v>1.9272396000000001</v>
      </c>
      <c r="H153" s="166">
        <f>Rates!BN110</f>
        <v>3.2026773999999998</v>
      </c>
    </row>
    <row r="154" spans="2:8">
      <c r="B154" s="145">
        <v>2004</v>
      </c>
      <c r="C154" s="165">
        <f>Deaths!V111</f>
        <v>507</v>
      </c>
      <c r="D154" s="165">
        <f>Deaths!AR111</f>
        <v>230</v>
      </c>
      <c r="E154" s="165">
        <f>Deaths!BN111</f>
        <v>737</v>
      </c>
      <c r="F154" s="166">
        <f>Rates!V111</f>
        <v>5.1662821000000001</v>
      </c>
      <c r="G154" s="166">
        <f>Rates!AR111</f>
        <v>2.2367851000000001</v>
      </c>
      <c r="H154" s="166">
        <f>Rates!BN111</f>
        <v>3.7010928999999999</v>
      </c>
    </row>
    <row r="155" spans="2:8">
      <c r="B155" s="145">
        <v>2005</v>
      </c>
      <c r="C155" s="165">
        <f>Deaths!V112</f>
        <v>498</v>
      </c>
      <c r="D155" s="165">
        <f>Deaths!AR112</f>
        <v>242</v>
      </c>
      <c r="E155" s="165">
        <f>Deaths!BN112</f>
        <v>740</v>
      </c>
      <c r="F155" s="166">
        <f>Rates!V112</f>
        <v>5.0229220999999997</v>
      </c>
      <c r="G155" s="166">
        <f>Rates!AR112</f>
        <v>2.3285751000000001</v>
      </c>
      <c r="H155" s="166">
        <f>Rates!BN112</f>
        <v>3.6727726000000001</v>
      </c>
    </row>
    <row r="156" spans="2:8">
      <c r="B156" s="145">
        <v>2006</v>
      </c>
      <c r="C156" s="165">
        <f>Deaths!V113</f>
        <v>480</v>
      </c>
      <c r="D156" s="165">
        <f>Deaths!AR113</f>
        <v>224</v>
      </c>
      <c r="E156" s="165">
        <f>Deaths!BN113</f>
        <v>704</v>
      </c>
      <c r="F156" s="166">
        <f>Rates!V113</f>
        <v>4.7507077000000004</v>
      </c>
      <c r="G156" s="166">
        <f>Rates!AR113</f>
        <v>2.0978881999999999</v>
      </c>
      <c r="H156" s="166">
        <f>Rates!BN113</f>
        <v>3.4235123000000001</v>
      </c>
    </row>
    <row r="157" spans="2:8">
      <c r="B157" s="145">
        <v>2007</v>
      </c>
      <c r="C157" s="165">
        <f>Deaths!V114</f>
        <v>492</v>
      </c>
      <c r="D157" s="165">
        <f>Deaths!AR114</f>
        <v>271</v>
      </c>
      <c r="E157" s="165">
        <f>Deaths!BN114</f>
        <v>763</v>
      </c>
      <c r="F157" s="166">
        <f>Rates!V114</f>
        <v>4.8178045999999997</v>
      </c>
      <c r="G157" s="166">
        <f>Rates!AR114</f>
        <v>2.5113802000000001</v>
      </c>
      <c r="H157" s="166">
        <f>Rates!BN114</f>
        <v>3.6715802000000002</v>
      </c>
    </row>
    <row r="158" spans="2:8">
      <c r="B158" s="145">
        <v>2008</v>
      </c>
      <c r="C158" s="165">
        <f>Deaths!V115</f>
        <v>605</v>
      </c>
      <c r="D158" s="165">
        <f>Deaths!AR115</f>
        <v>271</v>
      </c>
      <c r="E158" s="165">
        <f>Deaths!BN115</f>
        <v>876</v>
      </c>
      <c r="F158" s="166">
        <f>Rates!V115</f>
        <v>5.8407942999999998</v>
      </c>
      <c r="G158" s="166">
        <f>Rates!AR115</f>
        <v>2.4648987</v>
      </c>
      <c r="H158" s="166">
        <f>Rates!BN115</f>
        <v>4.1514148000000004</v>
      </c>
    </row>
    <row r="159" spans="2:8">
      <c r="B159" s="145">
        <v>2009</v>
      </c>
      <c r="C159" s="165">
        <f>Deaths!V116</f>
        <v>687</v>
      </c>
      <c r="D159" s="165">
        <f>Deaths!AR116</f>
        <v>317</v>
      </c>
      <c r="E159" s="165">
        <f>Deaths!BN116</f>
        <v>1004</v>
      </c>
      <c r="F159" s="166">
        <f>Rates!V116</f>
        <v>6.4809586000000001</v>
      </c>
      <c r="G159" s="166">
        <f>Rates!AR116</f>
        <v>2.8206699</v>
      </c>
      <c r="H159" s="166">
        <f>Rates!BN116</f>
        <v>4.6571274000000003</v>
      </c>
    </row>
    <row r="160" spans="2:8">
      <c r="B160" s="145">
        <v>2010</v>
      </c>
      <c r="C160" s="165">
        <f>Deaths!V117</f>
        <v>708</v>
      </c>
      <c r="D160" s="165">
        <f>Deaths!AR117</f>
        <v>305</v>
      </c>
      <c r="E160" s="165">
        <f>Deaths!BN117</f>
        <v>1013</v>
      </c>
      <c r="F160" s="166">
        <f>Rates!V117</f>
        <v>6.5927182999999996</v>
      </c>
      <c r="G160" s="166">
        <f>Rates!AR117</f>
        <v>2.7084717999999999</v>
      </c>
      <c r="H160" s="166">
        <f>Rates!BN117</f>
        <v>4.6416047000000002</v>
      </c>
    </row>
    <row r="161" spans="2:8">
      <c r="B161" s="145">
        <v>2011</v>
      </c>
      <c r="C161" s="165">
        <f>Deaths!V118</f>
        <v>706</v>
      </c>
      <c r="D161" s="165">
        <f>Deaths!AR118</f>
        <v>302</v>
      </c>
      <c r="E161" s="165">
        <f>Deaths!BN118</f>
        <v>1008</v>
      </c>
      <c r="F161" s="166">
        <f>Rates!V118</f>
        <v>6.4753748</v>
      </c>
      <c r="G161" s="166">
        <f>Rates!AR118</f>
        <v>2.6092168</v>
      </c>
      <c r="H161" s="166">
        <f>Rates!BN118</f>
        <v>4.5460174000000002</v>
      </c>
    </row>
    <row r="162" spans="2:8">
      <c r="B162" s="156">
        <f>IF($D$8&gt;=2012,2012,"")</f>
        <v>2012</v>
      </c>
      <c r="C162" s="165">
        <f>Deaths!V119</f>
        <v>602</v>
      </c>
      <c r="D162" s="165">
        <f>Deaths!AR119</f>
        <v>339</v>
      </c>
      <c r="E162" s="165">
        <f>Deaths!BN119</f>
        <v>941</v>
      </c>
      <c r="F162" s="166">
        <f>Rates!V119</f>
        <v>5.4485013999999996</v>
      </c>
      <c r="G162" s="166">
        <f>Rates!AR119</f>
        <v>2.9200257999999999</v>
      </c>
      <c r="H162" s="166">
        <f>Rates!BN119</f>
        <v>4.1851965</v>
      </c>
    </row>
    <row r="163" spans="2:8">
      <c r="B163" s="156">
        <f>IF($D$8&gt;=2013,2013,"")</f>
        <v>2013</v>
      </c>
      <c r="C163" s="167">
        <f>Deaths!V120</f>
        <v>715</v>
      </c>
      <c r="D163" s="165">
        <f>Deaths!AR120</f>
        <v>347</v>
      </c>
      <c r="E163" s="165">
        <f>Deaths!BN120</f>
        <v>1062</v>
      </c>
      <c r="F163" s="166">
        <f>Rates!V120</f>
        <v>6.3646912999999996</v>
      </c>
      <c r="G163" s="166">
        <f>Rates!AR120</f>
        <v>2.9380625999999999</v>
      </c>
      <c r="H163" s="166">
        <f>Rates!BN120</f>
        <v>4.6419487000000004</v>
      </c>
    </row>
    <row r="164" spans="2:8">
      <c r="B164" s="156">
        <f>IF($D$8&gt;=2014,2014,"")</f>
        <v>2014</v>
      </c>
      <c r="C164" s="167">
        <f>Deaths!V121</f>
        <v>813</v>
      </c>
      <c r="D164" s="165">
        <f>Deaths!AR121</f>
        <v>411</v>
      </c>
      <c r="E164" s="165">
        <f>Deaths!BN121</f>
        <v>1224</v>
      </c>
      <c r="F164" s="166">
        <f>Rates!V121</f>
        <v>7.1297721999999997</v>
      </c>
      <c r="G164" s="166">
        <f>Rates!AR121</f>
        <v>3.4235188000000001</v>
      </c>
      <c r="H164" s="166">
        <f>Rates!BN121</f>
        <v>5.2674471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1979</v>
      </c>
      <c r="D184" s="172"/>
      <c r="E184" s="174" t="s">
        <v>73</v>
      </c>
      <c r="F184" s="176">
        <f>INDEX($B$57:$H$175,MATCH($C$184,$B$57:$B$175,0),5)</f>
        <v>1.3368542000000001</v>
      </c>
      <c r="G184" s="176">
        <f>INDEX($B$57:$H$175,MATCH($C$184,$B$57:$B$175,0),6)</f>
        <v>1.2816601000000001</v>
      </c>
      <c r="H184" s="176">
        <f>INDEX($B$57:$H$175,MATCH($C$184,$B$57:$B$175,0),7)</f>
        <v>1.2965582</v>
      </c>
    </row>
    <row r="185" spans="2:8">
      <c r="B185" s="174" t="s">
        <v>69</v>
      </c>
      <c r="C185" s="175">
        <f>'Interactive summary tables'!$G$10</f>
        <v>2014</v>
      </c>
      <c r="D185" s="172"/>
      <c r="E185" s="174" t="s">
        <v>74</v>
      </c>
      <c r="F185" s="176">
        <f>INDEX($B$57:$H$175,MATCH($C$185,$B$57:$B$175,0),5)</f>
        <v>7.1297721999999997</v>
      </c>
      <c r="G185" s="176">
        <f>INDEX($B$57:$H$175,MATCH($C$185,$B$57:$B$175,0),6)</f>
        <v>3.4235188000000001</v>
      </c>
      <c r="H185" s="176">
        <f>INDEX($B$57:$H$175,MATCH($C$185,$B$57:$B$175,0),7)</f>
        <v>5.2674471</v>
      </c>
    </row>
    <row r="186" spans="2:8">
      <c r="B186" s="177"/>
      <c r="C186" s="175"/>
      <c r="D186" s="172"/>
      <c r="E186" s="174" t="s">
        <v>76</v>
      </c>
      <c r="F186" s="178">
        <f>IF($C$185&lt;=$C$184,"-",(F$185-F$184)/F$184)</f>
        <v>4.3332459141767288</v>
      </c>
      <c r="G186" s="178">
        <f t="shared" ref="G186:H186" si="2">IF($C$185&lt;=$C$184,"-",(G$185-G$184)/G$184)</f>
        <v>1.6711596935880271</v>
      </c>
      <c r="H186" s="178">
        <f t="shared" si="2"/>
        <v>3.0626383759710905</v>
      </c>
    </row>
    <row r="187" spans="2:8">
      <c r="B187" s="174" t="s">
        <v>79</v>
      </c>
      <c r="C187" s="175">
        <f>$C$185-$C$184</f>
        <v>35</v>
      </c>
      <c r="D187" s="172"/>
      <c r="E187" s="174" t="s">
        <v>75</v>
      </c>
      <c r="F187" s="178">
        <f>IF($C$185&lt;=$C$184,"-",((F$185/F$184)^(1/($C$185-$C$184))-1))</f>
        <v>4.8989615336531234E-2</v>
      </c>
      <c r="G187" s="178">
        <f t="shared" ref="G187:H187" si="3">IF($C$185&lt;=$C$184,"-",((G$185/G$184)^(1/($C$185-$C$184))-1))</f>
        <v>2.8469517662935484E-2</v>
      </c>
      <c r="H187" s="178">
        <f t="shared" si="3"/>
        <v>4.0865272734564861E-2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1979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Accidental poisoning (ICD-10 X40–X49) in Australia, 1979–2014.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Accidental poisoning (ICD-10 X40–X49) in Australia, 1979–2014.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1979</v>
      </c>
      <c r="D207" s="187" t="s">
        <v>26</v>
      </c>
      <c r="E207" s="187" t="s">
        <v>90</v>
      </c>
      <c r="F207" s="191" t="str">
        <f ca="1">CELL("address",INDEX(Deaths!$C$7:$T$132,MATCH($C$207,Deaths!$B$7:$B$132,0),MATCH($C$210,Deaths!$C$6:$T$6,0)))</f>
        <v>'[grim-accidental-poisoning-2017.xlsx]Deaths'!$C$86</v>
      </c>
      <c r="G207" s="191" t="str">
        <f ca="1">CELL("address",INDEX(Deaths!$Y$7:$AP$132,MATCH($C$207,Deaths!$B$7:$B$132,0),MATCH($C$210,Deaths!$Y$6:$AP$6,0)))</f>
        <v>'[grim-accidental-poisoning-2017.xlsx]Deaths'!$Y$86</v>
      </c>
      <c r="H207" s="191" t="str">
        <f ca="1">CELL("address",INDEX(Deaths!$AU$7:$BL$132,MATCH($C$207,Deaths!$B$7:$B$132,0),MATCH($C$210,Deaths!$AU$6:$BL$6,0)))</f>
        <v>'[grim-accidental-poisoning-2017.xlsx]Deaths'!$AU$86</v>
      </c>
    </row>
    <row r="208" spans="2:8">
      <c r="B208" s="189" t="s">
        <v>69</v>
      </c>
      <c r="C208" s="190">
        <f>'Interactive summary tables'!$E$34</f>
        <v>2014</v>
      </c>
      <c r="D208" s="187"/>
      <c r="E208" s="187" t="s">
        <v>91</v>
      </c>
      <c r="F208" s="191" t="str">
        <f ca="1">CELL("address",INDEX(Deaths!$C$7:$T$132,MATCH($C$208,Deaths!$B$7:$B$132,0),MATCH($C$211,Deaths!$C$6:$T$6,0)))</f>
        <v>'[grim-accidental-poisoning-2017.xlsx]Deaths'!$T$121</v>
      </c>
      <c r="G208" s="191" t="str">
        <f ca="1">CELL("address",INDEX(Deaths!$Y$7:$AP$132,MATCH($C$208,Deaths!$B$7:$B$132,0),MATCH($C$211,Deaths!$Y$6:$AP$6,0)))</f>
        <v>'[grim-accidental-poisoning-2017.xlsx]Deaths'!$AP$121</v>
      </c>
      <c r="H208" s="191" t="str">
        <f ca="1">CELL("address",INDEX(Deaths!$AU$7:$BL$132,MATCH($C$208,Deaths!$B$7:$B$132,0),MATCH($C$211,Deaths!$AU$6:$BL$6,0)))</f>
        <v>'[grim-accidental-poisoning-2017.xlsx]Deaths'!$BL$121</v>
      </c>
    </row>
    <row r="209" spans="2:8">
      <c r="B209" s="189"/>
      <c r="C209" s="190"/>
      <c r="D209" s="187"/>
      <c r="E209" s="187" t="s">
        <v>97</v>
      </c>
      <c r="F209" s="192">
        <f ca="1">SUM(INDIRECT(F$207,1):INDIRECT(F$208,1))</f>
        <v>12875</v>
      </c>
      <c r="G209" s="193">
        <f ca="1">SUM(INDIRECT(G$207,1):INDIRECT(G$208,1))</f>
        <v>6128</v>
      </c>
      <c r="H209" s="193">
        <f ca="1">SUM(INDIRECT(H$207,1):INDIRECT(H$208,1))</f>
        <v>19003</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'[grim-accidental-poisoning-2017.xlsx]Populations'!$D$95</v>
      </c>
      <c r="G211" s="191" t="str">
        <f ca="1">CELL("address",INDEX(Populations!$Y$16:$AP$141,MATCH($C$207,Populations!$C$16:$C$141,0),MATCH($C$210,Populations!$Y$15:$AP$15,0)))</f>
        <v>'[grim-accidental-poisoning-2017.xlsx]Populations'!$Y$95</v>
      </c>
      <c r="H211" s="191" t="str">
        <f ca="1">CELL("address",INDEX(Populations!$AT$16:$BK$141,MATCH($C$207,Populations!$C$16:$C$141,0),MATCH($C$210,Populations!$AT$15:$BK$15,0)))</f>
        <v>'[grim-accidental-poisoning-2017.xlsx]Populations'!$AT$95</v>
      </c>
    </row>
    <row r="212" spans="2:8">
      <c r="B212" s="189"/>
      <c r="C212" s="187"/>
      <c r="D212" s="187"/>
      <c r="E212" s="187" t="s">
        <v>91</v>
      </c>
      <c r="F212" s="191" t="str">
        <f ca="1">CELL("address",INDEX(Populations!$D$16:$U$141,MATCH($C$208,Populations!$C$16:$C$141,0),MATCH($C$211,Populations!$D$15:$U$15,0)))</f>
        <v>'[grim-accidental-poisoning-2017.xlsx]Populations'!$U$130</v>
      </c>
      <c r="G212" s="191" t="str">
        <f ca="1">CELL("address",INDEX(Populations!$Y$16:$AP$141,MATCH($C$208,Populations!$C$16:$C$141,0),MATCH($C$211,Populations!$Y$15:$AP$15,0)))</f>
        <v>'[grim-accidental-poisoning-2017.xlsx]Populations'!$AP$130</v>
      </c>
      <c r="H212" s="191" t="str">
        <f ca="1">CELL("address",INDEX(Populations!$AT$16:$BK$141,MATCH($C$208,Populations!$C$16:$C$141,0),MATCH($C$211,Populations!$AT$15:$BK$15,0)))</f>
        <v>'[grim-accidental-poisoning-2017.xlsx]Populations'!$BK$130</v>
      </c>
    </row>
    <row r="213" spans="2:8">
      <c r="B213" s="189" t="s">
        <v>95</v>
      </c>
      <c r="C213" s="190">
        <f>INDEX($G$11:$G$28,MATCH($C$210,$F$11:$F$28,0))</f>
        <v>1</v>
      </c>
      <c r="D213" s="187"/>
      <c r="E213" s="187" t="s">
        <v>98</v>
      </c>
      <c r="F213" s="192">
        <f ca="1">SUM(INDIRECT(F$211,1):INDIRECT(F$212,1))</f>
        <v>331811829</v>
      </c>
      <c r="G213" s="193">
        <f ca="1">SUM(INDIRECT(G$211,1):INDIRECT(G$212,1))</f>
        <v>334763882</v>
      </c>
      <c r="H213" s="193">
        <f ca="1">SUM(INDIRECT(H$211,1):INDIRECT(H$212,1))</f>
        <v>666575711</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3.8802112748066016</v>
      </c>
      <c r="G215" s="195">
        <f t="shared" ref="G215:H215" ca="1" si="4">IF($C$208&lt;$C$207,"-",IF($C$214&lt;$C$213,"-",G$209/G$213*100000))</f>
        <v>1.8305439533647181</v>
      </c>
      <c r="H215" s="195">
        <f t="shared" ca="1" si="4"/>
        <v>2.8508389499358762</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1979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Accidental poisoning (ICD-10 X40–X49) in Australia, 1979–2014,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Accidental poisoning (ICD-10 X40–X49) in Australia, 1979,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Accidental poisoning (ICD-10 X40–X49) in Australia, 1979–2014,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Accidental poisoning (ICD-10 X40–X49) in Australia, 1979,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Accidental poisoning (ICD-10 X40–X49) in Australia, 1979–2014,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8E9E01E5-8DE8-421C-A651-4BA10A4296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c095c42a-9a6d-4ed6-ad94-052c8814a2e5"/>
    <ds:schemaRef ds:uri="http://schemas.microsoft.com/office/infopath/2007/PartnerControl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GRIM2025 - Accidental poisoning (ICD-10 X40–X49)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