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82" i="7" l="1"/>
  <c r="H69" i="7"/>
  <c r="H88" i="7"/>
  <c r="H143" i="7"/>
  <c r="H89" i="7"/>
  <c r="F121" i="7"/>
  <c r="G81" i="7"/>
  <c r="F61" i="7"/>
  <c r="G96" i="7"/>
  <c r="H147" i="7"/>
  <c r="H107" i="7"/>
  <c r="F110" i="7"/>
  <c r="G153" i="7"/>
  <c r="H137" i="7"/>
  <c r="G122" i="7"/>
  <c r="G129" i="7"/>
  <c r="F78" i="7"/>
  <c r="F164" i="7"/>
  <c r="F57" i="7"/>
  <c r="F115" i="7"/>
  <c r="F113" i="7"/>
  <c r="H116" i="7"/>
  <c r="H105" i="7"/>
  <c r="H170" i="7"/>
  <c r="H103" i="7"/>
  <c r="H70" i="7"/>
  <c r="G60" i="7"/>
  <c r="H174" i="7"/>
  <c r="G61" i="7"/>
  <c r="F59" i="7"/>
  <c r="H81" i="7"/>
  <c r="F102" i="7"/>
  <c r="H109" i="7"/>
  <c r="F156" i="7"/>
  <c r="F93" i="7"/>
  <c r="H57" i="7"/>
  <c r="F133" i="7"/>
  <c r="H117" i="7"/>
  <c r="G65" i="7"/>
  <c r="G89" i="7"/>
  <c r="F72" i="7"/>
  <c r="G70" i="7"/>
  <c r="F160" i="7"/>
  <c r="H71" i="7"/>
  <c r="H135" i="7"/>
  <c r="H93" i="7"/>
  <c r="G90" i="7"/>
  <c r="H144" i="7"/>
  <c r="G108" i="7"/>
  <c r="H113" i="7"/>
  <c r="G145" i="7"/>
  <c r="G67" i="7"/>
  <c r="F148" i="7"/>
  <c r="F170" i="7"/>
  <c r="G159" i="7"/>
  <c r="F60" i="7"/>
  <c r="H77" i="7"/>
  <c r="F132" i="7"/>
  <c r="G66" i="7"/>
  <c r="F138" i="7"/>
  <c r="F120" i="7"/>
  <c r="G62" i="7"/>
  <c r="H106" i="7"/>
  <c r="F73" i="7"/>
  <c r="G95" i="7"/>
  <c r="H159" i="7"/>
  <c r="G168" i="7"/>
  <c r="G78" i="7"/>
  <c r="H73" i="7"/>
  <c r="H82" i="7"/>
  <c r="F92" i="7"/>
  <c r="H148" i="7"/>
  <c r="H173" i="7"/>
  <c r="F101" i="7"/>
  <c r="F89" i="7"/>
  <c r="H97" i="7"/>
  <c r="G160" i="7"/>
  <c r="G64" i="7"/>
  <c r="H126" i="7"/>
  <c r="G103" i="7"/>
  <c r="G131" i="7"/>
  <c r="H125" i="7"/>
  <c r="G126" i="7"/>
  <c r="H130" i="7"/>
  <c r="G58" i="7"/>
  <c r="G165" i="7"/>
  <c r="F124" i="7"/>
  <c r="G125" i="7"/>
  <c r="G94" i="7"/>
  <c r="H67" i="7"/>
  <c r="G99" i="7"/>
  <c r="G104" i="7"/>
  <c r="G105" i="7"/>
  <c r="G83" i="7"/>
  <c r="F126" i="7"/>
  <c r="H156" i="7"/>
  <c r="H101" i="7"/>
  <c r="G72" i="7"/>
  <c r="H64" i="7"/>
  <c r="H59" i="7"/>
  <c r="G128" i="7"/>
  <c r="G107" i="7"/>
  <c r="F122" i="7"/>
  <c r="G118" i="7"/>
  <c r="F112" i="7"/>
  <c r="F63" i="7"/>
  <c r="F143" i="7"/>
  <c r="G91" i="7"/>
  <c r="H114" i="7"/>
  <c r="H151" i="7"/>
  <c r="H58" i="7"/>
  <c r="H123"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75" i="7"/>
  <c r="F152" i="7"/>
  <c r="H79" i="7"/>
  <c r="G110" i="7"/>
  <c r="G82" i="7"/>
  <c r="G57" i="7"/>
  <c r="G106" i="7"/>
  <c r="H164" i="7"/>
  <c r="G92" i="7"/>
  <c r="F103" i="7"/>
  <c r="G116" i="7"/>
  <c r="G76" i="7"/>
  <c r="G138" i="7"/>
  <c r="G73" i="7"/>
  <c r="G88" i="7"/>
  <c r="H149" i="7"/>
  <c r="F161" i="7"/>
  <c r="H163" i="7"/>
  <c r="G157" i="7"/>
  <c r="G121" i="7"/>
  <c r="G167" i="7"/>
  <c r="G69" i="7"/>
  <c r="G135" i="7"/>
  <c r="H102" i="7"/>
  <c r="F130" i="7"/>
  <c r="F149" i="7"/>
  <c r="F159" i="7"/>
  <c r="G175" i="7"/>
  <c r="H120" i="7"/>
  <c r="H127" i="7"/>
  <c r="F172" i="7"/>
  <c r="H85" i="7"/>
  <c r="H63" i="7"/>
  <c r="F87" i="7"/>
  <c r="G139" i="7"/>
  <c r="G172" i="7"/>
  <c r="H86" i="7"/>
  <c r="F117" i="7"/>
  <c r="F86" i="7"/>
  <c r="F80" i="7"/>
  <c r="F98" i="7"/>
  <c r="F83" i="7"/>
  <c r="G156" i="7"/>
  <c r="G120" i="7"/>
  <c r="G148" i="7"/>
  <c r="G155" i="7"/>
  <c r="F166" i="7"/>
  <c r="G162" i="7"/>
  <c r="G169" i="7"/>
  <c r="H115" i="7"/>
  <c r="G98" i="7"/>
  <c r="H96" i="7"/>
  <c r="H128" i="7"/>
  <c r="H100" i="7"/>
  <c r="F65" i="7"/>
  <c r="H74" i="7"/>
  <c r="F91" i="7"/>
  <c r="H99" i="7"/>
  <c r="G140" i="7"/>
  <c r="F85" i="7"/>
  <c r="G84" i="7"/>
  <c r="G171" i="7"/>
  <c r="G74" i="7"/>
  <c r="H87" i="7"/>
  <c r="H129" i="7"/>
  <c r="G80" i="7"/>
  <c r="F64" i="7"/>
  <c r="F131" i="7"/>
  <c r="G142" i="7"/>
  <c r="F125" i="7"/>
  <c r="H104" i="7"/>
  <c r="H168" i="7"/>
  <c r="F118" i="7"/>
  <c r="H140" i="7"/>
  <c r="G75" i="7"/>
  <c r="G143" i="7"/>
  <c r="H62" i="7"/>
  <c r="F68" i="7"/>
  <c r="H110" i="7"/>
  <c r="F58" i="7"/>
  <c r="G119" i="7"/>
  <c r="G97" i="7"/>
  <c r="F62" i="7"/>
  <c r="F154" i="7"/>
  <c r="F88" i="7"/>
  <c r="G77" i="7"/>
  <c r="G158" i="7"/>
  <c r="F99" i="7"/>
  <c r="H118" i="7"/>
  <c r="F165" i="7"/>
  <c r="G93" i="7"/>
  <c r="G133" i="7"/>
  <c r="F163" i="7"/>
  <c r="F114" i="7"/>
  <c r="G79" i="7"/>
  <c r="F173" i="7"/>
  <c r="G141" i="7"/>
  <c r="F96" i="7"/>
  <c r="H136" i="7"/>
  <c r="F90" i="7"/>
  <c r="F128" i="7"/>
  <c r="F70" i="7"/>
  <c r="H76" i="7"/>
  <c r="F162" i="7"/>
  <c r="G161" i="7"/>
  <c r="H72" i="7"/>
  <c r="G111" i="7"/>
  <c r="F109" i="7"/>
  <c r="F107" i="7"/>
  <c r="G166" i="7"/>
  <c r="G123" i="7"/>
  <c r="F167" i="7"/>
  <c r="F145" i="7"/>
  <c r="F147" i="7"/>
  <c r="H166" i="7"/>
  <c r="H150" i="7"/>
  <c r="F94" i="7"/>
  <c r="G170" i="7"/>
  <c r="H98" i="7"/>
  <c r="H83"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51" i="7"/>
  <c r="G151" i="7"/>
  <c r="G115" i="7"/>
  <c r="H90" i="7"/>
  <c r="G112" i="7"/>
  <c r="G113"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O39" i="7"/>
  <c r="F212" i="7"/>
  <c r="F207" i="7"/>
  <c r="R38" i="7"/>
  <c r="G38" i="7"/>
  <c r="J38" i="7"/>
  <c r="J32" i="7"/>
  <c r="G32" i="7"/>
  <c r="G211" i="7"/>
  <c r="K38" i="7"/>
  <c r="H211" i="7"/>
  <c r="G33" i="7"/>
  <c r="R32" i="7"/>
  <c r="F39" i="7"/>
  <c r="I32" i="7"/>
  <c r="O38" i="7"/>
  <c r="S32" i="7"/>
  <c r="J39" i="7"/>
  <c r="R39" i="7"/>
  <c r="N32" i="7"/>
  <c r="N33" i="7"/>
  <c r="D38" i="7"/>
  <c r="G207" i="7"/>
  <c r="H212" i="7"/>
  <c r="P38" i="7"/>
  <c r="F211" i="7"/>
  <c r="K32" i="7"/>
  <c r="E32" i="7"/>
  <c r="D39" i="7"/>
  <c r="E33" i="7"/>
  <c r="E38" i="7"/>
  <c r="K33" i="7"/>
  <c r="M33" i="7"/>
  <c r="H39" i="7"/>
  <c r="H208" i="7"/>
  <c r="T39" i="7"/>
  <c r="I39" i="7"/>
  <c r="T32" i="7"/>
  <c r="K39" i="7"/>
  <c r="L39" i="7"/>
  <c r="H207" i="7"/>
  <c r="C38" i="7"/>
  <c r="D32" i="7"/>
  <c r="P32" i="7"/>
  <c r="C32" i="7"/>
  <c r="G39" i="7"/>
  <c r="E39" i="7"/>
  <c r="F208" i="7"/>
  <c r="N39" i="7"/>
  <c r="F33" i="7"/>
  <c r="R33" i="7"/>
  <c r="F32" i="7"/>
  <c r="S38" i="7"/>
  <c r="I33" i="7"/>
  <c r="H33" i="7"/>
  <c r="Q38" i="7"/>
  <c r="M32" i="7"/>
  <c r="G208" i="7"/>
  <c r="M39" i="7"/>
  <c r="H32" i="7"/>
  <c r="S33" i="7"/>
  <c r="I38" i="7"/>
  <c r="T33" i="7"/>
  <c r="T38" i="7"/>
  <c r="P33" i="7"/>
  <c r="H38" i="7"/>
  <c r="G212" i="7"/>
  <c r="M38" i="7"/>
  <c r="N38" i="7"/>
  <c r="L38" i="7"/>
  <c r="L33" i="7"/>
  <c r="S39" i="7"/>
  <c r="C39" i="7"/>
  <c r="P39" i="7"/>
  <c r="C33" i="7"/>
  <c r="D33" i="7"/>
  <c r="L32" i="7"/>
  <c r="F38" i="7"/>
  <c r="O32" i="7"/>
  <c r="J33" i="7"/>
  <c r="Q33" i="7"/>
  <c r="O33" i="7"/>
  <c r="Q39" i="7"/>
  <c r="E72" i="7" l="1"/>
  <c r="Q43" i="7"/>
  <c r="C156" i="7"/>
  <c r="C101" i="7"/>
  <c r="C103" i="7"/>
  <c r="D108" i="7"/>
  <c r="J43" i="7"/>
  <c r="H42" i="7"/>
  <c r="L42" i="7"/>
  <c r="C97" i="7"/>
  <c r="I43" i="7"/>
  <c r="C165" i="7"/>
  <c r="S42" i="7"/>
  <c r="C104" i="7"/>
  <c r="E93" i="7"/>
  <c r="E94" i="7"/>
  <c r="E141" i="7"/>
  <c r="D135" i="7"/>
  <c r="D166" i="7"/>
  <c r="D147" i="7"/>
  <c r="T43" i="7"/>
  <c r="C109" i="7"/>
  <c r="G42" i="7"/>
  <c r="T42" i="7"/>
  <c r="D130" i="7"/>
  <c r="E126" i="7"/>
  <c r="E108" i="7"/>
  <c r="D155" i="7"/>
  <c r="R42" i="7"/>
  <c r="E57" i="7"/>
  <c r="U39" i="7"/>
  <c r="C43" i="7"/>
  <c r="D43" i="7"/>
  <c r="O43" i="7"/>
  <c r="S43" i="7"/>
  <c r="E101" i="7"/>
  <c r="E124" i="7"/>
  <c r="E85" i="7"/>
  <c r="C73" i="7"/>
  <c r="D114" i="7"/>
  <c r="E156" i="7"/>
  <c r="E123" i="7"/>
  <c r="U38" i="7"/>
  <c r="C42" i="7"/>
  <c r="C131" i="7"/>
  <c r="D137" i="7"/>
  <c r="D42" i="7"/>
  <c r="E132" i="7"/>
  <c r="D102" i="7"/>
  <c r="K42" i="7"/>
  <c r="C152" i="7"/>
  <c r="M42" i="7"/>
  <c r="C107" i="7"/>
  <c r="D173" i="7"/>
  <c r="D67" i="7"/>
  <c r="E73" i="7"/>
  <c r="C135" i="7"/>
  <c r="E59" i="7"/>
  <c r="H43" i="7"/>
  <c r="J42" i="7"/>
  <c r="E82" i="7"/>
  <c r="N43" i="7"/>
  <c r="D74" i="7"/>
  <c r="P43" i="7"/>
  <c r="G43" i="7"/>
  <c r="D75" i="7"/>
  <c r="D171" i="7"/>
  <c r="C60" i="7"/>
  <c r="D136" i="7"/>
  <c r="E43" i="7"/>
  <c r="D131" i="7"/>
  <c r="C85" i="7"/>
  <c r="F43" i="7"/>
  <c r="C157" i="7"/>
  <c r="E109" i="7"/>
  <c r="E80" i="7"/>
  <c r="D140" i="7"/>
  <c r="D59" i="7"/>
  <c r="C74"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E164" i="7"/>
  <c r="C70" i="7"/>
  <c r="D61" i="7"/>
  <c r="C82" i="7"/>
  <c r="D145" i="7"/>
  <c r="C80" i="7"/>
  <c r="E118" i="7"/>
  <c r="D129" i="7"/>
  <c r="C140" i="7"/>
  <c r="C145" i="7"/>
  <c r="D76" i="7"/>
  <c r="E121" i="7"/>
  <c r="C172" i="7"/>
  <c r="E170" i="7"/>
  <c r="D160" i="7"/>
  <c r="D150" i="7"/>
  <c r="C110" i="7"/>
  <c r="C75" i="7"/>
  <c r="D175" i="7"/>
  <c r="D123" i="7"/>
  <c r="E147" i="7"/>
  <c r="D121" i="7"/>
  <c r="C88" i="7"/>
  <c r="R43" i="7"/>
  <c r="D83" i="7"/>
  <c r="C92" i="7"/>
  <c r="L43" i="7"/>
  <c r="E163" i="7"/>
  <c r="C66" i="7"/>
  <c r="C174" i="7"/>
  <c r="C79" i="7"/>
  <c r="O42" i="7"/>
  <c r="P42" i="7"/>
  <c r="C164" i="7"/>
  <c r="E158" i="7"/>
  <c r="D159" i="7"/>
  <c r="D101" i="7"/>
  <c r="E88" i="7"/>
  <c r="D127" i="7"/>
  <c r="C147" i="7"/>
  <c r="E129" i="7"/>
  <c r="D63" i="7"/>
  <c r="D126" i="7"/>
  <c r="D142" i="7"/>
  <c r="C132" i="7"/>
  <c r="C133" i="7"/>
  <c r="C171" i="7"/>
  <c r="D151" i="7"/>
  <c r="C99" i="7"/>
  <c r="C142" i="7"/>
  <c r="D78" i="7"/>
  <c r="E146" i="7"/>
  <c r="C126" i="7"/>
  <c r="E78" i="7"/>
  <c r="C78" i="7"/>
  <c r="E83" i="7"/>
  <c r="D128" i="7"/>
  <c r="I42" i="7"/>
  <c r="D70" i="7"/>
  <c r="D69" i="7"/>
  <c r="E92" i="7"/>
  <c r="D65" i="7"/>
  <c r="C117" i="7"/>
  <c r="D170" i="7"/>
  <c r="E66" i="7"/>
  <c r="E100" i="7"/>
  <c r="D103" i="7"/>
  <c r="E71" i="7"/>
  <c r="E68" i="7"/>
  <c r="E135" i="7"/>
  <c r="D89" i="7"/>
  <c r="D134" i="7"/>
  <c r="D158" i="7"/>
  <c r="E96" i="7"/>
  <c r="E150" i="7"/>
  <c r="C170" i="7"/>
  <c r="C125" i="7"/>
  <c r="C108" i="7"/>
  <c r="E105" i="7"/>
  <c r="D109" i="7"/>
  <c r="D60" i="7"/>
  <c r="C111" i="7"/>
  <c r="C154" i="7"/>
  <c r="D107" i="7"/>
  <c r="E86" i="7"/>
  <c r="C87" i="7"/>
  <c r="C83" i="7"/>
  <c r="C106" i="7"/>
  <c r="E62" i="7"/>
  <c r="C69" i="7"/>
  <c r="C100" i="7"/>
  <c r="C128" i="7"/>
  <c r="E90" i="7"/>
  <c r="E70" i="7"/>
  <c r="E167" i="7"/>
  <c r="E160" i="7"/>
  <c r="E157" i="7"/>
  <c r="E60" i="7"/>
  <c r="D106" i="7"/>
  <c r="E162" i="7"/>
  <c r="E64" i="7"/>
  <c r="C122" i="7"/>
  <c r="C116" i="7"/>
  <c r="C76" i="7"/>
  <c r="C160" i="7"/>
  <c r="E63" i="7"/>
  <c r="C167" i="7"/>
  <c r="C163" i="7"/>
  <c r="E77"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D88" i="7"/>
  <c r="C168" i="7"/>
  <c r="C84" i="7"/>
  <c r="D153" i="7"/>
  <c r="C112" i="7"/>
  <c r="E76" i="7"/>
  <c r="C162" i="7"/>
  <c r="E58" i="7"/>
  <c r="E155" i="7"/>
  <c r="E119" i="7"/>
  <c r="C173" i="7"/>
  <c r="E116" i="7"/>
  <c r="D58" i="7"/>
  <c r="E131" i="7"/>
  <c r="D92" i="7"/>
  <c r="D90" i="7"/>
  <c r="C96" i="7"/>
  <c r="E61" i="7"/>
  <c r="E104" i="7"/>
  <c r="E98" i="7"/>
  <c r="E145" i="7"/>
  <c r="C102" i="7"/>
  <c r="E74" i="7"/>
  <c r="D80" i="7"/>
  <c r="C65" i="7"/>
  <c r="E171" i="7"/>
  <c r="D148" i="7"/>
  <c r="D139" i="7"/>
  <c r="D110" i="7"/>
  <c r="C136" i="7"/>
  <c r="C72"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63" i="7"/>
  <c r="E110" i="7"/>
  <c r="E111" i="7"/>
  <c r="C120" i="7"/>
  <c r="E67" i="7"/>
  <c r="E133" i="7"/>
  <c r="E134" i="7"/>
  <c r="E79" i="7"/>
  <c r="D96" i="7"/>
  <c r="D146" i="7"/>
  <c r="C114" i="7"/>
  <c r="D98" i="7"/>
  <c r="C161" i="7"/>
  <c r="C119" i="7"/>
  <c r="E148" i="7"/>
  <c r="E169" i="7"/>
  <c r="D125" i="7"/>
  <c r="C169" i="7"/>
  <c r="E87" i="7"/>
  <c r="C89" i="7"/>
  <c r="C146" i="7"/>
  <c r="E149" i="7"/>
  <c r="C153" i="7"/>
  <c r="D85" i="7"/>
  <c r="C150" i="7"/>
  <c r="C113" i="7"/>
  <c r="C67"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09" i="7"/>
  <c r="F209" i="7"/>
  <c r="H213" i="7"/>
  <c r="F213" i="7"/>
  <c r="G213" i="7"/>
  <c r="H209" i="7"/>
  <c r="F215" i="7" l="1"/>
  <c r="M34" i="12" s="1"/>
  <c r="G215" i="7"/>
  <c r="N34" i="12" s="1"/>
  <c r="H215" i="7"/>
  <c r="O34" i="12" s="1"/>
</calcChain>
</file>

<file path=xl/sharedStrings.xml><?xml version="1.0" encoding="utf-8"?>
<sst xmlns="http://schemas.openxmlformats.org/spreadsheetml/2006/main" count="15202" uniqueCount="218">
  <si>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</si>
  <si>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</si>
  <si>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</si>
  <si>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</si>
  <si>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</si>
  <si>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</si>
  <si>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</si>
  <si>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</si>
  <si>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</si>
  <si>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</si>
  <si>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</si>
  <si>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</si>
  <si>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</si>
  <si>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</si>
  <si>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</si>
  <si>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</si>
  <si>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</si>
  <si>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</si>
  <si>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</si>
  <si>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</si>
  <si>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</si>
  <si>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</si>
  <si>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</si>
  <si>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</si>
  <si>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</si>
  <si>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</si>
  <si>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</si>
  <si>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</si>
  <si>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</si>
  <si>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</si>
  <si>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</si>
  <si>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</si>
  <si>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</si>
  <si>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</si>
  <si>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</si>
  <si>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</si>
  <si>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</si>
  <si>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</si>
  <si>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</si>
  <si>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</si>
  <si>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</si>
  <si>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</si>
  <si>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</si>
  <si>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</si>
  <si>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</si>
  <si>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</si>
  <si>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</si>
  <si>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</si>
  <si>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</si>
  <si>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</si>
  <si>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</si>
  <si>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</si>
  <si>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</si>
  <si>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</si>
  <si>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</si>
  <si>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</si>
  <si>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</si>
  <si>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</si>
  <si>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</si>
  <si>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</si>
  <si>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</si>
  <si>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</si>
  <si>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</si>
  <si>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</si>
  <si>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</si>
  <si>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</si>
  <si>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</si>
  <si>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</si>
  <si>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</si>
  <si>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</si>
  <si>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</si>
  <si>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</si>
  <si>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</si>
  <si>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</si>
  <si>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</si>
  <si>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</si>
  <si>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</si>
  <si>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</si>
  <si>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</si>
  <si>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</si>
  <si>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</si>
  <si>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</si>
  <si>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</si>
  <si>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</si>
  <si>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</si>
  <si>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</si>
  <si>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</si>
  <si>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</si>
  <si>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</si>
  <si>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</si>
  <si>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</si>
  <si>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</si>
  <si>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</si>
  <si>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</si>
  <si>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</si>
  <si>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</si>
  <si>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</si>
  <si>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</si>
  <si>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</si>
  <si>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</si>
  <si>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</si>
  <si>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</si>
  <si>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</si>
  <si>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</si>
  <si>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</si>
  <si>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</si>
  <si>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</si>
  <si>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</si>
  <si>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</si>
  <si>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</si>
  <si>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</si>
  <si>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</si>
  <si>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</si>
  <si>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</si>
  <si>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</si>
  <si>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</si>
  <si>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</si>
  <si>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</si>
  <si>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</si>
  <si>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</si>
  <si>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</si>
  <si>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</si>
  <si>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</si>
  <si>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</si>
  <si>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</si>
  <si>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</si>
  <si>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</si>
  <si>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</si>
  <si>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</si>
  <si>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</si>
  <si>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</si>
  <si>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</si>
  <si>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</si>
  <si>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</si>
  <si>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</si>
  <si>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</si>
  <si>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</si>
  <si>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</si>
  <si>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</si>
  <si>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</si>
  <si>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</si>
  <si>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</si>
  <si>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</si>
  <si>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</si>
  <si>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</si>
  <si>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</si>
  <si>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</si>
  <si>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</si>
  <si>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</si>
  <si>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</si>
  <si>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</si>
  <si>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</si>
  <si>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</si>
  <si>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</si>
  <si>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</si>
  <si>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</si>
  <si>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</si>
  <si>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</si>
  <si>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</si>
  <si>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</si>
  <si>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</si>
  <si>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</si>
  <si>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</si>
  <si>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</si>
  <si>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</si>
  <si>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</si>
  <si>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</si>
  <si>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</si>
  <si>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</si>
  <si>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</si>
  <si>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</si>
  <si>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</si>
  <si>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</si>
  <si>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</si>
  <si>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</si>
  <si>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</si>
  <si>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</si>
  <si>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</si>
  <si>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</si>
  <si>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</si>
  <si>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</si>
  <si>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</si>
  <si>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</si>
  <si>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</si>
  <si>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</si>
  <si>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</si>
  <si>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</si>
  <si>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</si>
  <si>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</si>
  <si>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</si>
  <si>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</si>
  <si>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</si>
  <si>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</si>
  <si>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</si>
  <si>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</si>
  <si>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</si>
  <si>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</si>
  <si>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</si>
  <si>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</si>
  <si>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</si>
  <si>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</si>
  <si>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</si>
  <si>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GRIM0005</t>
  </si>
  <si>
    <t>Chronic kidney disease (ICD-10 B52.0, D59.3, E10.2, E11.2, E12.2, E13.2, E14.2, E85.1, I12, I13, I15.0, I15.1, N00–N07, N11, N12, N14, N15, N18, N19, N25–N28, N39.1, N39.2, Q60–Q63, T82.4, T86.1), 1979–2014</t>
  </si>
  <si>
    <t>—</t>
  </si>
  <si>
    <t>Final</t>
  </si>
  <si>
    <t>Final Recast</t>
  </si>
  <si>
    <t>Revised</t>
  </si>
  <si>
    <t>Preliminary</t>
  </si>
  <si>
    <t>year</t>
  </si>
  <si>
    <t>SnapshotId</t>
  </si>
  <si>
    <t>Chronic kidney disease</t>
  </si>
  <si>
    <t>B52.0, D59.3, E10.2, E11.2, E12.2, E13.2, E14.2, E85.1, I12, I13, I15.0, I15.1, N00–N07, N11, N12, N14, N15, N18, N19, N25–N28, N39.1, N39.2, Q60–Q63, T82.4, T86.1</t>
  </si>
  <si>
    <t>All causes combined</t>
  </si>
  <si>
    <t>all</t>
  </si>
  <si>
    <t>250.3, 403, 404, 580–583, 585–589, 590.0, 590.2–590.9, 593.0, 593.1, 593.3, 753.0–753.4</t>
  </si>
  <si>
    <t>None.</t>
  </si>
  <si>
    <t>A comparability factor for Chronic kidney disease (ICD-10 B52.0, D59.3, E10.2, E11.2, E12.2, E13.2, E14.2, E85.1, I12, I13, I15.0, I15.1, N00–N07, N11, N12, N14, N15, N18, N19, N25–N28, N39.1, N39.2, Q60–Q63, T82.4, T86.1) has not been calculated.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</si>
</sst>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Chronic kidney disease (ICD-10 B52.0, D59.3, E10.2, E11.2, E12.2, E13.2, E14.2, E85.1, I12, I13, I15.0, I15.1, N00–N07, N11, N12, N14, N15, N18, N19, N25–N28, N39.1, N39.2, Q60–Q63, T82.4, T86.1), by sex and year, 1979–2014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Admin!Deaths_male</c:f>
              <c:numCache>
                <c:formatCode>#,##0</c:formatCode>
                <c:ptCount val="36"/>
                <c:pt idx="0">
                  <c:v>629</c:v>
                </c:pt>
                <c:pt idx="1">
                  <c:v>747</c:v>
                </c:pt>
                <c:pt idx="2">
                  <c:v>678</c:v>
                </c:pt>
                <c:pt idx="3">
                  <c:v>773</c:v>
                </c:pt>
                <c:pt idx="4">
                  <c:v>741</c:v>
                </c:pt>
                <c:pt idx="5">
                  <c:v>703</c:v>
                </c:pt>
                <c:pt idx="6">
                  <c:v>753</c:v>
                </c:pt>
                <c:pt idx="7">
                  <c:v>696</c:v>
                </c:pt>
                <c:pt idx="8">
                  <c:v>706</c:v>
                </c:pt>
                <c:pt idx="9">
                  <c:v>786</c:v>
                </c:pt>
                <c:pt idx="10">
                  <c:v>782</c:v>
                </c:pt>
                <c:pt idx="11">
                  <c:v>806</c:v>
                </c:pt>
                <c:pt idx="12">
                  <c:v>823</c:v>
                </c:pt>
                <c:pt idx="13">
                  <c:v>778</c:v>
                </c:pt>
                <c:pt idx="14">
                  <c:v>830</c:v>
                </c:pt>
                <c:pt idx="15">
                  <c:v>882</c:v>
                </c:pt>
                <c:pt idx="16">
                  <c:v>839</c:v>
                </c:pt>
                <c:pt idx="17">
                  <c:v>954</c:v>
                </c:pt>
                <c:pt idx="18">
                  <c:v>1051</c:v>
                </c:pt>
                <c:pt idx="19">
                  <c:v>1048</c:v>
                </c:pt>
                <c:pt idx="20">
                  <c:v>1073</c:v>
                </c:pt>
                <c:pt idx="21">
                  <c:v>1032</c:v>
                </c:pt>
                <c:pt idx="22">
                  <c:v>1083</c:v>
                </c:pt>
                <c:pt idx="23">
                  <c:v>1129</c:v>
                </c:pt>
                <c:pt idx="24">
                  <c:v>1121</c:v>
                </c:pt>
                <c:pt idx="25">
                  <c:v>1131</c:v>
                </c:pt>
                <c:pt idx="26">
                  <c:v>1105</c:v>
                </c:pt>
                <c:pt idx="27">
                  <c:v>1335</c:v>
                </c:pt>
                <c:pt idx="28">
                  <c:v>1369</c:v>
                </c:pt>
                <c:pt idx="29">
                  <c:v>1488</c:v>
                </c:pt>
                <c:pt idx="30">
                  <c:v>1500</c:v>
                </c:pt>
                <c:pt idx="31">
                  <c:v>1341</c:v>
                </c:pt>
                <c:pt idx="32">
                  <c:v>1452</c:v>
                </c:pt>
                <c:pt idx="33">
                  <c:v>1558</c:v>
                </c:pt>
                <c:pt idx="34">
                  <c:v>1873</c:v>
                </c:pt>
                <c:pt idx="35">
                  <c:v>1880</c:v>
                </c:pt>
              </c:numCache>
            </c:numRef>
          </c:yVal>
          <c:smooth val="0"/>
        </c:ser>
        <c:ser>
          <c:idx val="1"/>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Admin!Deaths_female</c:f>
              <c:numCache>
                <c:formatCode>#,##0</c:formatCode>
                <c:ptCount val="36"/>
                <c:pt idx="0">
                  <c:v>907</c:v>
                </c:pt>
                <c:pt idx="1">
                  <c:v>875</c:v>
                </c:pt>
                <c:pt idx="2">
                  <c:v>964</c:v>
                </c:pt>
                <c:pt idx="3">
                  <c:v>1016</c:v>
                </c:pt>
                <c:pt idx="4">
                  <c:v>986</c:v>
                </c:pt>
                <c:pt idx="5">
                  <c:v>945</c:v>
                </c:pt>
                <c:pt idx="6">
                  <c:v>1005</c:v>
                </c:pt>
                <c:pt idx="7">
                  <c:v>992</c:v>
                </c:pt>
                <c:pt idx="8">
                  <c:v>1012</c:v>
                </c:pt>
                <c:pt idx="9">
                  <c:v>1034</c:v>
                </c:pt>
                <c:pt idx="10">
                  <c:v>1089</c:v>
                </c:pt>
                <c:pt idx="11">
                  <c:v>1021</c:v>
                </c:pt>
                <c:pt idx="12">
                  <c:v>1045</c:v>
                </c:pt>
                <c:pt idx="13">
                  <c:v>1009</c:v>
                </c:pt>
                <c:pt idx="14">
                  <c:v>1028</c:v>
                </c:pt>
                <c:pt idx="15">
                  <c:v>1050</c:v>
                </c:pt>
                <c:pt idx="16">
                  <c:v>1060</c:v>
                </c:pt>
                <c:pt idx="17">
                  <c:v>1126</c:v>
                </c:pt>
                <c:pt idx="18">
                  <c:v>1186</c:v>
                </c:pt>
                <c:pt idx="19">
                  <c:v>1256</c:v>
                </c:pt>
                <c:pt idx="20">
                  <c:v>1243</c:v>
                </c:pt>
                <c:pt idx="21">
                  <c:v>1205</c:v>
                </c:pt>
                <c:pt idx="22">
                  <c:v>1206</c:v>
                </c:pt>
                <c:pt idx="23">
                  <c:v>1357</c:v>
                </c:pt>
                <c:pt idx="24">
                  <c:v>1310</c:v>
                </c:pt>
                <c:pt idx="25">
                  <c:v>1232</c:v>
                </c:pt>
                <c:pt idx="26">
                  <c:v>1321</c:v>
                </c:pt>
                <c:pt idx="27">
                  <c:v>1376</c:v>
                </c:pt>
                <c:pt idx="28">
                  <c:v>1653</c:v>
                </c:pt>
                <c:pt idx="29">
                  <c:v>1771</c:v>
                </c:pt>
                <c:pt idx="30">
                  <c:v>1830</c:v>
                </c:pt>
                <c:pt idx="31">
                  <c:v>1657</c:v>
                </c:pt>
                <c:pt idx="32">
                  <c:v>1616</c:v>
                </c:pt>
                <c:pt idx="33">
                  <c:v>1731</c:v>
                </c:pt>
                <c:pt idx="34">
                  <c:v>1956</c:v>
                </c:pt>
                <c:pt idx="35">
                  <c:v>2132</c:v>
                </c:pt>
              </c:numCache>
            </c:numRef>
          </c:yVal>
          <c:smooth val="0"/>
        </c:ser>
        <c:dLbls>
          <c:showLegendKey val="0"/>
          <c:showVal val="0"/>
          <c:showCatName val="0"/>
          <c:showSerName val="0"/>
          <c:showPercent val="0"/>
          <c:showBubbleSize val="0"/>
        </c:dLbls>
        <c:axId val="56342016"/>
        <c:axId val="56343936"/>
      </c:scatterChart>
      <c:valAx>
        <c:axId val="5634201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343936"/>
        <c:crosses val="autoZero"/>
        <c:crossBetween val="midCat"/>
        <c:minorUnit val="10"/>
      </c:valAx>
      <c:valAx>
        <c:axId val="5634393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6342016"/>
        <c:crosses val="autoZero"/>
        <c:crossBetween val="midCat"/>
      </c:valAx>
      <c:spPr>
        <a:noFill/>
        <a:ln w="25400">
          <a:noFill/>
        </a:ln>
      </c:spPr>
    </c:plotArea>
    <c:legend>
      <c:legendPos val="t"/>
      <c:layout>
        <c:manualLayout>
          <c:xMode val="edge"/>
          <c:yMode val="edge"/>
          <c:x val="0.28938125345169291"/>
          <c:y val="0.21473070745605713"/>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Chronic kidney disease (ICD-10 B52.0, D59.3, E10.2, E11.2, E12.2, E13.2, E14.2, E85.1, I12, I13, I15.0, I15.1, N00–N07, N11, N12, N14, N15, N18, N19, N25–N28, N39.1, N39.2, Q60–Q63, T82.4, T86.1), by sex and year, 1979–201</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Admin!ASR_male</c:f>
              <c:numCache>
                <c:formatCode>0.0</c:formatCode>
                <c:ptCount val="36"/>
                <c:pt idx="0">
                  <c:v>16.73105</c:v>
                </c:pt>
                <c:pt idx="1">
                  <c:v>19.623775999999999</c:v>
                </c:pt>
                <c:pt idx="2">
                  <c:v>17.321141999999998</c:v>
                </c:pt>
                <c:pt idx="3">
                  <c:v>19.390488999999999</c:v>
                </c:pt>
                <c:pt idx="4">
                  <c:v>17.857019999999999</c:v>
                </c:pt>
                <c:pt idx="5">
                  <c:v>16.763387999999999</c:v>
                </c:pt>
                <c:pt idx="6">
                  <c:v>17.684930000000001</c:v>
                </c:pt>
                <c:pt idx="7">
                  <c:v>15.812745</c:v>
                </c:pt>
                <c:pt idx="8">
                  <c:v>15.441948999999999</c:v>
                </c:pt>
                <c:pt idx="9">
                  <c:v>17.074439999999999</c:v>
                </c:pt>
                <c:pt idx="10">
                  <c:v>16.276516000000001</c:v>
                </c:pt>
                <c:pt idx="11">
                  <c:v>16.642150000000001</c:v>
                </c:pt>
                <c:pt idx="12">
                  <c:v>15.969376</c:v>
                </c:pt>
                <c:pt idx="13">
                  <c:v>14.496999000000001</c:v>
                </c:pt>
                <c:pt idx="14">
                  <c:v>15.134446000000001</c:v>
                </c:pt>
                <c:pt idx="15">
                  <c:v>15.739789</c:v>
                </c:pt>
                <c:pt idx="16">
                  <c:v>14.353926</c:v>
                </c:pt>
                <c:pt idx="17">
                  <c:v>15.768874</c:v>
                </c:pt>
                <c:pt idx="18">
                  <c:v>16.424921000000001</c:v>
                </c:pt>
                <c:pt idx="19">
                  <c:v>15.843456</c:v>
                </c:pt>
                <c:pt idx="20">
                  <c:v>15.887974</c:v>
                </c:pt>
                <c:pt idx="21">
                  <c:v>14.533875999999999</c:v>
                </c:pt>
                <c:pt idx="22">
                  <c:v>14.472042</c:v>
                </c:pt>
                <c:pt idx="23">
                  <c:v>14.813136999999999</c:v>
                </c:pt>
                <c:pt idx="24">
                  <c:v>14.10585</c:v>
                </c:pt>
                <c:pt idx="25">
                  <c:v>13.993312</c:v>
                </c:pt>
                <c:pt idx="26">
                  <c:v>13.092086999999999</c:v>
                </c:pt>
                <c:pt idx="27">
                  <c:v>15.112938</c:v>
                </c:pt>
                <c:pt idx="28">
                  <c:v>14.935701999999999</c:v>
                </c:pt>
                <c:pt idx="29">
                  <c:v>15.620469999999999</c:v>
                </c:pt>
                <c:pt idx="30">
                  <c:v>15.212828999999999</c:v>
                </c:pt>
                <c:pt idx="31">
                  <c:v>13.079882</c:v>
                </c:pt>
                <c:pt idx="32">
                  <c:v>13.631366</c:v>
                </c:pt>
                <c:pt idx="33">
                  <c:v>14.054154</c:v>
                </c:pt>
                <c:pt idx="34">
                  <c:v>16.224699000000001</c:v>
                </c:pt>
                <c:pt idx="35">
                  <c:v>15.642445</c:v>
                </c:pt>
              </c:numCache>
            </c:numRef>
          </c:yVal>
          <c:smooth val="0"/>
        </c:ser>
        <c:ser>
          <c:idx val="3"/>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Admin!ASR_female</c:f>
              <c:numCache>
                <c:formatCode>0.0</c:formatCode>
                <c:ptCount val="36"/>
                <c:pt idx="0">
                  <c:v>15.484821</c:v>
                </c:pt>
                <c:pt idx="1">
                  <c:v>14.550366</c:v>
                </c:pt>
                <c:pt idx="2">
                  <c:v>15.441065</c:v>
                </c:pt>
                <c:pt idx="3">
                  <c:v>15.828001</c:v>
                </c:pt>
                <c:pt idx="4">
                  <c:v>14.932323</c:v>
                </c:pt>
                <c:pt idx="5">
                  <c:v>13.840452000000001</c:v>
                </c:pt>
                <c:pt idx="6">
                  <c:v>14.329091999999999</c:v>
                </c:pt>
                <c:pt idx="7">
                  <c:v>13.583873000000001</c:v>
                </c:pt>
                <c:pt idx="8">
                  <c:v>13.54894</c:v>
                </c:pt>
                <c:pt idx="9">
                  <c:v>13.495573</c:v>
                </c:pt>
                <c:pt idx="10">
                  <c:v>13.75286</c:v>
                </c:pt>
                <c:pt idx="11">
                  <c:v>12.652581</c:v>
                </c:pt>
                <c:pt idx="12">
                  <c:v>12.477986</c:v>
                </c:pt>
                <c:pt idx="13">
                  <c:v>11.735488</c:v>
                </c:pt>
                <c:pt idx="14">
                  <c:v>11.57471</c:v>
                </c:pt>
                <c:pt idx="15">
                  <c:v>11.365059</c:v>
                </c:pt>
                <c:pt idx="16">
                  <c:v>11.138726999999999</c:v>
                </c:pt>
                <c:pt idx="17">
                  <c:v>11.445114999999999</c:v>
                </c:pt>
                <c:pt idx="18">
                  <c:v>11.680941000000001</c:v>
                </c:pt>
                <c:pt idx="19">
                  <c:v>11.939727</c:v>
                </c:pt>
                <c:pt idx="20">
                  <c:v>11.43544</c:v>
                </c:pt>
                <c:pt idx="21">
                  <c:v>10.693880999999999</c:v>
                </c:pt>
                <c:pt idx="22">
                  <c:v>10.218992999999999</c:v>
                </c:pt>
                <c:pt idx="23">
                  <c:v>11.188560000000001</c:v>
                </c:pt>
                <c:pt idx="24">
                  <c:v>10.468932000000001</c:v>
                </c:pt>
                <c:pt idx="25">
                  <c:v>9.7126484000000008</c:v>
                </c:pt>
                <c:pt idx="26">
                  <c:v>10.046189</c:v>
                </c:pt>
                <c:pt idx="27">
                  <c:v>10.080674</c:v>
                </c:pt>
                <c:pt idx="28">
                  <c:v>11.706884000000001</c:v>
                </c:pt>
                <c:pt idx="29">
                  <c:v>11.941915</c:v>
                </c:pt>
                <c:pt idx="30">
                  <c:v>12.090236000000001</c:v>
                </c:pt>
                <c:pt idx="31">
                  <c:v>10.536125</c:v>
                </c:pt>
                <c:pt idx="32">
                  <c:v>10.126429</c:v>
                </c:pt>
                <c:pt idx="33">
                  <c:v>10.446016999999999</c:v>
                </c:pt>
                <c:pt idx="34">
                  <c:v>11.762183</c:v>
                </c:pt>
                <c:pt idx="35">
                  <c:v>12.360346</c:v>
                </c:pt>
              </c:numCache>
            </c:numRef>
          </c:yVal>
          <c:smooth val="0"/>
        </c:ser>
        <c:dLbls>
          <c:showLegendKey val="0"/>
          <c:showVal val="0"/>
          <c:showCatName val="0"/>
          <c:showSerName val="0"/>
          <c:showPercent val="0"/>
          <c:showBubbleSize val="0"/>
        </c:dLbls>
        <c:axId val="56357632"/>
        <c:axId val="56359552"/>
      </c:scatterChart>
      <c:valAx>
        <c:axId val="5635763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359552"/>
        <c:crosses val="autoZero"/>
        <c:crossBetween val="midCat"/>
        <c:minorUnit val="10"/>
      </c:valAx>
      <c:valAx>
        <c:axId val="5635955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357632"/>
        <c:crosses val="autoZero"/>
        <c:crossBetween val="midCat"/>
      </c:valAx>
      <c:spPr>
        <a:noFill/>
        <a:ln w="25400">
          <a:noFill/>
        </a:ln>
      </c:spPr>
    </c:plotArea>
    <c:legend>
      <c:legendPos val="t"/>
      <c:layout>
        <c:manualLayout>
          <c:xMode val="edge"/>
          <c:yMode val="edge"/>
          <c:x val="0.28938125345169291"/>
          <c:y val="0.21473070745605713"/>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Chronic kidney disease (ICD-10 B52.0, D59.3, E10.2, E11.2, E12.2, E13.2, E14.2, E85.1, I12, I13, I15.0, I15.1, N00–N07, N11, N12, N14, N15, N18, N19, N25–N28, N39.1, N39.2, Q60–Q63, T82.4, T86.1),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1.5239624000000001</c:v>
                </c:pt>
                <c:pt idx="1">
                  <c:v>0</c:v>
                </c:pt>
                <c:pt idx="2">
                  <c:v>0</c:v>
                </c:pt>
                <c:pt idx="3">
                  <c:v>0.13176650000000001</c:v>
                </c:pt>
                <c:pt idx="4">
                  <c:v>0.3546028</c:v>
                </c:pt>
                <c:pt idx="5">
                  <c:v>0</c:v>
                </c:pt>
                <c:pt idx="6">
                  <c:v>0.3509679</c:v>
                </c:pt>
                <c:pt idx="7">
                  <c:v>0.38686219999999999</c:v>
                </c:pt>
                <c:pt idx="8">
                  <c:v>1.3366092000000001</c:v>
                </c:pt>
                <c:pt idx="9">
                  <c:v>2.4909930999999998</c:v>
                </c:pt>
                <c:pt idx="10">
                  <c:v>3.6404059000000002</c:v>
                </c:pt>
                <c:pt idx="11">
                  <c:v>6.2676723000000001</c:v>
                </c:pt>
                <c:pt idx="12">
                  <c:v>13.655737</c:v>
                </c:pt>
                <c:pt idx="13">
                  <c:v>20.226244999999999</c:v>
                </c:pt>
                <c:pt idx="14">
                  <c:v>38.661658000000003</c:v>
                </c:pt>
                <c:pt idx="15">
                  <c:v>88.766081999999997</c:v>
                </c:pt>
                <c:pt idx="16">
                  <c:v>162.07126</c:v>
                </c:pt>
                <c:pt idx="17">
                  <c:v>506.19601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0.53641879999999997</c:v>
                </c:pt>
                <c:pt idx="1">
                  <c:v>0</c:v>
                </c:pt>
                <c:pt idx="2">
                  <c:v>0</c:v>
                </c:pt>
                <c:pt idx="3">
                  <c:v>0</c:v>
                </c:pt>
                <c:pt idx="4">
                  <c:v>0.1242029</c:v>
                </c:pt>
                <c:pt idx="5">
                  <c:v>0.46132590000000001</c:v>
                </c:pt>
                <c:pt idx="6">
                  <c:v>0.47073389999999998</c:v>
                </c:pt>
                <c:pt idx="7">
                  <c:v>1.1509555</c:v>
                </c:pt>
                <c:pt idx="8">
                  <c:v>0.83284159999999996</c:v>
                </c:pt>
                <c:pt idx="9">
                  <c:v>0.89903109999999997</c:v>
                </c:pt>
                <c:pt idx="10">
                  <c:v>2.5367704999999998</c:v>
                </c:pt>
                <c:pt idx="11">
                  <c:v>5.9535264999999997</c:v>
                </c:pt>
                <c:pt idx="12">
                  <c:v>8.9026610999999995</c:v>
                </c:pt>
                <c:pt idx="13">
                  <c:v>12.935694</c:v>
                </c:pt>
                <c:pt idx="14">
                  <c:v>30.158331</c:v>
                </c:pt>
                <c:pt idx="15">
                  <c:v>59.867795000000001</c:v>
                </c:pt>
                <c:pt idx="16">
                  <c:v>133.21737999999999</c:v>
                </c:pt>
                <c:pt idx="17">
                  <c:v>429.15944000000002</c:v>
                </c:pt>
              </c:numCache>
            </c:numRef>
          </c:val>
        </c:ser>
        <c:dLbls>
          <c:showLegendKey val="0"/>
          <c:showVal val="0"/>
          <c:showCatName val="0"/>
          <c:showSerName val="0"/>
          <c:showPercent val="0"/>
          <c:showBubbleSize val="0"/>
        </c:dLbls>
        <c:gapWidth val="150"/>
        <c:axId val="66080768"/>
        <c:axId val="66082688"/>
      </c:barChart>
      <c:catAx>
        <c:axId val="6608076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66082688"/>
        <c:crosses val="autoZero"/>
        <c:auto val="1"/>
        <c:lblAlgn val="ctr"/>
        <c:lblOffset val="100"/>
        <c:noMultiLvlLbl val="0"/>
      </c:catAx>
      <c:valAx>
        <c:axId val="6608268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08076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Chronic kidney disease (ICD-10 B52.0, D59.3, E10.2, E11.2, E12.2, E13.2, E14.2, E85.1, I12, I13, I15.0, I15.1, N00–N07, N11, N12, N14, N15, N18, N19, N25–N28, N39.1, N39.2, Q60–Q63, T82.4, T86.1),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-12</c:v>
                </c:pt>
                <c:pt idx="1">
                  <c:v>0</c:v>
                </c:pt>
                <c:pt idx="2">
                  <c:v>0</c:v>
                </c:pt>
                <c:pt idx="3">
                  <c:v>-1</c:v>
                </c:pt>
                <c:pt idx="4">
                  <c:v>-3</c:v>
                </c:pt>
                <c:pt idx="5">
                  <c:v>0</c:v>
                </c:pt>
                <c:pt idx="6">
                  <c:v>-3</c:v>
                </c:pt>
                <c:pt idx="7">
                  <c:v>-3</c:v>
                </c:pt>
                <c:pt idx="8">
                  <c:v>-11</c:v>
                </c:pt>
                <c:pt idx="9">
                  <c:v>-19</c:v>
                </c:pt>
                <c:pt idx="10">
                  <c:v>-28</c:v>
                </c:pt>
                <c:pt idx="11">
                  <c:v>-44</c:v>
                </c:pt>
                <c:pt idx="12">
                  <c:v>-85</c:v>
                </c:pt>
                <c:pt idx="13">
                  <c:v>-112</c:v>
                </c:pt>
                <c:pt idx="14">
                  <c:v>-155</c:v>
                </c:pt>
                <c:pt idx="15">
                  <c:v>-257</c:v>
                </c:pt>
                <c:pt idx="16">
                  <c:v>-319</c:v>
                </c:pt>
                <c:pt idx="17">
                  <c:v>-828</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4</c:v>
                </c:pt>
                <c:pt idx="1">
                  <c:v>0</c:v>
                </c:pt>
                <c:pt idx="2">
                  <c:v>0</c:v>
                </c:pt>
                <c:pt idx="3">
                  <c:v>0</c:v>
                </c:pt>
                <c:pt idx="4">
                  <c:v>1</c:v>
                </c:pt>
                <c:pt idx="5">
                  <c:v>4</c:v>
                </c:pt>
                <c:pt idx="6">
                  <c:v>4</c:v>
                </c:pt>
                <c:pt idx="7">
                  <c:v>9</c:v>
                </c:pt>
                <c:pt idx="8">
                  <c:v>7</c:v>
                </c:pt>
                <c:pt idx="9">
                  <c:v>7</c:v>
                </c:pt>
                <c:pt idx="10">
                  <c:v>20</c:v>
                </c:pt>
                <c:pt idx="11">
                  <c:v>43</c:v>
                </c:pt>
                <c:pt idx="12">
                  <c:v>57</c:v>
                </c:pt>
                <c:pt idx="13">
                  <c:v>73</c:v>
                </c:pt>
                <c:pt idx="14">
                  <c:v>126</c:v>
                </c:pt>
                <c:pt idx="15">
                  <c:v>193</c:v>
                </c:pt>
                <c:pt idx="16">
                  <c:v>337</c:v>
                </c:pt>
                <c:pt idx="17">
                  <c:v>1247</c:v>
                </c:pt>
              </c:numCache>
            </c:numRef>
          </c:val>
        </c:ser>
        <c:dLbls>
          <c:showLegendKey val="0"/>
          <c:showVal val="0"/>
          <c:showCatName val="0"/>
          <c:showSerName val="0"/>
          <c:showPercent val="0"/>
          <c:showBubbleSize val="0"/>
        </c:dLbls>
        <c:gapWidth val="0"/>
        <c:overlap val="100"/>
        <c:axId val="66096128"/>
        <c:axId val="66458752"/>
      </c:barChart>
      <c:catAx>
        <c:axId val="6609612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66458752"/>
        <c:crosses val="autoZero"/>
        <c:auto val="0"/>
        <c:lblAlgn val="ctr"/>
        <c:lblOffset val="100"/>
        <c:tickLblSkip val="1"/>
        <c:noMultiLvlLbl val="0"/>
      </c:catAx>
      <c:valAx>
        <c:axId val="6645875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6609612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Chronic kidney disease (ICD-10 B52.0, D59.3, E10.2, E11.2, E12.2, E13.2, E14.2, E85.1, I12, I13, I15.0, I15.1, N00–N07, N11, N12, N14, N15, N18, N19, N25–N28, N39.1, N39.2, Q60–Q63, T82.4, T86.1), 1979–2014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Chronic kidney disease (ICD-10 B52.0, D59.3, E10.2, E11.2, E12.2, E13.2, E14.2, E85.1, I12, I13, I15.0, I15.1, N00–N07, N11, N12, N14, N15, N18, N19, N25–N28, N39.1, N39.2, Q60–Q63, T82.4, T86.1), 1979–2014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Chronic kidney disease.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Chronic kidney disease (B52.0, D59.3, E10.2, E11.2, E12.2, E13.2, E14.2, E85.1, I12, I13, I15.0, I15.1, N00–N07, N11, N12, N14, N15, N18, N19, N25–N28, N39.1, N39.2, Q60–Q63, T82.4, T86.1) are from the ICD-10 chapter All causes combined (all).</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
      </c>
    </row>
    <row r="29" spans="1:3" ht="15.75">
      <c r="A29" s="205"/>
      <c r="B29" s="229" t="s">
        <v>112</v>
      </c>
      <c r="C29" s="3" t="str">
        <f>IF(ISBLANK(Admin!$C$19)," ",Admin!$C$19)</f>
        <v>250.3, 403, 404, 580–583, 585–589, 590.0, 590.2–590.9, 593.0, 593.1, 593.3, 753.0–753.4</v>
      </c>
    </row>
    <row r="30" spans="1:3" ht="15.75">
      <c r="A30" s="205"/>
      <c r="B30" s="230" t="s">
        <v>113</v>
      </c>
      <c r="C30" s="3" t="str">
        <f>IF(ISBLANK(Admin!$C$20)," ",Admin!$C$20)</f>
        <v>B52.0, D59.3, E10.2, E11.2, E12.2, E13.2, E14.2, E85.1, I12, I13, I15.0, I15.1, N00–N07, N11, N12, N14, N15, N18, N19, N25–N28, N39.1, N39.2, Q60–Q63, T82.4, T86.1</v>
      </c>
    </row>
    <row r="31" spans="1:3" ht="15.75">
      <c r="A31" s="205"/>
      <c r="B31" s="220" t="s">
        <v>50</v>
      </c>
    </row>
    <row r="32" spans="1:3" ht="15.75">
      <c r="A32" s="205"/>
      <c r="B32" s="202" t="str">
        <f>Admin!$B$23</f>
        <v>None.</v>
      </c>
    </row>
    <row r="33" spans="1:3" ht="15.75">
      <c r="A33" s="205"/>
      <c r="B33" s="220" t="s">
        <v>57</v>
      </c>
      <c r="C33" s="231" t="s">
        <v>58</v>
      </c>
    </row>
    <row r="34" spans="1:3" ht="45">
      <c r="A34" s="205"/>
      <c r="B34" s="76" t="str">
        <f>Admin!$C$25</f>
        <v>—</v>
      </c>
      <c r="C34" s="75" t="str">
        <f>Admin!$B$25</f>
        <v>A comparability factor for Chronic kidney disease (ICD-10 B52.0, D59.3, E10.2, E11.2, E12.2, E13.2, E14.2, E85.1, I12, I13, I15.0, I15.1, N00–N07, N11, N12, N14, N15, N18, N19, N25–N28, N39.1, N39.2, Q60–Q63, T82.4, T86.1) has not been calculated.</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Chronic kidney disease (ICD-10 B52.0, D59.3, E10.2, E11.2, E12.2, E13.2, E14.2, E85.1, I12, I13, I15.0, I15.1, N00–N07, N11, N12, N14, N15, N18, N19, N25–N28, N39.1, N39.2, Q60–Q63, T82.4, T86.1), 1979–2014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Chronic kidney disease (ICD-10 B52.0, D59.3, E10.2, E11.2, E12.2, E13.2, E14.2, E85.1, I12, I13, I15.0, I15.1, N00–N07, N11, N12, N14, N15, N18, N19, N25–N28, N39.1, N39.2, Q60–Q63, T82.4, T86.1), 1979–2014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Chronic kidney disease (ICD-10 B52.0, D59.3, E10.2, E11.2, E12.2, E13.2, E14.2, E85.1, I12, I13, I15.0, I15.1, N00–N07, N11, N12, N14, N15, N18, N19, N25–N28, N39.1, N39.2, Q60–Q63, T82.4, T86.1) in Australia, 1979–2014.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1979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1979</v>
      </c>
      <c r="D10" s="50"/>
      <c r="E10" s="53"/>
      <c r="F10" s="45"/>
      <c r="G10" s="88">
        <v>2014</v>
      </c>
      <c r="H10" s="45"/>
      <c r="I10" s="45"/>
      <c r="J10" s="304" t="s">
        <v>121</v>
      </c>
      <c r="K10" s="80"/>
      <c r="L10" s="295" t="str">
        <f>Admin!$C$191</f>
        <v>1979 – 2014</v>
      </c>
      <c r="M10" s="298">
        <f>Admin!F$187</f>
        <v>-1.9203885957834732E-3</v>
      </c>
      <c r="N10" s="298">
        <f>Admin!G$187</f>
        <v>-6.4183654054026373E-3</v>
      </c>
      <c r="O10" s="298">
        <f>Admin!H$187</f>
        <v>-3.7575729738981156E-3</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1979 – 2014</v>
      </c>
      <c r="M12" s="298">
        <f>Admin!F$186</f>
        <v>-6.5064954082379736E-2</v>
      </c>
      <c r="N12" s="298">
        <f>Admin!G$186</f>
        <v>-0.20177663015930247</v>
      </c>
      <c r="O12" s="298">
        <f>Admin!H$186</f>
        <v>-0.12345108019774588</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Chronic kidney disease (ICD-10 B52.0, D59.3, E10.2, E11.2, E12.2, E13.2, E14.2, E85.1, I12, I13, I15.0, I15.1, N00–N07, N11, N12, N14, N15, N18, N19, N25–N28, N39.1, N39.2, Q60–Q63, T82.4, T86.1) in Australia, 1979–2014,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1979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1979</v>
      </c>
      <c r="D34" s="34"/>
      <c r="E34" s="88">
        <v>2014</v>
      </c>
      <c r="F34" s="34"/>
      <c r="G34" s="88" t="s">
        <v>6</v>
      </c>
      <c r="H34" s="34"/>
      <c r="I34" s="89" t="s">
        <v>23</v>
      </c>
      <c r="J34" s="72"/>
      <c r="K34" s="72"/>
      <c r="L34" s="311" t="str">
        <f>Admin!$C$219</f>
        <v>1979 – 2014</v>
      </c>
      <c r="M34" s="315">
        <f ca="1">Admin!F$215</f>
        <v>11.292846343943934</v>
      </c>
      <c r="N34" s="315">
        <f ca="1">Admin!G$215</f>
        <v>13.502053964113131</v>
      </c>
      <c r="O34" s="315">
        <f ca="1">Admin!H$215</f>
        <v>12.402342094940209</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R75" s="122">
        <v>1968</v>
      </c>
      <c r="S75" s="100" t="s">
        <v>24</v>
      </c>
      <c r="T75" s="100" t="s">
        <v>24</v>
      </c>
      <c r="U75" s="100" t="s">
        <v>24</v>
      </c>
      <c r="V75" s="100" t="s">
        <v>24</v>
      </c>
      <c r="W75" s="100" t="s">
        <v>24</v>
      </c>
      <c r="X75" s="100" t="s">
        <v>24</v>
      </c>
      <c r="Y75" s="100" t="s">
        <v>24</v>
      </c>
      <c r="Z75" s="100" t="s">
        <v>24</v>
      </c>
      <c r="AA75" s="100" t="s">
        <v>24</v>
      </c>
      <c r="AB75" s="100" t="s">
        <v>24</v>
      </c>
      <c r="AC75" s="100" t="s">
        <v>24</v>
      </c>
      <c r="AD75" s="100" t="s">
        <v>24</v>
      </c>
      <c r="AE75" s="100" t="s">
        <v>24</v>
      </c>
      <c r="AF75" s="100" t="s">
        <v>24</v>
      </c>
      <c r="AH75" s="122">
        <v>1968</v>
      </c>
      <c r="AI75" s="100" t="s">
        <v>24</v>
      </c>
      <c r="AJ75" s="100" t="s">
        <v>24</v>
      </c>
      <c r="AK75" s="100" t="s">
        <v>24</v>
      </c>
      <c r="AL75" s="100" t="s">
        <v>24</v>
      </c>
      <c r="AM75" s="100" t="s">
        <v>24</v>
      </c>
      <c r="AN75" s="100" t="s">
        <v>24</v>
      </c>
      <c r="AO75" s="100" t="s">
        <v>24</v>
      </c>
      <c r="AP75" s="100" t="s">
        <v>24</v>
      </c>
      <c r="AQ75" s="100" t="s">
        <v>24</v>
      </c>
      <c r="AR75" s="100" t="s">
        <v>24</v>
      </c>
      <c r="AS75" s="100" t="s">
        <v>24</v>
      </c>
      <c r="AT75" s="100" t="s">
        <v>24</v>
      </c>
      <c r="AU75" s="100" t="s">
        <v>24</v>
      </c>
      <c r="AV75" s="100" t="s">
        <v>24</v>
      </c>
      <c r="AW75" s="100" t="s">
        <v>24</v>
      </c>
      <c r="AY75" s="122">
        <v>1968</v>
      </c>
    </row>
    <row r="76" spans="2:51">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R76" s="122">
        <v>1969</v>
      </c>
      <c r="S76" s="100" t="s">
        <v>24</v>
      </c>
      <c r="T76" s="100" t="s">
        <v>24</v>
      </c>
      <c r="U76" s="100" t="s">
        <v>24</v>
      </c>
      <c r="V76" s="100" t="s">
        <v>24</v>
      </c>
      <c r="W76" s="100" t="s">
        <v>24</v>
      </c>
      <c r="X76" s="100" t="s">
        <v>24</v>
      </c>
      <c r="Y76" s="100" t="s">
        <v>24</v>
      </c>
      <c r="Z76" s="100" t="s">
        <v>24</v>
      </c>
      <c r="AA76" s="100" t="s">
        <v>24</v>
      </c>
      <c r="AB76" s="100" t="s">
        <v>24</v>
      </c>
      <c r="AC76" s="100" t="s">
        <v>24</v>
      </c>
      <c r="AD76" s="100" t="s">
        <v>24</v>
      </c>
      <c r="AE76" s="100" t="s">
        <v>24</v>
      </c>
      <c r="AF76" s="100" t="s">
        <v>24</v>
      </c>
      <c r="AH76" s="122">
        <v>1969</v>
      </c>
      <c r="AI76" s="100" t="s">
        <v>24</v>
      </c>
      <c r="AJ76" s="100" t="s">
        <v>24</v>
      </c>
      <c r="AK76" s="100" t="s">
        <v>24</v>
      </c>
      <c r="AL76" s="100" t="s">
        <v>24</v>
      </c>
      <c r="AM76" s="100" t="s">
        <v>24</v>
      </c>
      <c r="AN76" s="100" t="s">
        <v>24</v>
      </c>
      <c r="AO76" s="100" t="s">
        <v>24</v>
      </c>
      <c r="AP76" s="100" t="s">
        <v>24</v>
      </c>
      <c r="AQ76" s="100" t="s">
        <v>24</v>
      </c>
      <c r="AR76" s="100" t="s">
        <v>24</v>
      </c>
      <c r="AS76" s="100" t="s">
        <v>24</v>
      </c>
      <c r="AT76" s="100" t="s">
        <v>24</v>
      </c>
      <c r="AU76" s="100" t="s">
        <v>24</v>
      </c>
      <c r="AV76" s="100" t="s">
        <v>24</v>
      </c>
      <c r="AW76" s="100" t="s">
        <v>24</v>
      </c>
      <c r="AY76" s="122">
        <v>1969</v>
      </c>
    </row>
    <row r="77" spans="2:51">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R77" s="122">
        <v>1970</v>
      </c>
      <c r="S77" s="100" t="s">
        <v>24</v>
      </c>
      <c r="T77" s="100" t="s">
        <v>24</v>
      </c>
      <c r="U77" s="100" t="s">
        <v>24</v>
      </c>
      <c r="V77" s="100" t="s">
        <v>24</v>
      </c>
      <c r="W77" s="100" t="s">
        <v>24</v>
      </c>
      <c r="X77" s="100" t="s">
        <v>24</v>
      </c>
      <c r="Y77" s="100" t="s">
        <v>24</v>
      </c>
      <c r="Z77" s="100" t="s">
        <v>24</v>
      </c>
      <c r="AA77" s="100" t="s">
        <v>24</v>
      </c>
      <c r="AB77" s="100" t="s">
        <v>24</v>
      </c>
      <c r="AC77" s="100" t="s">
        <v>24</v>
      </c>
      <c r="AD77" s="100" t="s">
        <v>24</v>
      </c>
      <c r="AE77" s="100" t="s">
        <v>24</v>
      </c>
      <c r="AF77" s="100" t="s">
        <v>24</v>
      </c>
      <c r="AH77" s="122">
        <v>1970</v>
      </c>
      <c r="AI77" s="100" t="s">
        <v>24</v>
      </c>
      <c r="AJ77" s="100" t="s">
        <v>24</v>
      </c>
      <c r="AK77" s="100" t="s">
        <v>24</v>
      </c>
      <c r="AL77" s="100" t="s">
        <v>24</v>
      </c>
      <c r="AM77" s="100" t="s">
        <v>24</v>
      </c>
      <c r="AN77" s="100" t="s">
        <v>24</v>
      </c>
      <c r="AO77" s="100" t="s">
        <v>24</v>
      </c>
      <c r="AP77" s="100" t="s">
        <v>24</v>
      </c>
      <c r="AQ77" s="100" t="s">
        <v>24</v>
      </c>
      <c r="AR77" s="100" t="s">
        <v>24</v>
      </c>
      <c r="AS77" s="100" t="s">
        <v>24</v>
      </c>
      <c r="AT77" s="100" t="s">
        <v>24</v>
      </c>
      <c r="AU77" s="100" t="s">
        <v>24</v>
      </c>
      <c r="AV77" s="100" t="s">
        <v>24</v>
      </c>
      <c r="AW77" s="100" t="s">
        <v>24</v>
      </c>
      <c r="AY77" s="122">
        <v>1970</v>
      </c>
    </row>
    <row r="78" spans="2:51">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R78" s="122">
        <v>1971</v>
      </c>
      <c r="S78" s="100" t="s">
        <v>24</v>
      </c>
      <c r="T78" s="100" t="s">
        <v>24</v>
      </c>
      <c r="U78" s="100" t="s">
        <v>24</v>
      </c>
      <c r="V78" s="100" t="s">
        <v>24</v>
      </c>
      <c r="W78" s="100" t="s">
        <v>24</v>
      </c>
      <c r="X78" s="100" t="s">
        <v>24</v>
      </c>
      <c r="Y78" s="100" t="s">
        <v>24</v>
      </c>
      <c r="Z78" s="100" t="s">
        <v>24</v>
      </c>
      <c r="AA78" s="100" t="s">
        <v>24</v>
      </c>
      <c r="AB78" s="100" t="s">
        <v>24</v>
      </c>
      <c r="AC78" s="100" t="s">
        <v>24</v>
      </c>
      <c r="AD78" s="100" t="s">
        <v>24</v>
      </c>
      <c r="AE78" s="100" t="s">
        <v>24</v>
      </c>
      <c r="AF78" s="100" t="s">
        <v>24</v>
      </c>
      <c r="AH78" s="122">
        <v>1971</v>
      </c>
      <c r="AI78" s="100" t="s">
        <v>24</v>
      </c>
      <c r="AJ78" s="100" t="s">
        <v>24</v>
      </c>
      <c r="AK78" s="100" t="s">
        <v>24</v>
      </c>
      <c r="AL78" s="100" t="s">
        <v>24</v>
      </c>
      <c r="AM78" s="100" t="s">
        <v>24</v>
      </c>
      <c r="AN78" s="100" t="s">
        <v>24</v>
      </c>
      <c r="AO78" s="100" t="s">
        <v>24</v>
      </c>
      <c r="AP78" s="100" t="s">
        <v>24</v>
      </c>
      <c r="AQ78" s="100" t="s">
        <v>24</v>
      </c>
      <c r="AR78" s="100" t="s">
        <v>24</v>
      </c>
      <c r="AS78" s="100" t="s">
        <v>24</v>
      </c>
      <c r="AT78" s="100" t="s">
        <v>24</v>
      </c>
      <c r="AU78" s="100" t="s">
        <v>24</v>
      </c>
      <c r="AV78" s="100" t="s">
        <v>24</v>
      </c>
      <c r="AW78" s="100" t="s">
        <v>24</v>
      </c>
      <c r="AY78" s="122">
        <v>1971</v>
      </c>
    </row>
    <row r="79" spans="2:51">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R79" s="122">
        <v>1972</v>
      </c>
      <c r="S79" s="100" t="s">
        <v>24</v>
      </c>
      <c r="T79" s="100" t="s">
        <v>24</v>
      </c>
      <c r="U79" s="100" t="s">
        <v>24</v>
      </c>
      <c r="V79" s="100" t="s">
        <v>24</v>
      </c>
      <c r="W79" s="100" t="s">
        <v>24</v>
      </c>
      <c r="X79" s="100" t="s">
        <v>24</v>
      </c>
      <c r="Y79" s="100" t="s">
        <v>24</v>
      </c>
      <c r="Z79" s="100" t="s">
        <v>24</v>
      </c>
      <c r="AA79" s="100" t="s">
        <v>24</v>
      </c>
      <c r="AB79" s="100" t="s">
        <v>24</v>
      </c>
      <c r="AC79" s="100" t="s">
        <v>24</v>
      </c>
      <c r="AD79" s="100" t="s">
        <v>24</v>
      </c>
      <c r="AE79" s="100" t="s">
        <v>24</v>
      </c>
      <c r="AF79" s="100" t="s">
        <v>24</v>
      </c>
      <c r="AH79" s="122">
        <v>1972</v>
      </c>
      <c r="AI79" s="100" t="s">
        <v>24</v>
      </c>
      <c r="AJ79" s="100" t="s">
        <v>24</v>
      </c>
      <c r="AK79" s="100" t="s">
        <v>24</v>
      </c>
      <c r="AL79" s="100" t="s">
        <v>24</v>
      </c>
      <c r="AM79" s="100" t="s">
        <v>24</v>
      </c>
      <c r="AN79" s="100" t="s">
        <v>24</v>
      </c>
      <c r="AO79" s="100" t="s">
        <v>24</v>
      </c>
      <c r="AP79" s="100" t="s">
        <v>24</v>
      </c>
      <c r="AQ79" s="100" t="s">
        <v>24</v>
      </c>
      <c r="AR79" s="100" t="s">
        <v>24</v>
      </c>
      <c r="AS79" s="100" t="s">
        <v>24</v>
      </c>
      <c r="AT79" s="100" t="s">
        <v>24</v>
      </c>
      <c r="AU79" s="100" t="s">
        <v>24</v>
      </c>
      <c r="AV79" s="100" t="s">
        <v>24</v>
      </c>
      <c r="AW79" s="100" t="s">
        <v>24</v>
      </c>
      <c r="AY79" s="122">
        <v>1972</v>
      </c>
    </row>
    <row r="80" spans="2:51">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R80" s="122">
        <v>1973</v>
      </c>
      <c r="S80" s="100" t="s">
        <v>24</v>
      </c>
      <c r="T80" s="100" t="s">
        <v>24</v>
      </c>
      <c r="U80" s="100" t="s">
        <v>24</v>
      </c>
      <c r="V80" s="100" t="s">
        <v>24</v>
      </c>
      <c r="W80" s="100" t="s">
        <v>24</v>
      </c>
      <c r="X80" s="100" t="s">
        <v>24</v>
      </c>
      <c r="Y80" s="100" t="s">
        <v>24</v>
      </c>
      <c r="Z80" s="100" t="s">
        <v>24</v>
      </c>
      <c r="AA80" s="100" t="s">
        <v>24</v>
      </c>
      <c r="AB80" s="100" t="s">
        <v>24</v>
      </c>
      <c r="AC80" s="100" t="s">
        <v>24</v>
      </c>
      <c r="AD80" s="100" t="s">
        <v>24</v>
      </c>
      <c r="AE80" s="100" t="s">
        <v>24</v>
      </c>
      <c r="AF80" s="100" t="s">
        <v>24</v>
      </c>
      <c r="AH80" s="122">
        <v>1973</v>
      </c>
      <c r="AI80" s="100" t="s">
        <v>24</v>
      </c>
      <c r="AJ80" s="100" t="s">
        <v>24</v>
      </c>
      <c r="AK80" s="100" t="s">
        <v>24</v>
      </c>
      <c r="AL80" s="100" t="s">
        <v>24</v>
      </c>
      <c r="AM80" s="100" t="s">
        <v>24</v>
      </c>
      <c r="AN80" s="100" t="s">
        <v>24</v>
      </c>
      <c r="AO80" s="100" t="s">
        <v>24</v>
      </c>
      <c r="AP80" s="100" t="s">
        <v>24</v>
      </c>
      <c r="AQ80" s="100" t="s">
        <v>24</v>
      </c>
      <c r="AR80" s="100" t="s">
        <v>24</v>
      </c>
      <c r="AS80" s="100" t="s">
        <v>24</v>
      </c>
      <c r="AT80" s="100" t="s">
        <v>24</v>
      </c>
      <c r="AU80" s="100" t="s">
        <v>24</v>
      </c>
      <c r="AV80" s="100" t="s">
        <v>24</v>
      </c>
      <c r="AW80" s="100" t="s">
        <v>24</v>
      </c>
      <c r="AY80" s="122">
        <v>1973</v>
      </c>
    </row>
    <row r="81" spans="2:51">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R81" s="122">
        <v>1974</v>
      </c>
      <c r="S81" s="100" t="s">
        <v>24</v>
      </c>
      <c r="T81" s="100" t="s">
        <v>24</v>
      </c>
      <c r="U81" s="100" t="s">
        <v>24</v>
      </c>
      <c r="V81" s="100" t="s">
        <v>24</v>
      </c>
      <c r="W81" s="100" t="s">
        <v>24</v>
      </c>
      <c r="X81" s="100" t="s">
        <v>24</v>
      </c>
      <c r="Y81" s="100" t="s">
        <v>24</v>
      </c>
      <c r="Z81" s="100" t="s">
        <v>24</v>
      </c>
      <c r="AA81" s="100" t="s">
        <v>24</v>
      </c>
      <c r="AB81" s="100" t="s">
        <v>24</v>
      </c>
      <c r="AC81" s="100" t="s">
        <v>24</v>
      </c>
      <c r="AD81" s="100" t="s">
        <v>24</v>
      </c>
      <c r="AE81" s="100" t="s">
        <v>24</v>
      </c>
      <c r="AF81" s="100" t="s">
        <v>24</v>
      </c>
      <c r="AH81" s="122">
        <v>1974</v>
      </c>
      <c r="AI81" s="100" t="s">
        <v>24</v>
      </c>
      <c r="AJ81" s="100" t="s">
        <v>24</v>
      </c>
      <c r="AK81" s="100" t="s">
        <v>24</v>
      </c>
      <c r="AL81" s="100" t="s">
        <v>24</v>
      </c>
      <c r="AM81" s="100" t="s">
        <v>24</v>
      </c>
      <c r="AN81" s="100" t="s">
        <v>24</v>
      </c>
      <c r="AO81" s="100" t="s">
        <v>24</v>
      </c>
      <c r="AP81" s="100" t="s">
        <v>24</v>
      </c>
      <c r="AQ81" s="100" t="s">
        <v>24</v>
      </c>
      <c r="AR81" s="100" t="s">
        <v>24</v>
      </c>
      <c r="AS81" s="100" t="s">
        <v>24</v>
      </c>
      <c r="AT81" s="100" t="s">
        <v>24</v>
      </c>
      <c r="AU81" s="100" t="s">
        <v>24</v>
      </c>
      <c r="AV81" s="100" t="s">
        <v>24</v>
      </c>
      <c r="AW81" s="100" t="s">
        <v>24</v>
      </c>
      <c r="AY81" s="122">
        <v>1974</v>
      </c>
    </row>
    <row r="82" spans="2:51">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R82" s="122">
        <v>1975</v>
      </c>
      <c r="S82" s="100" t="s">
        <v>24</v>
      </c>
      <c r="T82" s="100" t="s">
        <v>24</v>
      </c>
      <c r="U82" s="100" t="s">
        <v>24</v>
      </c>
      <c r="V82" s="100" t="s">
        <v>24</v>
      </c>
      <c r="W82" s="100" t="s">
        <v>24</v>
      </c>
      <c r="X82" s="100" t="s">
        <v>24</v>
      </c>
      <c r="Y82" s="100" t="s">
        <v>24</v>
      </c>
      <c r="Z82" s="100" t="s">
        <v>24</v>
      </c>
      <c r="AA82" s="100" t="s">
        <v>24</v>
      </c>
      <c r="AB82" s="100" t="s">
        <v>24</v>
      </c>
      <c r="AC82" s="100" t="s">
        <v>24</v>
      </c>
      <c r="AD82" s="100" t="s">
        <v>24</v>
      </c>
      <c r="AE82" s="100" t="s">
        <v>24</v>
      </c>
      <c r="AF82" s="100" t="s">
        <v>24</v>
      </c>
      <c r="AH82" s="122">
        <v>1975</v>
      </c>
      <c r="AI82" s="100" t="s">
        <v>24</v>
      </c>
      <c r="AJ82" s="100" t="s">
        <v>24</v>
      </c>
      <c r="AK82" s="100" t="s">
        <v>24</v>
      </c>
      <c r="AL82" s="100" t="s">
        <v>24</v>
      </c>
      <c r="AM82" s="100" t="s">
        <v>24</v>
      </c>
      <c r="AN82" s="100" t="s">
        <v>24</v>
      </c>
      <c r="AO82" s="100" t="s">
        <v>24</v>
      </c>
      <c r="AP82" s="100" t="s">
        <v>24</v>
      </c>
      <c r="AQ82" s="100" t="s">
        <v>24</v>
      </c>
      <c r="AR82" s="100" t="s">
        <v>24</v>
      </c>
      <c r="AS82" s="100" t="s">
        <v>24</v>
      </c>
      <c r="AT82" s="100" t="s">
        <v>24</v>
      </c>
      <c r="AU82" s="100" t="s">
        <v>24</v>
      </c>
      <c r="AV82" s="100" t="s">
        <v>24</v>
      </c>
      <c r="AW82" s="100" t="s">
        <v>24</v>
      </c>
      <c r="AY82" s="122">
        <v>1975</v>
      </c>
    </row>
    <row r="83" spans="2:51">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R83" s="122">
        <v>1976</v>
      </c>
      <c r="S83" s="100" t="s">
        <v>24</v>
      </c>
      <c r="T83" s="100" t="s">
        <v>24</v>
      </c>
      <c r="U83" s="100" t="s">
        <v>24</v>
      </c>
      <c r="V83" s="100" t="s">
        <v>24</v>
      </c>
      <c r="W83" s="100" t="s">
        <v>24</v>
      </c>
      <c r="X83" s="100" t="s">
        <v>24</v>
      </c>
      <c r="Y83" s="100" t="s">
        <v>24</v>
      </c>
      <c r="Z83" s="100" t="s">
        <v>24</v>
      </c>
      <c r="AA83" s="100" t="s">
        <v>24</v>
      </c>
      <c r="AB83" s="100" t="s">
        <v>24</v>
      </c>
      <c r="AC83" s="100" t="s">
        <v>24</v>
      </c>
      <c r="AD83" s="100" t="s">
        <v>24</v>
      </c>
      <c r="AE83" s="100" t="s">
        <v>24</v>
      </c>
      <c r="AF83" s="100" t="s">
        <v>24</v>
      </c>
      <c r="AH83" s="122">
        <v>1976</v>
      </c>
      <c r="AI83" s="100" t="s">
        <v>24</v>
      </c>
      <c r="AJ83" s="100" t="s">
        <v>24</v>
      </c>
      <c r="AK83" s="100" t="s">
        <v>24</v>
      </c>
      <c r="AL83" s="100" t="s">
        <v>24</v>
      </c>
      <c r="AM83" s="100" t="s">
        <v>24</v>
      </c>
      <c r="AN83" s="100" t="s">
        <v>24</v>
      </c>
      <c r="AO83" s="100" t="s">
        <v>24</v>
      </c>
      <c r="AP83" s="100" t="s">
        <v>24</v>
      </c>
      <c r="AQ83" s="100" t="s">
        <v>24</v>
      </c>
      <c r="AR83" s="100" t="s">
        <v>24</v>
      </c>
      <c r="AS83" s="100" t="s">
        <v>24</v>
      </c>
      <c r="AT83" s="100" t="s">
        <v>24</v>
      </c>
      <c r="AU83" s="100" t="s">
        <v>24</v>
      </c>
      <c r="AV83" s="100" t="s">
        <v>24</v>
      </c>
      <c r="AW83" s="100" t="s">
        <v>24</v>
      </c>
      <c r="AY83" s="122">
        <v>1976</v>
      </c>
    </row>
    <row r="84" spans="2:51">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R84" s="122">
        <v>1977</v>
      </c>
      <c r="S84" s="100" t="s">
        <v>24</v>
      </c>
      <c r="T84" s="100" t="s">
        <v>24</v>
      </c>
      <c r="U84" s="100" t="s">
        <v>24</v>
      </c>
      <c r="V84" s="100" t="s">
        <v>24</v>
      </c>
      <c r="W84" s="100" t="s">
        <v>24</v>
      </c>
      <c r="X84" s="100" t="s">
        <v>24</v>
      </c>
      <c r="Y84" s="100" t="s">
        <v>24</v>
      </c>
      <c r="Z84" s="100" t="s">
        <v>24</v>
      </c>
      <c r="AA84" s="100" t="s">
        <v>24</v>
      </c>
      <c r="AB84" s="100" t="s">
        <v>24</v>
      </c>
      <c r="AC84" s="100" t="s">
        <v>24</v>
      </c>
      <c r="AD84" s="100" t="s">
        <v>24</v>
      </c>
      <c r="AE84" s="100" t="s">
        <v>24</v>
      </c>
      <c r="AF84" s="100" t="s">
        <v>24</v>
      </c>
      <c r="AH84" s="122">
        <v>1977</v>
      </c>
      <c r="AI84" s="100" t="s">
        <v>24</v>
      </c>
      <c r="AJ84" s="100" t="s">
        <v>24</v>
      </c>
      <c r="AK84" s="100" t="s">
        <v>24</v>
      </c>
      <c r="AL84" s="100" t="s">
        <v>24</v>
      </c>
      <c r="AM84" s="100" t="s">
        <v>24</v>
      </c>
      <c r="AN84" s="100" t="s">
        <v>24</v>
      </c>
      <c r="AO84" s="100" t="s">
        <v>24</v>
      </c>
      <c r="AP84" s="100" t="s">
        <v>24</v>
      </c>
      <c r="AQ84" s="100" t="s">
        <v>24</v>
      </c>
      <c r="AR84" s="100" t="s">
        <v>24</v>
      </c>
      <c r="AS84" s="100" t="s">
        <v>24</v>
      </c>
      <c r="AT84" s="100" t="s">
        <v>24</v>
      </c>
      <c r="AU84" s="100" t="s">
        <v>24</v>
      </c>
      <c r="AV84" s="100" t="s">
        <v>24</v>
      </c>
      <c r="AW84" s="100" t="s">
        <v>24</v>
      </c>
      <c r="AY84" s="122">
        <v>1977</v>
      </c>
    </row>
    <row r="85" spans="2:51">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R85" s="122">
        <v>1978</v>
      </c>
      <c r="S85" s="100" t="s">
        <v>24</v>
      </c>
      <c r="T85" s="100" t="s">
        <v>24</v>
      </c>
      <c r="U85" s="100" t="s">
        <v>24</v>
      </c>
      <c r="V85" s="100" t="s">
        <v>24</v>
      </c>
      <c r="W85" s="100" t="s">
        <v>24</v>
      </c>
      <c r="X85" s="100" t="s">
        <v>24</v>
      </c>
      <c r="Y85" s="100" t="s">
        <v>24</v>
      </c>
      <c r="Z85" s="100" t="s">
        <v>24</v>
      </c>
      <c r="AA85" s="100" t="s">
        <v>24</v>
      </c>
      <c r="AB85" s="100" t="s">
        <v>24</v>
      </c>
      <c r="AC85" s="100" t="s">
        <v>24</v>
      </c>
      <c r="AD85" s="100" t="s">
        <v>24</v>
      </c>
      <c r="AE85" s="100" t="s">
        <v>24</v>
      </c>
      <c r="AF85" s="100" t="s">
        <v>24</v>
      </c>
      <c r="AH85" s="122">
        <v>1978</v>
      </c>
      <c r="AI85" s="100" t="s">
        <v>24</v>
      </c>
      <c r="AJ85" s="100" t="s">
        <v>24</v>
      </c>
      <c r="AK85" s="100" t="s">
        <v>24</v>
      </c>
      <c r="AL85" s="100" t="s">
        <v>24</v>
      </c>
      <c r="AM85" s="100" t="s">
        <v>24</v>
      </c>
      <c r="AN85" s="100" t="s">
        <v>24</v>
      </c>
      <c r="AO85" s="100" t="s">
        <v>24</v>
      </c>
      <c r="AP85" s="100" t="s">
        <v>24</v>
      </c>
      <c r="AQ85" s="100" t="s">
        <v>24</v>
      </c>
      <c r="AR85" s="100" t="s">
        <v>24</v>
      </c>
      <c r="AS85" s="100" t="s">
        <v>24</v>
      </c>
      <c r="AT85" s="100" t="s">
        <v>24</v>
      </c>
      <c r="AU85" s="100" t="s">
        <v>24</v>
      </c>
      <c r="AV85" s="100" t="s">
        <v>24</v>
      </c>
      <c r="AW85" s="100" t="s">
        <v>24</v>
      </c>
      <c r="AY85" s="122">
        <v>1978</v>
      </c>
    </row>
    <row r="86" spans="2:51">
      <c r="B86" s="123">
        <v>1979</v>
      </c>
      <c r="C86" s="100">
        <v>629</v>
      </c>
      <c r="D86" s="100">
        <v>8.6713625000000008</v>
      </c>
      <c r="E86" s="100">
        <v>16.73105</v>
      </c>
      <c r="F86" s="100" t="s">
        <v>204</v>
      </c>
      <c r="G86" s="100">
        <v>20.115496</v>
      </c>
      <c r="H86" s="100">
        <v>10.286781</v>
      </c>
      <c r="I86" s="100">
        <v>8.4142930000000007</v>
      </c>
      <c r="J86" s="100">
        <v>68.352941000000001</v>
      </c>
      <c r="K86" s="100">
        <v>73</v>
      </c>
      <c r="L86" s="100" t="s">
        <v>204</v>
      </c>
      <c r="M86" s="100">
        <v>1.0614779999999999</v>
      </c>
      <c r="N86" s="100">
        <v>6424</v>
      </c>
      <c r="O86" s="100">
        <v>0.90712519999999996</v>
      </c>
      <c r="P86" s="100">
        <v>0.81866830000000002</v>
      </c>
      <c r="R86" s="123">
        <v>1979</v>
      </c>
      <c r="S86" s="100">
        <v>907</v>
      </c>
      <c r="T86" s="100">
        <v>12.489729000000001</v>
      </c>
      <c r="U86" s="100">
        <v>15.484821</v>
      </c>
      <c r="V86" s="100" t="s">
        <v>204</v>
      </c>
      <c r="W86" s="100">
        <v>18.465294</v>
      </c>
      <c r="X86" s="100">
        <v>9.8548206</v>
      </c>
      <c r="Y86" s="100">
        <v>8.2548244999999998</v>
      </c>
      <c r="Z86" s="100">
        <v>72.823594</v>
      </c>
      <c r="AA86" s="100">
        <v>76</v>
      </c>
      <c r="AB86" s="100" t="s">
        <v>204</v>
      </c>
      <c r="AC86" s="100">
        <v>1.9171016999999999</v>
      </c>
      <c r="AD86" s="100">
        <v>6276</v>
      </c>
      <c r="AE86" s="100">
        <v>0.90289410000000003</v>
      </c>
      <c r="AF86" s="100">
        <v>1.507592</v>
      </c>
      <c r="AH86" s="123">
        <v>1979</v>
      </c>
      <c r="AI86" s="100">
        <v>1536</v>
      </c>
      <c r="AJ86" s="100">
        <v>10.581625000000001</v>
      </c>
      <c r="AK86" s="100">
        <v>15.740405000000001</v>
      </c>
      <c r="AL86" s="100" t="s">
        <v>204</v>
      </c>
      <c r="AM86" s="100">
        <v>18.817409000000001</v>
      </c>
      <c r="AN86" s="100">
        <v>9.8927344000000002</v>
      </c>
      <c r="AO86" s="100">
        <v>8.2199915000000008</v>
      </c>
      <c r="AP86" s="100">
        <v>70.992839000000004</v>
      </c>
      <c r="AQ86" s="100">
        <v>74</v>
      </c>
      <c r="AR86" s="100" t="s">
        <v>204</v>
      </c>
      <c r="AS86" s="100">
        <v>1.4413332000000001</v>
      </c>
      <c r="AT86" s="100">
        <v>12700</v>
      </c>
      <c r="AU86" s="100">
        <v>0.90502939999999998</v>
      </c>
      <c r="AV86" s="100">
        <v>1.0574680000000001</v>
      </c>
      <c r="AW86" s="100">
        <v>1.0804807000000001</v>
      </c>
      <c r="AY86" s="123">
        <v>1979</v>
      </c>
    </row>
    <row r="87" spans="2:51">
      <c r="B87" s="123">
        <v>1980</v>
      </c>
      <c r="C87" s="100">
        <v>747</v>
      </c>
      <c r="D87" s="100">
        <v>10.179802</v>
      </c>
      <c r="E87" s="100">
        <v>19.623775999999999</v>
      </c>
      <c r="F87" s="100" t="s">
        <v>204</v>
      </c>
      <c r="G87" s="100">
        <v>23.60277</v>
      </c>
      <c r="H87" s="100">
        <v>11.87321</v>
      </c>
      <c r="I87" s="100">
        <v>9.5840756000000003</v>
      </c>
      <c r="J87" s="100">
        <v>70.364123000000006</v>
      </c>
      <c r="K87" s="100">
        <v>74</v>
      </c>
      <c r="L87" s="100" t="s">
        <v>204</v>
      </c>
      <c r="M87" s="100">
        <v>1.2343435</v>
      </c>
      <c r="N87" s="100">
        <v>6235</v>
      </c>
      <c r="O87" s="100">
        <v>0.8709076</v>
      </c>
      <c r="P87" s="100">
        <v>0.80073669999999997</v>
      </c>
      <c r="R87" s="123">
        <v>1980</v>
      </c>
      <c r="S87" s="100">
        <v>875</v>
      </c>
      <c r="T87" s="100">
        <v>11.892956</v>
      </c>
      <c r="U87" s="100">
        <v>14.550366</v>
      </c>
      <c r="V87" s="100" t="s">
        <v>204</v>
      </c>
      <c r="W87" s="100">
        <v>17.281683000000001</v>
      </c>
      <c r="X87" s="100">
        <v>9.2513187000000006</v>
      </c>
      <c r="Y87" s="100">
        <v>7.6929378000000002</v>
      </c>
      <c r="Z87" s="100">
        <v>72.740571000000003</v>
      </c>
      <c r="AA87" s="100">
        <v>76</v>
      </c>
      <c r="AB87" s="100" t="s">
        <v>204</v>
      </c>
      <c r="AC87" s="100">
        <v>1.8162194</v>
      </c>
      <c r="AD87" s="100">
        <v>5992</v>
      </c>
      <c r="AE87" s="100">
        <v>0.85155139999999996</v>
      </c>
      <c r="AF87" s="100">
        <v>1.4794441</v>
      </c>
      <c r="AH87" s="123">
        <v>1980</v>
      </c>
      <c r="AI87" s="100">
        <v>1622</v>
      </c>
      <c r="AJ87" s="100">
        <v>11.037501000000001</v>
      </c>
      <c r="AK87" s="100">
        <v>16.188461</v>
      </c>
      <c r="AL87" s="100" t="s">
        <v>204</v>
      </c>
      <c r="AM87" s="100">
        <v>19.298753999999999</v>
      </c>
      <c r="AN87" s="100">
        <v>10.111964</v>
      </c>
      <c r="AO87" s="100">
        <v>8.3176816999999996</v>
      </c>
      <c r="AP87" s="100">
        <v>71.646116000000006</v>
      </c>
      <c r="AQ87" s="100">
        <v>75</v>
      </c>
      <c r="AR87" s="100" t="s">
        <v>204</v>
      </c>
      <c r="AS87" s="100">
        <v>1.4922489999999999</v>
      </c>
      <c r="AT87" s="100">
        <v>12227</v>
      </c>
      <c r="AU87" s="100">
        <v>0.86131310000000005</v>
      </c>
      <c r="AV87" s="100">
        <v>1.0329694</v>
      </c>
      <c r="AW87" s="100">
        <v>1.3486792000000001</v>
      </c>
      <c r="AY87" s="123">
        <v>1980</v>
      </c>
    </row>
    <row r="88" spans="2:51">
      <c r="B88" s="123">
        <v>1981</v>
      </c>
      <c r="C88" s="100">
        <v>678</v>
      </c>
      <c r="D88" s="100">
        <v>9.1027886000000002</v>
      </c>
      <c r="E88" s="100">
        <v>17.321141999999998</v>
      </c>
      <c r="F88" s="100" t="s">
        <v>204</v>
      </c>
      <c r="G88" s="100">
        <v>20.810331000000001</v>
      </c>
      <c r="H88" s="100">
        <v>10.487712999999999</v>
      </c>
      <c r="I88" s="100">
        <v>8.4065340000000006</v>
      </c>
      <c r="J88" s="100">
        <v>70.306785000000005</v>
      </c>
      <c r="K88" s="100">
        <v>75</v>
      </c>
      <c r="L88" s="100" t="s">
        <v>204</v>
      </c>
      <c r="M88" s="100">
        <v>1.1170423</v>
      </c>
      <c r="N88" s="100">
        <v>5754</v>
      </c>
      <c r="O88" s="100">
        <v>0.79231799999999997</v>
      </c>
      <c r="P88" s="100">
        <v>0.75544730000000004</v>
      </c>
      <c r="R88" s="123">
        <v>1981</v>
      </c>
      <c r="S88" s="100">
        <v>964</v>
      </c>
      <c r="T88" s="100">
        <v>12.896333</v>
      </c>
      <c r="U88" s="100">
        <v>15.441065</v>
      </c>
      <c r="V88" s="100" t="s">
        <v>204</v>
      </c>
      <c r="W88" s="100">
        <v>18.352833</v>
      </c>
      <c r="X88" s="100">
        <v>9.8407575000000005</v>
      </c>
      <c r="Y88" s="100">
        <v>8.2198957999999998</v>
      </c>
      <c r="Z88" s="100">
        <v>73.266598000000002</v>
      </c>
      <c r="AA88" s="100">
        <v>76</v>
      </c>
      <c r="AB88" s="100" t="s">
        <v>204</v>
      </c>
      <c r="AC88" s="100">
        <v>1.9955700000000001</v>
      </c>
      <c r="AD88" s="100">
        <v>6262</v>
      </c>
      <c r="AE88" s="100">
        <v>0.87657640000000003</v>
      </c>
      <c r="AF88" s="100">
        <v>1.5869877999999999</v>
      </c>
      <c r="AH88" s="123">
        <v>1981</v>
      </c>
      <c r="AI88" s="100">
        <v>1642</v>
      </c>
      <c r="AJ88" s="100">
        <v>11.002958</v>
      </c>
      <c r="AK88" s="100">
        <v>15.866308</v>
      </c>
      <c r="AL88" s="100" t="s">
        <v>204</v>
      </c>
      <c r="AM88" s="100">
        <v>18.922540000000001</v>
      </c>
      <c r="AN88" s="100">
        <v>9.9136769999999999</v>
      </c>
      <c r="AO88" s="100">
        <v>8.1503333999999992</v>
      </c>
      <c r="AP88" s="100">
        <v>72.044458000000006</v>
      </c>
      <c r="AQ88" s="100">
        <v>75</v>
      </c>
      <c r="AR88" s="100" t="s">
        <v>204</v>
      </c>
      <c r="AS88" s="100">
        <v>1.5063806</v>
      </c>
      <c r="AT88" s="100">
        <v>12016</v>
      </c>
      <c r="AU88" s="100">
        <v>0.83410059999999997</v>
      </c>
      <c r="AV88" s="100">
        <v>1.0392197999999999</v>
      </c>
      <c r="AW88" s="100">
        <v>1.1217581999999999</v>
      </c>
      <c r="AY88" s="123">
        <v>1981</v>
      </c>
    </row>
    <row r="89" spans="2:51">
      <c r="B89" s="123">
        <v>1982</v>
      </c>
      <c r="C89" s="100">
        <v>773</v>
      </c>
      <c r="D89" s="100">
        <v>10.19666</v>
      </c>
      <c r="E89" s="100">
        <v>19.390488999999999</v>
      </c>
      <c r="F89" s="100" t="s">
        <v>204</v>
      </c>
      <c r="G89" s="100">
        <v>23.464984999999999</v>
      </c>
      <c r="H89" s="100">
        <v>11.707674000000001</v>
      </c>
      <c r="I89" s="100">
        <v>9.6124115999999997</v>
      </c>
      <c r="J89" s="100">
        <v>69.998705999999999</v>
      </c>
      <c r="K89" s="100">
        <v>75</v>
      </c>
      <c r="L89" s="100" t="s">
        <v>204</v>
      </c>
      <c r="M89" s="100">
        <v>1.2212654999999999</v>
      </c>
      <c r="N89" s="100">
        <v>6950</v>
      </c>
      <c r="O89" s="100">
        <v>0.94087089999999995</v>
      </c>
      <c r="P89" s="100">
        <v>0.88589430000000002</v>
      </c>
      <c r="R89" s="123">
        <v>1982</v>
      </c>
      <c r="S89" s="100">
        <v>1016</v>
      </c>
      <c r="T89" s="100">
        <v>13.362560999999999</v>
      </c>
      <c r="U89" s="100">
        <v>15.828001</v>
      </c>
      <c r="V89" s="100" t="s">
        <v>204</v>
      </c>
      <c r="W89" s="100">
        <v>18.93346</v>
      </c>
      <c r="X89" s="100">
        <v>9.9436432999999997</v>
      </c>
      <c r="Y89" s="100">
        <v>8.2329223999999996</v>
      </c>
      <c r="Z89" s="100">
        <v>73.996063000000007</v>
      </c>
      <c r="AA89" s="100">
        <v>76</v>
      </c>
      <c r="AB89" s="100" t="s">
        <v>204</v>
      </c>
      <c r="AC89" s="100">
        <v>1.9737353</v>
      </c>
      <c r="AD89" s="100">
        <v>6170</v>
      </c>
      <c r="AE89" s="100">
        <v>0.8499101</v>
      </c>
      <c r="AF89" s="100">
        <v>1.5071203</v>
      </c>
      <c r="AH89" s="123">
        <v>1982</v>
      </c>
      <c r="AI89" s="100">
        <v>1789</v>
      </c>
      <c r="AJ89" s="100">
        <v>11.781947000000001</v>
      </c>
      <c r="AK89" s="100">
        <v>16.864269</v>
      </c>
      <c r="AL89" s="100" t="s">
        <v>204</v>
      </c>
      <c r="AM89" s="100">
        <v>20.233836</v>
      </c>
      <c r="AN89" s="100">
        <v>10.471836</v>
      </c>
      <c r="AO89" s="100">
        <v>8.6589013999999995</v>
      </c>
      <c r="AP89" s="100">
        <v>72.268865000000005</v>
      </c>
      <c r="AQ89" s="100">
        <v>76</v>
      </c>
      <c r="AR89" s="100" t="s">
        <v>204</v>
      </c>
      <c r="AS89" s="100">
        <v>1.5587561000000001</v>
      </c>
      <c r="AT89" s="100">
        <v>13120</v>
      </c>
      <c r="AU89" s="100">
        <v>0.89578550000000001</v>
      </c>
      <c r="AV89" s="100">
        <v>1.0989120999999999</v>
      </c>
      <c r="AW89" s="100">
        <v>1.2250751</v>
      </c>
      <c r="AY89" s="123">
        <v>1982</v>
      </c>
    </row>
    <row r="90" spans="2:51">
      <c r="B90" s="123">
        <v>1983</v>
      </c>
      <c r="C90" s="100">
        <v>741</v>
      </c>
      <c r="D90" s="100">
        <v>9.6404715999999997</v>
      </c>
      <c r="E90" s="100">
        <v>17.857019999999999</v>
      </c>
      <c r="F90" s="100" t="s">
        <v>204</v>
      </c>
      <c r="G90" s="100">
        <v>21.561233999999999</v>
      </c>
      <c r="H90" s="100">
        <v>10.874048</v>
      </c>
      <c r="I90" s="100">
        <v>8.9835516999999996</v>
      </c>
      <c r="J90" s="100">
        <v>69.302294000000003</v>
      </c>
      <c r="K90" s="100">
        <v>74</v>
      </c>
      <c r="L90" s="100" t="s">
        <v>204</v>
      </c>
      <c r="M90" s="100">
        <v>1.2258065</v>
      </c>
      <c r="N90" s="100">
        <v>7072</v>
      </c>
      <c r="O90" s="100">
        <v>0.9449362</v>
      </c>
      <c r="P90" s="100">
        <v>0.96204069999999997</v>
      </c>
      <c r="R90" s="123">
        <v>1983</v>
      </c>
      <c r="S90" s="100">
        <v>986</v>
      </c>
      <c r="T90" s="100">
        <v>12.793355</v>
      </c>
      <c r="U90" s="100">
        <v>14.932323</v>
      </c>
      <c r="V90" s="100" t="s">
        <v>204</v>
      </c>
      <c r="W90" s="100">
        <v>17.997917999999999</v>
      </c>
      <c r="X90" s="100">
        <v>9.2331907999999991</v>
      </c>
      <c r="Y90" s="100">
        <v>7.5978583000000004</v>
      </c>
      <c r="Z90" s="100">
        <v>74.910751000000005</v>
      </c>
      <c r="AA90" s="100">
        <v>78</v>
      </c>
      <c r="AB90" s="100" t="s">
        <v>204</v>
      </c>
      <c r="AC90" s="100">
        <v>1.9865415</v>
      </c>
      <c r="AD90" s="100">
        <v>5477</v>
      </c>
      <c r="AE90" s="100">
        <v>0.74520920000000002</v>
      </c>
      <c r="AF90" s="100">
        <v>1.3769678999999999</v>
      </c>
      <c r="AH90" s="123">
        <v>1983</v>
      </c>
      <c r="AI90" s="100">
        <v>1727</v>
      </c>
      <c r="AJ90" s="100">
        <v>11.219041000000001</v>
      </c>
      <c r="AK90" s="100">
        <v>15.891795999999999</v>
      </c>
      <c r="AL90" s="100" t="s">
        <v>204</v>
      </c>
      <c r="AM90" s="100">
        <v>19.128990999999999</v>
      </c>
      <c r="AN90" s="100">
        <v>9.8117447000000002</v>
      </c>
      <c r="AO90" s="100">
        <v>8.1153005999999994</v>
      </c>
      <c r="AP90" s="100">
        <v>72.504343000000006</v>
      </c>
      <c r="AQ90" s="100">
        <v>76</v>
      </c>
      <c r="AR90" s="100" t="s">
        <v>204</v>
      </c>
      <c r="AS90" s="100">
        <v>1.568802</v>
      </c>
      <c r="AT90" s="100">
        <v>12549</v>
      </c>
      <c r="AU90" s="100">
        <v>0.84597809999999996</v>
      </c>
      <c r="AV90" s="100">
        <v>1.1077254000000001</v>
      </c>
      <c r="AW90" s="100">
        <v>1.1958635</v>
      </c>
      <c r="AY90" s="123">
        <v>1983</v>
      </c>
    </row>
    <row r="91" spans="2:51">
      <c r="B91" s="123">
        <v>1984</v>
      </c>
      <c r="C91" s="100">
        <v>703</v>
      </c>
      <c r="D91" s="100">
        <v>9.0380667999999993</v>
      </c>
      <c r="E91" s="100">
        <v>16.763387999999999</v>
      </c>
      <c r="F91" s="100" t="s">
        <v>204</v>
      </c>
      <c r="G91" s="100">
        <v>20.286543000000002</v>
      </c>
      <c r="H91" s="100">
        <v>10.032219</v>
      </c>
      <c r="I91" s="100">
        <v>8.1698719999999998</v>
      </c>
      <c r="J91" s="100">
        <v>70.577524999999994</v>
      </c>
      <c r="K91" s="100">
        <v>75</v>
      </c>
      <c r="L91" s="100" t="s">
        <v>204</v>
      </c>
      <c r="M91" s="100">
        <v>1.1719206</v>
      </c>
      <c r="N91" s="100">
        <v>6000</v>
      </c>
      <c r="O91" s="100">
        <v>0.79298369999999996</v>
      </c>
      <c r="P91" s="100">
        <v>0.84976209999999996</v>
      </c>
      <c r="R91" s="123">
        <v>1984</v>
      </c>
      <c r="S91" s="100">
        <v>945</v>
      </c>
      <c r="T91" s="100">
        <v>12.113554000000001</v>
      </c>
      <c r="U91" s="100">
        <v>13.840452000000001</v>
      </c>
      <c r="V91" s="100" t="s">
        <v>204</v>
      </c>
      <c r="W91" s="100">
        <v>16.625958000000001</v>
      </c>
      <c r="X91" s="100">
        <v>8.6543101999999994</v>
      </c>
      <c r="Y91" s="100">
        <v>7.2047515999999998</v>
      </c>
      <c r="Z91" s="100">
        <v>74.514285999999998</v>
      </c>
      <c r="AA91" s="100">
        <v>77</v>
      </c>
      <c r="AB91" s="100" t="s">
        <v>204</v>
      </c>
      <c r="AC91" s="100">
        <v>1.8927634</v>
      </c>
      <c r="AD91" s="100">
        <v>5666</v>
      </c>
      <c r="AE91" s="100">
        <v>0.76270629999999995</v>
      </c>
      <c r="AF91" s="100">
        <v>1.4856573</v>
      </c>
      <c r="AH91" s="123">
        <v>1984</v>
      </c>
      <c r="AI91" s="100">
        <v>1648</v>
      </c>
      <c r="AJ91" s="100">
        <v>10.578077</v>
      </c>
      <c r="AK91" s="100">
        <v>14.689767</v>
      </c>
      <c r="AL91" s="100" t="s">
        <v>204</v>
      </c>
      <c r="AM91" s="100">
        <v>17.671458999999999</v>
      </c>
      <c r="AN91" s="100">
        <v>9.0497987000000002</v>
      </c>
      <c r="AO91" s="100">
        <v>7.4734531000000004</v>
      </c>
      <c r="AP91" s="100">
        <v>72.834951000000004</v>
      </c>
      <c r="AQ91" s="100">
        <v>76</v>
      </c>
      <c r="AR91" s="100" t="s">
        <v>204</v>
      </c>
      <c r="AS91" s="100">
        <v>1.4993540000000001</v>
      </c>
      <c r="AT91" s="100">
        <v>11666</v>
      </c>
      <c r="AU91" s="100">
        <v>0.7779838</v>
      </c>
      <c r="AV91" s="100">
        <v>1.0727751000000001</v>
      </c>
      <c r="AW91" s="100">
        <v>1.2111879999999999</v>
      </c>
      <c r="AY91" s="123">
        <v>1984</v>
      </c>
    </row>
    <row r="92" spans="2:51">
      <c r="B92" s="123">
        <v>1985</v>
      </c>
      <c r="C92" s="100">
        <v>753</v>
      </c>
      <c r="D92" s="100">
        <v>9.5525304999999996</v>
      </c>
      <c r="E92" s="100">
        <v>17.684930000000001</v>
      </c>
      <c r="F92" s="100" t="s">
        <v>204</v>
      </c>
      <c r="G92" s="100">
        <v>21.466728</v>
      </c>
      <c r="H92" s="100">
        <v>10.416387</v>
      </c>
      <c r="I92" s="100">
        <v>8.2722654999999996</v>
      </c>
      <c r="J92" s="100">
        <v>72.277556000000004</v>
      </c>
      <c r="K92" s="100">
        <v>77</v>
      </c>
      <c r="L92" s="100" t="s">
        <v>204</v>
      </c>
      <c r="M92" s="100">
        <v>1.1737016</v>
      </c>
      <c r="N92" s="100">
        <v>5437</v>
      </c>
      <c r="O92" s="100">
        <v>0.70973779999999997</v>
      </c>
      <c r="P92" s="100">
        <v>0.72378109999999996</v>
      </c>
      <c r="R92" s="123">
        <v>1985</v>
      </c>
      <c r="S92" s="100">
        <v>1005</v>
      </c>
      <c r="T92" s="100">
        <v>12.712533000000001</v>
      </c>
      <c r="U92" s="100">
        <v>14.329091999999999</v>
      </c>
      <c r="V92" s="100" t="s">
        <v>204</v>
      </c>
      <c r="W92" s="100">
        <v>17.260026</v>
      </c>
      <c r="X92" s="100">
        <v>8.7373957000000004</v>
      </c>
      <c r="Y92" s="100">
        <v>7.1775926999999999</v>
      </c>
      <c r="Z92" s="100">
        <v>76.007959999999997</v>
      </c>
      <c r="AA92" s="100">
        <v>79</v>
      </c>
      <c r="AB92" s="100" t="s">
        <v>204</v>
      </c>
      <c r="AC92" s="100">
        <v>1.838908</v>
      </c>
      <c r="AD92" s="100">
        <v>4909</v>
      </c>
      <c r="AE92" s="100">
        <v>0.65301960000000003</v>
      </c>
      <c r="AF92" s="100">
        <v>1.2053015</v>
      </c>
      <c r="AH92" s="123">
        <v>1985</v>
      </c>
      <c r="AI92" s="100">
        <v>1758</v>
      </c>
      <c r="AJ92" s="100">
        <v>11.134819</v>
      </c>
      <c r="AK92" s="100">
        <v>15.377302</v>
      </c>
      <c r="AL92" s="100" t="s">
        <v>204</v>
      </c>
      <c r="AM92" s="100">
        <v>18.558409999999999</v>
      </c>
      <c r="AN92" s="100">
        <v>9.2690338000000008</v>
      </c>
      <c r="AO92" s="100">
        <v>7.5151383000000003</v>
      </c>
      <c r="AP92" s="100">
        <v>74.410124999999994</v>
      </c>
      <c r="AQ92" s="100">
        <v>78</v>
      </c>
      <c r="AR92" s="100" t="s">
        <v>204</v>
      </c>
      <c r="AS92" s="100">
        <v>1.4796982999999999</v>
      </c>
      <c r="AT92" s="100">
        <v>10346</v>
      </c>
      <c r="AU92" s="100">
        <v>0.68164619999999998</v>
      </c>
      <c r="AV92" s="100">
        <v>0.89306830000000004</v>
      </c>
      <c r="AW92" s="100">
        <v>1.2341975999999999</v>
      </c>
      <c r="AY92" s="123">
        <v>1985</v>
      </c>
    </row>
    <row r="93" spans="2:51">
      <c r="B93" s="123">
        <v>1986</v>
      </c>
      <c r="C93" s="100">
        <v>696</v>
      </c>
      <c r="D93" s="100">
        <v>8.6997966000000009</v>
      </c>
      <c r="E93" s="100">
        <v>15.812745</v>
      </c>
      <c r="F93" s="100" t="s">
        <v>204</v>
      </c>
      <c r="G93" s="100">
        <v>19.267271999999998</v>
      </c>
      <c r="H93" s="100">
        <v>9.2459463</v>
      </c>
      <c r="I93" s="100">
        <v>7.3310152999999998</v>
      </c>
      <c r="J93" s="100">
        <v>73.247125999999994</v>
      </c>
      <c r="K93" s="100">
        <v>77</v>
      </c>
      <c r="L93" s="100" t="s">
        <v>204</v>
      </c>
      <c r="M93" s="100">
        <v>1.1187912</v>
      </c>
      <c r="N93" s="100">
        <v>4522</v>
      </c>
      <c r="O93" s="100">
        <v>0.58225199999999999</v>
      </c>
      <c r="P93" s="100">
        <v>0.62488509999999997</v>
      </c>
      <c r="R93" s="123">
        <v>1986</v>
      </c>
      <c r="S93" s="100">
        <v>992</v>
      </c>
      <c r="T93" s="100">
        <v>12.371911000000001</v>
      </c>
      <c r="U93" s="100">
        <v>13.583873000000001</v>
      </c>
      <c r="V93" s="100" t="s">
        <v>204</v>
      </c>
      <c r="W93" s="100">
        <v>16.358832</v>
      </c>
      <c r="X93" s="100">
        <v>8.3091407999999998</v>
      </c>
      <c r="Y93" s="100">
        <v>6.8503414999999999</v>
      </c>
      <c r="Z93" s="100">
        <v>76.135081</v>
      </c>
      <c r="AA93" s="100">
        <v>79</v>
      </c>
      <c r="AB93" s="100" t="s">
        <v>204</v>
      </c>
      <c r="AC93" s="100">
        <v>1.8798204000000001</v>
      </c>
      <c r="AD93" s="100">
        <v>4714</v>
      </c>
      <c r="AE93" s="100">
        <v>0.61918850000000003</v>
      </c>
      <c r="AF93" s="100">
        <v>1.2083678</v>
      </c>
      <c r="AH93" s="123">
        <v>1986</v>
      </c>
      <c r="AI93" s="100">
        <v>1688</v>
      </c>
      <c r="AJ93" s="100">
        <v>10.537914000000001</v>
      </c>
      <c r="AK93" s="100">
        <v>14.186591999999999</v>
      </c>
      <c r="AL93" s="100" t="s">
        <v>204</v>
      </c>
      <c r="AM93" s="100">
        <v>17.154145</v>
      </c>
      <c r="AN93" s="100">
        <v>8.5280818000000007</v>
      </c>
      <c r="AO93" s="100">
        <v>6.9239587</v>
      </c>
      <c r="AP93" s="100">
        <v>74.944312999999994</v>
      </c>
      <c r="AQ93" s="100">
        <v>78</v>
      </c>
      <c r="AR93" s="100" t="s">
        <v>204</v>
      </c>
      <c r="AS93" s="100">
        <v>1.4680686000000001</v>
      </c>
      <c r="AT93" s="100">
        <v>9236</v>
      </c>
      <c r="AU93" s="100">
        <v>0.60053630000000002</v>
      </c>
      <c r="AV93" s="100">
        <v>0.82925859999999996</v>
      </c>
      <c r="AW93" s="100">
        <v>1.1640822</v>
      </c>
      <c r="AY93" s="123">
        <v>1986</v>
      </c>
    </row>
    <row r="94" spans="2:51">
      <c r="B94" s="123">
        <v>1987</v>
      </c>
      <c r="C94" s="100">
        <v>706</v>
      </c>
      <c r="D94" s="100">
        <v>8.6964501999999992</v>
      </c>
      <c r="E94" s="100">
        <v>15.441948999999999</v>
      </c>
      <c r="F94" s="100" t="s">
        <v>204</v>
      </c>
      <c r="G94" s="100">
        <v>18.767151999999999</v>
      </c>
      <c r="H94" s="100">
        <v>9.0715842999999996</v>
      </c>
      <c r="I94" s="100">
        <v>7.2498228999999998</v>
      </c>
      <c r="J94" s="100">
        <v>72.771955000000005</v>
      </c>
      <c r="K94" s="100">
        <v>77.5</v>
      </c>
      <c r="L94" s="100" t="s">
        <v>204</v>
      </c>
      <c r="M94" s="100">
        <v>1.1099057999999999</v>
      </c>
      <c r="N94" s="100">
        <v>4922</v>
      </c>
      <c r="O94" s="100">
        <v>0.62509809999999999</v>
      </c>
      <c r="P94" s="100">
        <v>0.68326949999999997</v>
      </c>
      <c r="R94" s="123">
        <v>1987</v>
      </c>
      <c r="S94" s="100">
        <v>1012</v>
      </c>
      <c r="T94" s="100">
        <v>12.423856000000001</v>
      </c>
      <c r="U94" s="100">
        <v>13.54894</v>
      </c>
      <c r="V94" s="100" t="s">
        <v>204</v>
      </c>
      <c r="W94" s="100">
        <v>16.338135000000001</v>
      </c>
      <c r="X94" s="100">
        <v>8.2730721000000003</v>
      </c>
      <c r="Y94" s="100">
        <v>6.8018216999999996</v>
      </c>
      <c r="Z94" s="100">
        <v>76.038538000000003</v>
      </c>
      <c r="AA94" s="100">
        <v>79</v>
      </c>
      <c r="AB94" s="100" t="s">
        <v>204</v>
      </c>
      <c r="AC94" s="100">
        <v>1.8841928999999999</v>
      </c>
      <c r="AD94" s="100">
        <v>5120</v>
      </c>
      <c r="AE94" s="100">
        <v>0.66271690000000005</v>
      </c>
      <c r="AF94" s="100">
        <v>1.3503213999999999</v>
      </c>
      <c r="AH94" s="123">
        <v>1987</v>
      </c>
      <c r="AI94" s="100">
        <v>1718</v>
      </c>
      <c r="AJ94" s="100">
        <v>10.563288999999999</v>
      </c>
      <c r="AK94" s="100">
        <v>14.069144</v>
      </c>
      <c r="AL94" s="100" t="s">
        <v>204</v>
      </c>
      <c r="AM94" s="100">
        <v>17.007859</v>
      </c>
      <c r="AN94" s="100">
        <v>8.4637724999999993</v>
      </c>
      <c r="AO94" s="100">
        <v>6.8817396999999998</v>
      </c>
      <c r="AP94" s="100">
        <v>74.696157999999997</v>
      </c>
      <c r="AQ94" s="100">
        <v>78</v>
      </c>
      <c r="AR94" s="100" t="s">
        <v>204</v>
      </c>
      <c r="AS94" s="100">
        <v>1.4643834</v>
      </c>
      <c r="AT94" s="100">
        <v>10042</v>
      </c>
      <c r="AU94" s="100">
        <v>0.64372879999999999</v>
      </c>
      <c r="AV94" s="100">
        <v>0.91330009999999995</v>
      </c>
      <c r="AW94" s="100">
        <v>1.1397164</v>
      </c>
      <c r="AY94" s="123">
        <v>1987</v>
      </c>
    </row>
    <row r="95" spans="2:51">
      <c r="B95" s="123">
        <v>1988</v>
      </c>
      <c r="C95" s="100">
        <v>786</v>
      </c>
      <c r="D95" s="100">
        <v>9.5284911999999995</v>
      </c>
      <c r="E95" s="100">
        <v>17.074439999999999</v>
      </c>
      <c r="F95" s="100" t="s">
        <v>204</v>
      </c>
      <c r="G95" s="100">
        <v>20.854217999999999</v>
      </c>
      <c r="H95" s="100">
        <v>9.8148972000000008</v>
      </c>
      <c r="I95" s="100">
        <v>7.7059769999999999</v>
      </c>
      <c r="J95" s="100">
        <v>74.662850000000006</v>
      </c>
      <c r="K95" s="100">
        <v>78</v>
      </c>
      <c r="L95" s="100" t="s">
        <v>204</v>
      </c>
      <c r="M95" s="100">
        <v>1.2077443000000001</v>
      </c>
      <c r="N95" s="100">
        <v>4361</v>
      </c>
      <c r="O95" s="100">
        <v>0.54552769999999995</v>
      </c>
      <c r="P95" s="100">
        <v>0.58937209999999995</v>
      </c>
      <c r="R95" s="123">
        <v>1988</v>
      </c>
      <c r="S95" s="100">
        <v>1034</v>
      </c>
      <c r="T95" s="100">
        <v>12.48307</v>
      </c>
      <c r="U95" s="100">
        <v>13.495573</v>
      </c>
      <c r="V95" s="100" t="s">
        <v>204</v>
      </c>
      <c r="W95" s="100">
        <v>16.423289</v>
      </c>
      <c r="X95" s="100">
        <v>8.0337519999999998</v>
      </c>
      <c r="Y95" s="100">
        <v>6.4391869000000002</v>
      </c>
      <c r="Z95" s="100">
        <v>77.862668999999997</v>
      </c>
      <c r="AA95" s="100">
        <v>81</v>
      </c>
      <c r="AB95" s="100" t="s">
        <v>204</v>
      </c>
      <c r="AC95" s="100">
        <v>1.8874124000000001</v>
      </c>
      <c r="AD95" s="100">
        <v>4012</v>
      </c>
      <c r="AE95" s="100">
        <v>0.51118140000000001</v>
      </c>
      <c r="AF95" s="100">
        <v>1.0244808000000001</v>
      </c>
      <c r="AH95" s="123">
        <v>1988</v>
      </c>
      <c r="AI95" s="100">
        <v>1820</v>
      </c>
      <c r="AJ95" s="100">
        <v>11.008843000000001</v>
      </c>
      <c r="AK95" s="100">
        <v>14.635358</v>
      </c>
      <c r="AL95" s="100" t="s">
        <v>204</v>
      </c>
      <c r="AM95" s="100">
        <v>17.808309000000001</v>
      </c>
      <c r="AN95" s="100">
        <v>8.6078629000000006</v>
      </c>
      <c r="AO95" s="100">
        <v>6.8396631000000001</v>
      </c>
      <c r="AP95" s="100">
        <v>76.480768999999995</v>
      </c>
      <c r="AQ95" s="100">
        <v>79</v>
      </c>
      <c r="AR95" s="100" t="s">
        <v>204</v>
      </c>
      <c r="AS95" s="100">
        <v>1.5183875</v>
      </c>
      <c r="AT95" s="100">
        <v>8373</v>
      </c>
      <c r="AU95" s="100">
        <v>0.52851239999999999</v>
      </c>
      <c r="AV95" s="100">
        <v>0.73995650000000002</v>
      </c>
      <c r="AW95" s="100">
        <v>1.2651882000000001</v>
      </c>
      <c r="AY95" s="123">
        <v>1988</v>
      </c>
    </row>
    <row r="96" spans="2:51">
      <c r="B96" s="123">
        <v>1989</v>
      </c>
      <c r="C96" s="100">
        <v>782</v>
      </c>
      <c r="D96" s="100">
        <v>9.3232990000000004</v>
      </c>
      <c r="E96" s="100">
        <v>16.276516000000001</v>
      </c>
      <c r="F96" s="100" t="s">
        <v>204</v>
      </c>
      <c r="G96" s="100">
        <v>19.912271</v>
      </c>
      <c r="H96" s="100">
        <v>9.3792571000000002</v>
      </c>
      <c r="I96" s="100">
        <v>7.2746252</v>
      </c>
      <c r="J96" s="100">
        <v>75.130435000000006</v>
      </c>
      <c r="K96" s="100">
        <v>79</v>
      </c>
      <c r="L96" s="100" t="s">
        <v>204</v>
      </c>
      <c r="M96" s="100">
        <v>1.1684547000000001</v>
      </c>
      <c r="N96" s="100">
        <v>3903</v>
      </c>
      <c r="O96" s="100">
        <v>0.48062090000000002</v>
      </c>
      <c r="P96" s="100">
        <v>0.54142840000000003</v>
      </c>
      <c r="R96" s="123">
        <v>1989</v>
      </c>
      <c r="S96" s="100">
        <v>1089</v>
      </c>
      <c r="T96" s="100">
        <v>12.923014</v>
      </c>
      <c r="U96" s="100">
        <v>13.75286</v>
      </c>
      <c r="V96" s="100" t="s">
        <v>204</v>
      </c>
      <c r="W96" s="100">
        <v>16.732914000000001</v>
      </c>
      <c r="X96" s="100">
        <v>8.2599999000000004</v>
      </c>
      <c r="Y96" s="100">
        <v>6.7097575999999997</v>
      </c>
      <c r="Z96" s="100">
        <v>77.481174999999993</v>
      </c>
      <c r="AA96" s="100">
        <v>80</v>
      </c>
      <c r="AB96" s="100" t="s">
        <v>204</v>
      </c>
      <c r="AC96" s="100">
        <v>1.9003246</v>
      </c>
      <c r="AD96" s="100">
        <v>4363</v>
      </c>
      <c r="AE96" s="100">
        <v>0.54708270000000003</v>
      </c>
      <c r="AF96" s="100">
        <v>1.1337709</v>
      </c>
      <c r="AH96" s="123">
        <v>1989</v>
      </c>
      <c r="AI96" s="100">
        <v>1871</v>
      </c>
      <c r="AJ96" s="100">
        <v>11.127356000000001</v>
      </c>
      <c r="AK96" s="100">
        <v>14.529363</v>
      </c>
      <c r="AL96" s="100" t="s">
        <v>204</v>
      </c>
      <c r="AM96" s="100">
        <v>17.703049</v>
      </c>
      <c r="AN96" s="100">
        <v>8.5775214999999996</v>
      </c>
      <c r="AO96" s="100">
        <v>6.8313443999999999</v>
      </c>
      <c r="AP96" s="100">
        <v>76.498664000000005</v>
      </c>
      <c r="AQ96" s="100">
        <v>79</v>
      </c>
      <c r="AR96" s="100" t="s">
        <v>204</v>
      </c>
      <c r="AS96" s="100">
        <v>1.5060532</v>
      </c>
      <c r="AT96" s="100">
        <v>8266</v>
      </c>
      <c r="AU96" s="100">
        <v>0.51355090000000003</v>
      </c>
      <c r="AV96" s="100">
        <v>0.74758550000000001</v>
      </c>
      <c r="AW96" s="100">
        <v>1.1835004</v>
      </c>
      <c r="AY96" s="123">
        <v>1989</v>
      </c>
    </row>
    <row r="97" spans="2:51">
      <c r="B97" s="123">
        <v>1990</v>
      </c>
      <c r="C97" s="100">
        <v>806</v>
      </c>
      <c r="D97" s="100">
        <v>9.4697981999999996</v>
      </c>
      <c r="E97" s="100">
        <v>16.642150000000001</v>
      </c>
      <c r="F97" s="100" t="s">
        <v>204</v>
      </c>
      <c r="G97" s="100">
        <v>20.410053000000001</v>
      </c>
      <c r="H97" s="100">
        <v>9.5075702999999994</v>
      </c>
      <c r="I97" s="100">
        <v>7.5028079999999999</v>
      </c>
      <c r="J97" s="100">
        <v>74.502481000000003</v>
      </c>
      <c r="K97" s="100">
        <v>78.5</v>
      </c>
      <c r="L97" s="100" t="s">
        <v>204</v>
      </c>
      <c r="M97" s="100">
        <v>1.2465588000000001</v>
      </c>
      <c r="N97" s="100">
        <v>4770</v>
      </c>
      <c r="O97" s="100">
        <v>0.57927790000000001</v>
      </c>
      <c r="P97" s="100">
        <v>0.66842299999999999</v>
      </c>
      <c r="R97" s="123">
        <v>1990</v>
      </c>
      <c r="S97" s="100">
        <v>1021</v>
      </c>
      <c r="T97" s="100">
        <v>11.936133</v>
      </c>
      <c r="U97" s="100">
        <v>12.652581</v>
      </c>
      <c r="V97" s="100" t="s">
        <v>204</v>
      </c>
      <c r="W97" s="100">
        <v>15.307954000000001</v>
      </c>
      <c r="X97" s="100">
        <v>7.6294573999999997</v>
      </c>
      <c r="Y97" s="100">
        <v>6.2490443000000004</v>
      </c>
      <c r="Z97" s="100">
        <v>77.116551999999999</v>
      </c>
      <c r="AA97" s="100">
        <v>80</v>
      </c>
      <c r="AB97" s="100" t="s">
        <v>204</v>
      </c>
      <c r="AC97" s="100">
        <v>1.8428937999999999</v>
      </c>
      <c r="AD97" s="100">
        <v>4722</v>
      </c>
      <c r="AE97" s="100">
        <v>0.58381099999999997</v>
      </c>
      <c r="AF97" s="100">
        <v>1.2506687999999999</v>
      </c>
      <c r="AH97" s="123">
        <v>1990</v>
      </c>
      <c r="AI97" s="100">
        <v>1827</v>
      </c>
      <c r="AJ97" s="100">
        <v>10.706042999999999</v>
      </c>
      <c r="AK97" s="100">
        <v>13.882329</v>
      </c>
      <c r="AL97" s="100" t="s">
        <v>204</v>
      </c>
      <c r="AM97" s="100">
        <v>16.872139000000001</v>
      </c>
      <c r="AN97" s="100">
        <v>8.1957134000000007</v>
      </c>
      <c r="AO97" s="100">
        <v>6.6111763000000003</v>
      </c>
      <c r="AP97" s="100">
        <v>75.963328000000004</v>
      </c>
      <c r="AQ97" s="100">
        <v>79</v>
      </c>
      <c r="AR97" s="100" t="s">
        <v>204</v>
      </c>
      <c r="AS97" s="100">
        <v>1.5217391</v>
      </c>
      <c r="AT97" s="100">
        <v>9492</v>
      </c>
      <c r="AU97" s="100">
        <v>0.58152409999999999</v>
      </c>
      <c r="AV97" s="100">
        <v>0.86988560000000004</v>
      </c>
      <c r="AW97" s="100">
        <v>1.3153166000000001</v>
      </c>
      <c r="AY97" s="123">
        <v>1990</v>
      </c>
    </row>
    <row r="98" spans="2:51">
      <c r="B98" s="123">
        <v>1991</v>
      </c>
      <c r="C98" s="100">
        <v>823</v>
      </c>
      <c r="D98" s="100">
        <v>9.5526514999999996</v>
      </c>
      <c r="E98" s="100">
        <v>15.969376</v>
      </c>
      <c r="F98" s="100" t="s">
        <v>204</v>
      </c>
      <c r="G98" s="100">
        <v>19.528279000000001</v>
      </c>
      <c r="H98" s="100">
        <v>9.2903476000000005</v>
      </c>
      <c r="I98" s="100">
        <v>7.4017314000000001</v>
      </c>
      <c r="J98" s="100">
        <v>73.90401</v>
      </c>
      <c r="K98" s="100">
        <v>78</v>
      </c>
      <c r="L98" s="100" t="s">
        <v>204</v>
      </c>
      <c r="M98" s="100">
        <v>1.2845926999999999</v>
      </c>
      <c r="N98" s="100">
        <v>5206</v>
      </c>
      <c r="O98" s="100">
        <v>0.62513640000000004</v>
      </c>
      <c r="P98" s="100">
        <v>0.76799839999999997</v>
      </c>
      <c r="R98" s="123">
        <v>1991</v>
      </c>
      <c r="S98" s="100">
        <v>1045</v>
      </c>
      <c r="T98" s="100">
        <v>12.054966</v>
      </c>
      <c r="U98" s="100">
        <v>12.477986</v>
      </c>
      <c r="V98" s="100" t="s">
        <v>204</v>
      </c>
      <c r="W98" s="100">
        <v>15.042652</v>
      </c>
      <c r="X98" s="100">
        <v>7.4989030000000003</v>
      </c>
      <c r="Y98" s="100">
        <v>6.0545363999999999</v>
      </c>
      <c r="Z98" s="100">
        <v>77.441147999999998</v>
      </c>
      <c r="AA98" s="100">
        <v>79</v>
      </c>
      <c r="AB98" s="100" t="s">
        <v>204</v>
      </c>
      <c r="AC98" s="100">
        <v>1.8972747999999999</v>
      </c>
      <c r="AD98" s="100">
        <v>4136</v>
      </c>
      <c r="AE98" s="100">
        <v>0.50514899999999996</v>
      </c>
      <c r="AF98" s="100">
        <v>1.1266071</v>
      </c>
      <c r="AH98" s="123">
        <v>1991</v>
      </c>
      <c r="AI98" s="100">
        <v>1868</v>
      </c>
      <c r="AJ98" s="100">
        <v>10.807661</v>
      </c>
      <c r="AK98" s="100">
        <v>13.590928</v>
      </c>
      <c r="AL98" s="100" t="s">
        <v>204</v>
      </c>
      <c r="AM98" s="100">
        <v>16.459747</v>
      </c>
      <c r="AN98" s="100">
        <v>8.0919295000000009</v>
      </c>
      <c r="AO98" s="100">
        <v>6.5136906000000003</v>
      </c>
      <c r="AP98" s="100">
        <v>75.882762</v>
      </c>
      <c r="AQ98" s="100">
        <v>79</v>
      </c>
      <c r="AR98" s="100" t="s">
        <v>204</v>
      </c>
      <c r="AS98" s="100">
        <v>1.5678243000000001</v>
      </c>
      <c r="AT98" s="100">
        <v>9342</v>
      </c>
      <c r="AU98" s="100">
        <v>0.56565160000000003</v>
      </c>
      <c r="AV98" s="100">
        <v>0.89398330000000004</v>
      </c>
      <c r="AW98" s="100">
        <v>1.2798039000000001</v>
      </c>
      <c r="AY98" s="123">
        <v>1991</v>
      </c>
    </row>
    <row r="99" spans="2:51">
      <c r="B99" s="123">
        <v>1992</v>
      </c>
      <c r="C99" s="100">
        <v>778</v>
      </c>
      <c r="D99" s="100">
        <v>8.9340506000000008</v>
      </c>
      <c r="E99" s="100">
        <v>14.496999000000001</v>
      </c>
      <c r="F99" s="100" t="s">
        <v>204</v>
      </c>
      <c r="G99" s="100">
        <v>17.685359999999999</v>
      </c>
      <c r="H99" s="100">
        <v>8.3886593000000005</v>
      </c>
      <c r="I99" s="100">
        <v>6.6353536999999996</v>
      </c>
      <c r="J99" s="100">
        <v>75.053984999999997</v>
      </c>
      <c r="K99" s="100">
        <v>79</v>
      </c>
      <c r="L99" s="100" t="s">
        <v>204</v>
      </c>
      <c r="M99" s="100">
        <v>1.1767375</v>
      </c>
      <c r="N99" s="100">
        <v>4255</v>
      </c>
      <c r="O99" s="100">
        <v>0.50590310000000005</v>
      </c>
      <c r="P99" s="100">
        <v>0.62967450000000003</v>
      </c>
      <c r="R99" s="123">
        <v>1992</v>
      </c>
      <c r="S99" s="100">
        <v>1009</v>
      </c>
      <c r="T99" s="100">
        <v>11.504633999999999</v>
      </c>
      <c r="U99" s="100">
        <v>11.735488</v>
      </c>
      <c r="V99" s="100" t="s">
        <v>204</v>
      </c>
      <c r="W99" s="100">
        <v>14.225529999999999</v>
      </c>
      <c r="X99" s="100">
        <v>7.0210384000000001</v>
      </c>
      <c r="Y99" s="100">
        <v>5.6808759999999996</v>
      </c>
      <c r="Z99" s="100">
        <v>77.934589000000003</v>
      </c>
      <c r="AA99" s="100">
        <v>80</v>
      </c>
      <c r="AB99" s="100" t="s">
        <v>204</v>
      </c>
      <c r="AC99" s="100">
        <v>1.7534103999999999</v>
      </c>
      <c r="AD99" s="100">
        <v>3823</v>
      </c>
      <c r="AE99" s="100">
        <v>0.46200940000000001</v>
      </c>
      <c r="AF99" s="100">
        <v>1.048006</v>
      </c>
      <c r="AH99" s="123">
        <v>1992</v>
      </c>
      <c r="AI99" s="100">
        <v>1787</v>
      </c>
      <c r="AJ99" s="100">
        <v>10.223910999999999</v>
      </c>
      <c r="AK99" s="100">
        <v>12.638539</v>
      </c>
      <c r="AL99" s="100" t="s">
        <v>204</v>
      </c>
      <c r="AM99" s="100">
        <v>15.344512999999999</v>
      </c>
      <c r="AN99" s="100">
        <v>7.4694628999999999</v>
      </c>
      <c r="AO99" s="100">
        <v>5.9943736999999997</v>
      </c>
      <c r="AP99" s="100">
        <v>76.68047</v>
      </c>
      <c r="AQ99" s="100">
        <v>79</v>
      </c>
      <c r="AR99" s="100" t="s">
        <v>204</v>
      </c>
      <c r="AS99" s="100">
        <v>1.4450913999999999</v>
      </c>
      <c r="AT99" s="100">
        <v>8078</v>
      </c>
      <c r="AU99" s="100">
        <v>0.48413509999999998</v>
      </c>
      <c r="AV99" s="100">
        <v>0.77633220000000003</v>
      </c>
      <c r="AW99" s="100">
        <v>1.2353128</v>
      </c>
      <c r="AY99" s="123">
        <v>1992</v>
      </c>
    </row>
    <row r="100" spans="2:51">
      <c r="B100" s="123">
        <v>1993</v>
      </c>
      <c r="C100" s="100">
        <v>830</v>
      </c>
      <c r="D100" s="100">
        <v>9.4511716000000003</v>
      </c>
      <c r="E100" s="100">
        <v>15.134446000000001</v>
      </c>
      <c r="F100" s="100" t="s">
        <v>204</v>
      </c>
      <c r="G100" s="100">
        <v>18.448875000000001</v>
      </c>
      <c r="H100" s="100">
        <v>8.6536808000000001</v>
      </c>
      <c r="I100" s="100">
        <v>6.7590582000000001</v>
      </c>
      <c r="J100" s="100">
        <v>75.595180999999997</v>
      </c>
      <c r="K100" s="100">
        <v>79</v>
      </c>
      <c r="L100" s="100" t="s">
        <v>204</v>
      </c>
      <c r="M100" s="100">
        <v>1.2751771000000001</v>
      </c>
      <c r="N100" s="100">
        <v>4133</v>
      </c>
      <c r="O100" s="100">
        <v>0.48763499999999999</v>
      </c>
      <c r="P100" s="100">
        <v>0.6329977</v>
      </c>
      <c r="R100" s="123">
        <v>1993</v>
      </c>
      <c r="S100" s="100">
        <v>1028</v>
      </c>
      <c r="T100" s="100">
        <v>11.612109</v>
      </c>
      <c r="U100" s="100">
        <v>11.57471</v>
      </c>
      <c r="V100" s="100" t="s">
        <v>204</v>
      </c>
      <c r="W100" s="100">
        <v>14.054129</v>
      </c>
      <c r="X100" s="100">
        <v>6.9057769000000002</v>
      </c>
      <c r="Y100" s="100">
        <v>5.5276174999999999</v>
      </c>
      <c r="Z100" s="100">
        <v>78.293773999999999</v>
      </c>
      <c r="AA100" s="100">
        <v>81</v>
      </c>
      <c r="AB100" s="100" t="s">
        <v>204</v>
      </c>
      <c r="AC100" s="100">
        <v>1.8191470999999999</v>
      </c>
      <c r="AD100" s="100">
        <v>3751</v>
      </c>
      <c r="AE100" s="100">
        <v>0.44956489999999999</v>
      </c>
      <c r="AF100" s="100">
        <v>1.0752379999999999</v>
      </c>
      <c r="AH100" s="123">
        <v>1993</v>
      </c>
      <c r="AI100" s="100">
        <v>1858</v>
      </c>
      <c r="AJ100" s="100">
        <v>10.535981</v>
      </c>
      <c r="AK100" s="100">
        <v>12.751239999999999</v>
      </c>
      <c r="AL100" s="100" t="s">
        <v>204</v>
      </c>
      <c r="AM100" s="100">
        <v>15.477926999999999</v>
      </c>
      <c r="AN100" s="100">
        <v>7.4841876000000003</v>
      </c>
      <c r="AO100" s="100">
        <v>5.9285332000000004</v>
      </c>
      <c r="AP100" s="100">
        <v>77.088267000000002</v>
      </c>
      <c r="AQ100" s="100">
        <v>80</v>
      </c>
      <c r="AR100" s="100" t="s">
        <v>204</v>
      </c>
      <c r="AS100" s="100">
        <v>1.5279731000000001</v>
      </c>
      <c r="AT100" s="100">
        <v>7884</v>
      </c>
      <c r="AU100" s="100">
        <v>0.46874929999999998</v>
      </c>
      <c r="AV100" s="100">
        <v>0.7870007</v>
      </c>
      <c r="AW100" s="100">
        <v>1.3075443</v>
      </c>
      <c r="AY100" s="123">
        <v>1993</v>
      </c>
    </row>
    <row r="101" spans="2:51">
      <c r="B101" s="123">
        <v>1994</v>
      </c>
      <c r="C101" s="100">
        <v>882</v>
      </c>
      <c r="D101" s="100">
        <v>9.9507235999999999</v>
      </c>
      <c r="E101" s="100">
        <v>15.739789</v>
      </c>
      <c r="F101" s="100" t="s">
        <v>204</v>
      </c>
      <c r="G101" s="100">
        <v>19.277383</v>
      </c>
      <c r="H101" s="100">
        <v>8.9147329000000006</v>
      </c>
      <c r="I101" s="100">
        <v>6.9396161999999997</v>
      </c>
      <c r="J101" s="100">
        <v>76.638322000000002</v>
      </c>
      <c r="K101" s="100">
        <v>79</v>
      </c>
      <c r="L101" s="100" t="s">
        <v>204</v>
      </c>
      <c r="M101" s="100">
        <v>1.3073638999999999</v>
      </c>
      <c r="N101" s="100">
        <v>3883</v>
      </c>
      <c r="O101" s="100">
        <v>0.45418740000000002</v>
      </c>
      <c r="P101" s="100">
        <v>0.59994040000000004</v>
      </c>
      <c r="R101" s="123">
        <v>1994</v>
      </c>
      <c r="S101" s="100">
        <v>1050</v>
      </c>
      <c r="T101" s="100">
        <v>11.742614</v>
      </c>
      <c r="U101" s="100">
        <v>11.365059</v>
      </c>
      <c r="V101" s="100" t="s">
        <v>204</v>
      </c>
      <c r="W101" s="100">
        <v>13.902562</v>
      </c>
      <c r="X101" s="100">
        <v>6.6034854999999997</v>
      </c>
      <c r="Y101" s="100">
        <v>5.2273579999999997</v>
      </c>
      <c r="Z101" s="100">
        <v>79.888570999999999</v>
      </c>
      <c r="AA101" s="100">
        <v>82</v>
      </c>
      <c r="AB101" s="100" t="s">
        <v>204</v>
      </c>
      <c r="AC101" s="100">
        <v>1.7728101999999999</v>
      </c>
      <c r="AD101" s="100">
        <v>2726</v>
      </c>
      <c r="AE101" s="100">
        <v>0.32372319999999999</v>
      </c>
      <c r="AF101" s="100">
        <v>0.78833750000000002</v>
      </c>
      <c r="AH101" s="123">
        <v>1994</v>
      </c>
      <c r="AI101" s="100">
        <v>1932</v>
      </c>
      <c r="AJ101" s="100">
        <v>10.850599000000001</v>
      </c>
      <c r="AK101" s="100">
        <v>12.886309000000001</v>
      </c>
      <c r="AL101" s="100" t="s">
        <v>204</v>
      </c>
      <c r="AM101" s="100">
        <v>15.736471999999999</v>
      </c>
      <c r="AN101" s="100">
        <v>7.4342284999999997</v>
      </c>
      <c r="AO101" s="100">
        <v>5.8493238999999999</v>
      </c>
      <c r="AP101" s="100">
        <v>78.404762000000005</v>
      </c>
      <c r="AQ101" s="100">
        <v>81</v>
      </c>
      <c r="AR101" s="100" t="s">
        <v>204</v>
      </c>
      <c r="AS101" s="100">
        <v>1.5249581999999999</v>
      </c>
      <c r="AT101" s="100">
        <v>6609</v>
      </c>
      <c r="AU101" s="100">
        <v>0.3894495</v>
      </c>
      <c r="AV101" s="100">
        <v>0.66554420000000003</v>
      </c>
      <c r="AW101" s="100">
        <v>1.3849281</v>
      </c>
      <c r="AY101" s="123">
        <v>1994</v>
      </c>
    </row>
    <row r="102" spans="2:51">
      <c r="B102" s="123">
        <v>1995</v>
      </c>
      <c r="C102" s="100">
        <v>839</v>
      </c>
      <c r="D102" s="100">
        <v>9.3633898999999996</v>
      </c>
      <c r="E102" s="100">
        <v>14.353926</v>
      </c>
      <c r="F102" s="100" t="s">
        <v>204</v>
      </c>
      <c r="G102" s="100">
        <v>17.582563</v>
      </c>
      <c r="H102" s="100">
        <v>8.1660634000000005</v>
      </c>
      <c r="I102" s="100">
        <v>6.3487282</v>
      </c>
      <c r="J102" s="100">
        <v>76.508938999999998</v>
      </c>
      <c r="K102" s="100">
        <v>80</v>
      </c>
      <c r="L102" s="100" t="s">
        <v>204</v>
      </c>
      <c r="M102" s="100">
        <v>1.2663960000000001</v>
      </c>
      <c r="N102" s="100">
        <v>3746</v>
      </c>
      <c r="O102" s="100">
        <v>0.43393080000000001</v>
      </c>
      <c r="P102" s="100">
        <v>0.58335190000000003</v>
      </c>
      <c r="R102" s="123">
        <v>1995</v>
      </c>
      <c r="S102" s="100">
        <v>1060</v>
      </c>
      <c r="T102" s="100">
        <v>11.719892</v>
      </c>
      <c r="U102" s="100">
        <v>11.138726999999999</v>
      </c>
      <c r="V102" s="100" t="s">
        <v>204</v>
      </c>
      <c r="W102" s="100">
        <v>13.571175999999999</v>
      </c>
      <c r="X102" s="100">
        <v>6.4959853000000001</v>
      </c>
      <c r="Y102" s="100">
        <v>5.1230203999999997</v>
      </c>
      <c r="Z102" s="100">
        <v>79.466981000000004</v>
      </c>
      <c r="AA102" s="100">
        <v>82</v>
      </c>
      <c r="AB102" s="100" t="s">
        <v>204</v>
      </c>
      <c r="AC102" s="100">
        <v>1.8002106</v>
      </c>
      <c r="AD102" s="100">
        <v>3042</v>
      </c>
      <c r="AE102" s="100">
        <v>0.35761569999999998</v>
      </c>
      <c r="AF102" s="100">
        <v>0.87284620000000002</v>
      </c>
      <c r="AH102" s="123">
        <v>1995</v>
      </c>
      <c r="AI102" s="100">
        <v>1899</v>
      </c>
      <c r="AJ102" s="100">
        <v>10.547139</v>
      </c>
      <c r="AK102" s="100">
        <v>12.241016999999999</v>
      </c>
      <c r="AL102" s="100" t="s">
        <v>204</v>
      </c>
      <c r="AM102" s="100">
        <v>14.925374</v>
      </c>
      <c r="AN102" s="100">
        <v>7.0856024</v>
      </c>
      <c r="AO102" s="100">
        <v>5.5608358000000004</v>
      </c>
      <c r="AP102" s="100">
        <v>78.160083999999998</v>
      </c>
      <c r="AQ102" s="100">
        <v>81</v>
      </c>
      <c r="AR102" s="100" t="s">
        <v>204</v>
      </c>
      <c r="AS102" s="100">
        <v>1.5175852999999999</v>
      </c>
      <c r="AT102" s="100">
        <v>6788</v>
      </c>
      <c r="AU102" s="100">
        <v>0.39605459999999998</v>
      </c>
      <c r="AV102" s="100">
        <v>0.68519560000000002</v>
      </c>
      <c r="AW102" s="100">
        <v>1.2886504999999999</v>
      </c>
      <c r="AY102" s="123">
        <v>1995</v>
      </c>
    </row>
    <row r="103" spans="2:51">
      <c r="B103" s="123">
        <v>1996</v>
      </c>
      <c r="C103" s="100">
        <v>954</v>
      </c>
      <c r="D103" s="100">
        <v>10.523617</v>
      </c>
      <c r="E103" s="100">
        <v>15.768874</v>
      </c>
      <c r="F103" s="100" t="s">
        <v>204</v>
      </c>
      <c r="G103" s="100">
        <v>19.346671000000001</v>
      </c>
      <c r="H103" s="100">
        <v>8.9331653000000006</v>
      </c>
      <c r="I103" s="100">
        <v>6.9043767999999996</v>
      </c>
      <c r="J103" s="100">
        <v>77.052411000000006</v>
      </c>
      <c r="K103" s="100">
        <v>80</v>
      </c>
      <c r="L103" s="100" t="s">
        <v>204</v>
      </c>
      <c r="M103" s="100">
        <v>1.3987039000000001</v>
      </c>
      <c r="N103" s="100">
        <v>3869</v>
      </c>
      <c r="O103" s="100">
        <v>0.44362780000000002</v>
      </c>
      <c r="P103" s="100">
        <v>0.59891079999999997</v>
      </c>
      <c r="R103" s="123">
        <v>1996</v>
      </c>
      <c r="S103" s="100">
        <v>1126</v>
      </c>
      <c r="T103" s="100">
        <v>12.293324</v>
      </c>
      <c r="U103" s="100">
        <v>11.445114999999999</v>
      </c>
      <c r="V103" s="100" t="s">
        <v>204</v>
      </c>
      <c r="W103" s="100">
        <v>13.967129</v>
      </c>
      <c r="X103" s="100">
        <v>6.6642277999999999</v>
      </c>
      <c r="Y103" s="100">
        <v>5.3165639000000002</v>
      </c>
      <c r="Z103" s="100">
        <v>79.909413999999998</v>
      </c>
      <c r="AA103" s="100">
        <v>82</v>
      </c>
      <c r="AB103" s="100" t="s">
        <v>204</v>
      </c>
      <c r="AC103" s="100">
        <v>1.8607571999999999</v>
      </c>
      <c r="AD103" s="100">
        <v>3270</v>
      </c>
      <c r="AE103" s="100">
        <v>0.38022359999999999</v>
      </c>
      <c r="AF103" s="100">
        <v>0.95844119999999999</v>
      </c>
      <c r="AH103" s="123">
        <v>1996</v>
      </c>
      <c r="AI103" s="100">
        <v>2080</v>
      </c>
      <c r="AJ103" s="100">
        <v>11.413040000000001</v>
      </c>
      <c r="AK103" s="100">
        <v>12.976336999999999</v>
      </c>
      <c r="AL103" s="100" t="s">
        <v>204</v>
      </c>
      <c r="AM103" s="100">
        <v>15.847956</v>
      </c>
      <c r="AN103" s="100">
        <v>7.4876639000000003</v>
      </c>
      <c r="AO103" s="100">
        <v>5.8919737999999997</v>
      </c>
      <c r="AP103" s="100">
        <v>78.599037999999993</v>
      </c>
      <c r="AQ103" s="100">
        <v>81</v>
      </c>
      <c r="AR103" s="100" t="s">
        <v>204</v>
      </c>
      <c r="AS103" s="100">
        <v>1.6159231000000001</v>
      </c>
      <c r="AT103" s="100">
        <v>7139</v>
      </c>
      <c r="AU103" s="100">
        <v>0.41214729999999999</v>
      </c>
      <c r="AV103" s="100">
        <v>0.72316740000000002</v>
      </c>
      <c r="AW103" s="100">
        <v>1.3777820000000001</v>
      </c>
      <c r="AY103" s="123">
        <v>1996</v>
      </c>
    </row>
    <row r="104" spans="2:51">
      <c r="B104" s="124">
        <v>1997</v>
      </c>
      <c r="C104" s="100">
        <v>1051</v>
      </c>
      <c r="D104" s="100">
        <v>11.478590000000001</v>
      </c>
      <c r="E104" s="100">
        <v>16.424921000000001</v>
      </c>
      <c r="F104" s="100" t="s">
        <v>204</v>
      </c>
      <c r="G104" s="100">
        <v>20.002434999999998</v>
      </c>
      <c r="H104" s="100">
        <v>9.4441372999999995</v>
      </c>
      <c r="I104" s="100">
        <v>7.3677710000000003</v>
      </c>
      <c r="J104" s="100">
        <v>76.395814000000001</v>
      </c>
      <c r="K104" s="100">
        <v>79</v>
      </c>
      <c r="L104" s="100" t="s">
        <v>204</v>
      </c>
      <c r="M104" s="100">
        <v>1.5512456999999999</v>
      </c>
      <c r="N104" s="100">
        <v>4647</v>
      </c>
      <c r="O104" s="100">
        <v>0.52834530000000002</v>
      </c>
      <c r="P104" s="100">
        <v>0.73171079999999999</v>
      </c>
      <c r="R104" s="124">
        <v>1997</v>
      </c>
      <c r="S104" s="100">
        <v>1186</v>
      </c>
      <c r="T104" s="100">
        <v>12.798294</v>
      </c>
      <c r="U104" s="100">
        <v>11.680941000000001</v>
      </c>
      <c r="V104" s="100" t="s">
        <v>204</v>
      </c>
      <c r="W104" s="100">
        <v>14.220340999999999</v>
      </c>
      <c r="X104" s="100">
        <v>6.8990567</v>
      </c>
      <c r="Y104" s="100">
        <v>5.5118535</v>
      </c>
      <c r="Z104" s="100">
        <v>79.463744000000005</v>
      </c>
      <c r="AA104" s="100">
        <v>82</v>
      </c>
      <c r="AB104" s="100" t="s">
        <v>204</v>
      </c>
      <c r="AC104" s="100">
        <v>1.9253872000000001</v>
      </c>
      <c r="AD104" s="100">
        <v>3626</v>
      </c>
      <c r="AE104" s="100">
        <v>0.4175412</v>
      </c>
      <c r="AF104" s="100">
        <v>1.0403545999999999</v>
      </c>
      <c r="AH104" s="124">
        <v>1997</v>
      </c>
      <c r="AI104" s="100">
        <v>2237</v>
      </c>
      <c r="AJ104" s="100">
        <v>12.142405999999999</v>
      </c>
      <c r="AK104" s="100">
        <v>13.401408</v>
      </c>
      <c r="AL104" s="100" t="s">
        <v>204</v>
      </c>
      <c r="AM104" s="100">
        <v>16.280821</v>
      </c>
      <c r="AN104" s="100">
        <v>7.8506600999999998</v>
      </c>
      <c r="AO104" s="100">
        <v>6.2099605000000002</v>
      </c>
      <c r="AP104" s="100">
        <v>78.022351</v>
      </c>
      <c r="AQ104" s="100">
        <v>80</v>
      </c>
      <c r="AR104" s="100" t="s">
        <v>204</v>
      </c>
      <c r="AS104" s="100">
        <v>1.7294163</v>
      </c>
      <c r="AT104" s="100">
        <v>8273</v>
      </c>
      <c r="AU104" s="100">
        <v>0.47329569999999999</v>
      </c>
      <c r="AV104" s="100">
        <v>0.84107509999999996</v>
      </c>
      <c r="AW104" s="100">
        <v>1.4061300000000001</v>
      </c>
      <c r="AY104" s="124">
        <v>1997</v>
      </c>
    </row>
    <row r="105" spans="2:51">
      <c r="B105" s="124">
        <v>1998</v>
      </c>
      <c r="C105" s="100">
        <v>1048</v>
      </c>
      <c r="D105" s="100">
        <v>11.338134999999999</v>
      </c>
      <c r="E105" s="100">
        <v>15.843456</v>
      </c>
      <c r="F105" s="100" t="s">
        <v>204</v>
      </c>
      <c r="G105" s="100">
        <v>19.355277000000001</v>
      </c>
      <c r="H105" s="100">
        <v>9.0222928000000007</v>
      </c>
      <c r="I105" s="100">
        <v>6.9556129000000002</v>
      </c>
      <c r="J105" s="100">
        <v>77.377863000000005</v>
      </c>
      <c r="K105" s="100">
        <v>80</v>
      </c>
      <c r="L105" s="100" t="s">
        <v>204</v>
      </c>
      <c r="M105" s="100">
        <v>1.5624766999999999</v>
      </c>
      <c r="N105" s="100">
        <v>3878</v>
      </c>
      <c r="O105" s="100">
        <v>0.4374248</v>
      </c>
      <c r="P105" s="100">
        <v>0.61855510000000002</v>
      </c>
      <c r="R105" s="124">
        <v>1998</v>
      </c>
      <c r="S105" s="100">
        <v>1256</v>
      </c>
      <c r="T105" s="100">
        <v>13.41244</v>
      </c>
      <c r="U105" s="100">
        <v>11.939727</v>
      </c>
      <c r="V105" s="100" t="s">
        <v>204</v>
      </c>
      <c r="W105" s="100">
        <v>14.52243</v>
      </c>
      <c r="X105" s="100">
        <v>6.9707524000000003</v>
      </c>
      <c r="Y105" s="100">
        <v>5.5311808999999998</v>
      </c>
      <c r="Z105" s="100">
        <v>79.734076000000002</v>
      </c>
      <c r="AA105" s="100">
        <v>82</v>
      </c>
      <c r="AB105" s="100" t="s">
        <v>204</v>
      </c>
      <c r="AC105" s="100">
        <v>2.0888423</v>
      </c>
      <c r="AD105" s="100">
        <v>3743</v>
      </c>
      <c r="AE105" s="100">
        <v>0.42727559999999998</v>
      </c>
      <c r="AF105" s="100">
        <v>1.1088925000000001</v>
      </c>
      <c r="AH105" s="124">
        <v>1998</v>
      </c>
      <c r="AI105" s="100">
        <v>2304</v>
      </c>
      <c r="AJ105" s="100">
        <v>12.382047999999999</v>
      </c>
      <c r="AK105" s="100">
        <v>13.359149</v>
      </c>
      <c r="AL105" s="100" t="s">
        <v>204</v>
      </c>
      <c r="AM105" s="100">
        <v>16.260991000000001</v>
      </c>
      <c r="AN105" s="100">
        <v>7.7324432999999999</v>
      </c>
      <c r="AO105" s="100">
        <v>6.0582231999999996</v>
      </c>
      <c r="AP105" s="100">
        <v>78.662325999999993</v>
      </c>
      <c r="AQ105" s="100">
        <v>81</v>
      </c>
      <c r="AR105" s="100" t="s">
        <v>204</v>
      </c>
      <c r="AS105" s="100">
        <v>1.8112923000000001</v>
      </c>
      <c r="AT105" s="100">
        <v>7621</v>
      </c>
      <c r="AU105" s="100">
        <v>0.4323805</v>
      </c>
      <c r="AV105" s="100">
        <v>0.79015930000000001</v>
      </c>
      <c r="AW105" s="100">
        <v>1.326953</v>
      </c>
      <c r="AY105" s="124">
        <v>1998</v>
      </c>
    </row>
    <row r="106" spans="2:51">
      <c r="B106" s="124">
        <v>1999</v>
      </c>
      <c r="C106" s="100">
        <v>1073</v>
      </c>
      <c r="D106" s="100">
        <v>11.488089</v>
      </c>
      <c r="E106" s="100">
        <v>15.887974</v>
      </c>
      <c r="F106" s="100" t="s">
        <v>204</v>
      </c>
      <c r="G106" s="100">
        <v>19.552143000000001</v>
      </c>
      <c r="H106" s="100">
        <v>8.9618538999999995</v>
      </c>
      <c r="I106" s="100">
        <v>6.8998866999999997</v>
      </c>
      <c r="J106" s="100">
        <v>77.643989000000005</v>
      </c>
      <c r="K106" s="100">
        <v>81</v>
      </c>
      <c r="L106" s="100" t="s">
        <v>204</v>
      </c>
      <c r="M106" s="100">
        <v>1.5960848999999999</v>
      </c>
      <c r="N106" s="100">
        <v>4115</v>
      </c>
      <c r="O106" s="100">
        <v>0.46004070000000002</v>
      </c>
      <c r="P106" s="100">
        <v>0.65957250000000001</v>
      </c>
      <c r="R106" s="124">
        <v>1999</v>
      </c>
      <c r="S106" s="100">
        <v>1243</v>
      </c>
      <c r="T106" s="100">
        <v>13.122674</v>
      </c>
      <c r="U106" s="100">
        <v>11.43544</v>
      </c>
      <c r="V106" s="100" t="s">
        <v>204</v>
      </c>
      <c r="W106" s="100">
        <v>13.915863999999999</v>
      </c>
      <c r="X106" s="100">
        <v>6.6983439000000002</v>
      </c>
      <c r="Y106" s="100">
        <v>5.2938853000000003</v>
      </c>
      <c r="Z106" s="100">
        <v>79.839099000000004</v>
      </c>
      <c r="AA106" s="100">
        <v>82</v>
      </c>
      <c r="AB106" s="100" t="s">
        <v>204</v>
      </c>
      <c r="AC106" s="100">
        <v>2.0418891000000001</v>
      </c>
      <c r="AD106" s="100">
        <v>3769</v>
      </c>
      <c r="AE106" s="100">
        <v>0.42607820000000002</v>
      </c>
      <c r="AF106" s="100">
        <v>1.1203057999999999</v>
      </c>
      <c r="AH106" s="124">
        <v>1999</v>
      </c>
      <c r="AI106" s="100">
        <v>2316</v>
      </c>
      <c r="AJ106" s="100">
        <v>12.311118</v>
      </c>
      <c r="AK106" s="100">
        <v>12.986713</v>
      </c>
      <c r="AL106" s="100" t="s">
        <v>204</v>
      </c>
      <c r="AM106" s="100">
        <v>15.861399</v>
      </c>
      <c r="AN106" s="100">
        <v>7.5021076000000004</v>
      </c>
      <c r="AO106" s="100">
        <v>5.8640032</v>
      </c>
      <c r="AP106" s="100">
        <v>78.822107000000003</v>
      </c>
      <c r="AQ106" s="100">
        <v>82</v>
      </c>
      <c r="AR106" s="100" t="s">
        <v>204</v>
      </c>
      <c r="AS106" s="100">
        <v>1.8079343000000001</v>
      </c>
      <c r="AT106" s="100">
        <v>7884</v>
      </c>
      <c r="AU106" s="100">
        <v>0.4431541</v>
      </c>
      <c r="AV106" s="100">
        <v>0.82098059999999995</v>
      </c>
      <c r="AW106" s="100">
        <v>1.3893627</v>
      </c>
      <c r="AY106" s="124">
        <v>1999</v>
      </c>
    </row>
    <row r="107" spans="2:51" s="92" customFormat="1">
      <c r="B107" s="125">
        <v>2000</v>
      </c>
      <c r="C107" s="100">
        <v>1032</v>
      </c>
      <c r="D107" s="100">
        <v>10.928191999999999</v>
      </c>
      <c r="E107" s="100">
        <v>14.533875999999999</v>
      </c>
      <c r="F107" s="100" t="s">
        <v>204</v>
      </c>
      <c r="G107" s="100">
        <v>17.790458000000001</v>
      </c>
      <c r="H107" s="100">
        <v>8.1950292999999999</v>
      </c>
      <c r="I107" s="100">
        <v>6.2670440000000003</v>
      </c>
      <c r="J107" s="100">
        <v>77.988371999999998</v>
      </c>
      <c r="K107" s="100">
        <v>80</v>
      </c>
      <c r="L107" s="100" t="s">
        <v>204</v>
      </c>
      <c r="M107" s="100">
        <v>1.5445171</v>
      </c>
      <c r="N107" s="100">
        <v>3657</v>
      </c>
      <c r="O107" s="100">
        <v>0.40498230000000002</v>
      </c>
      <c r="P107" s="100">
        <v>0.61252490000000004</v>
      </c>
      <c r="R107" s="125">
        <v>2000</v>
      </c>
      <c r="S107" s="100">
        <v>1205</v>
      </c>
      <c r="T107" s="100">
        <v>12.571285</v>
      </c>
      <c r="U107" s="100">
        <v>10.693880999999999</v>
      </c>
      <c r="V107" s="100" t="s">
        <v>204</v>
      </c>
      <c r="W107" s="100">
        <v>13.027538</v>
      </c>
      <c r="X107" s="100">
        <v>6.2177030999999996</v>
      </c>
      <c r="Y107" s="100">
        <v>4.8728796000000001</v>
      </c>
      <c r="Z107" s="100">
        <v>80.388382000000007</v>
      </c>
      <c r="AA107" s="100">
        <v>83</v>
      </c>
      <c r="AB107" s="100" t="s">
        <v>204</v>
      </c>
      <c r="AC107" s="100">
        <v>1.9601782999999999</v>
      </c>
      <c r="AD107" s="100">
        <v>3105</v>
      </c>
      <c r="AE107" s="100">
        <v>0.3474506</v>
      </c>
      <c r="AF107" s="100">
        <v>0.93300959999999999</v>
      </c>
      <c r="AH107" s="125">
        <v>2000</v>
      </c>
      <c r="AI107" s="100">
        <v>2237</v>
      </c>
      <c r="AJ107" s="100">
        <v>11.755864000000001</v>
      </c>
      <c r="AK107" s="100">
        <v>12.069875</v>
      </c>
      <c r="AL107" s="100" t="s">
        <v>204</v>
      </c>
      <c r="AM107" s="100">
        <v>14.708855</v>
      </c>
      <c r="AN107" s="100">
        <v>6.9391584999999996</v>
      </c>
      <c r="AO107" s="100">
        <v>5.3800613999999998</v>
      </c>
      <c r="AP107" s="100">
        <v>79.281180000000006</v>
      </c>
      <c r="AQ107" s="100">
        <v>82</v>
      </c>
      <c r="AR107" s="100" t="s">
        <v>204</v>
      </c>
      <c r="AS107" s="100">
        <v>1.7436921000000001</v>
      </c>
      <c r="AT107" s="100">
        <v>6762</v>
      </c>
      <c r="AU107" s="100">
        <v>0.37636609999999998</v>
      </c>
      <c r="AV107" s="100">
        <v>0.72722889999999996</v>
      </c>
      <c r="AW107" s="100">
        <v>1.3590834000000001</v>
      </c>
      <c r="AY107" s="125">
        <v>2000</v>
      </c>
    </row>
    <row r="108" spans="2:51">
      <c r="B108" s="124">
        <v>2001</v>
      </c>
      <c r="C108" s="100">
        <v>1083</v>
      </c>
      <c r="D108" s="100">
        <v>11.326288999999999</v>
      </c>
      <c r="E108" s="100">
        <v>14.472042</v>
      </c>
      <c r="F108" s="100" t="s">
        <v>204</v>
      </c>
      <c r="G108" s="100">
        <v>17.654447999999999</v>
      </c>
      <c r="H108" s="100">
        <v>8.3172318999999995</v>
      </c>
      <c r="I108" s="100">
        <v>6.5087061999999998</v>
      </c>
      <c r="J108" s="100">
        <v>76.837487999999993</v>
      </c>
      <c r="K108" s="100">
        <v>80</v>
      </c>
      <c r="L108" s="100" t="s">
        <v>204</v>
      </c>
      <c r="M108" s="100">
        <v>1.6204084999999999</v>
      </c>
      <c r="N108" s="100">
        <v>4801</v>
      </c>
      <c r="O108" s="100">
        <v>0.526007</v>
      </c>
      <c r="P108" s="100">
        <v>0.82614189999999998</v>
      </c>
      <c r="R108" s="124">
        <v>2001</v>
      </c>
      <c r="S108" s="100">
        <v>1206</v>
      </c>
      <c r="T108" s="100">
        <v>12.416509</v>
      </c>
      <c r="U108" s="100">
        <v>10.218992999999999</v>
      </c>
      <c r="V108" s="100" t="s">
        <v>204</v>
      </c>
      <c r="W108" s="100">
        <v>12.484080000000001</v>
      </c>
      <c r="X108" s="100">
        <v>5.8485338000000002</v>
      </c>
      <c r="Y108" s="100">
        <v>4.6039376000000001</v>
      </c>
      <c r="Z108" s="100">
        <v>81.159204000000003</v>
      </c>
      <c r="AA108" s="100">
        <v>84</v>
      </c>
      <c r="AB108" s="100" t="s">
        <v>204</v>
      </c>
      <c r="AC108" s="100">
        <v>1.9543341000000001</v>
      </c>
      <c r="AD108" s="100">
        <v>3015</v>
      </c>
      <c r="AE108" s="100">
        <v>0.3335053</v>
      </c>
      <c r="AF108" s="100">
        <v>0.9366932</v>
      </c>
      <c r="AH108" s="124">
        <v>2001</v>
      </c>
      <c r="AI108" s="100">
        <v>2289</v>
      </c>
      <c r="AJ108" s="100">
        <v>11.875671000000001</v>
      </c>
      <c r="AK108" s="100">
        <v>11.871079</v>
      </c>
      <c r="AL108" s="100" t="s">
        <v>204</v>
      </c>
      <c r="AM108" s="100">
        <v>14.463047</v>
      </c>
      <c r="AN108" s="100">
        <v>6.8497813000000001</v>
      </c>
      <c r="AO108" s="100">
        <v>5.3927392000000003</v>
      </c>
      <c r="AP108" s="100">
        <v>79.114459999999994</v>
      </c>
      <c r="AQ108" s="100">
        <v>82</v>
      </c>
      <c r="AR108" s="100" t="s">
        <v>204</v>
      </c>
      <c r="AS108" s="100">
        <v>1.7807132000000001</v>
      </c>
      <c r="AT108" s="100">
        <v>7816</v>
      </c>
      <c r="AU108" s="100">
        <v>0.4302166</v>
      </c>
      <c r="AV108" s="100">
        <v>0.86554770000000003</v>
      </c>
      <c r="AW108" s="100">
        <v>1.4161906</v>
      </c>
      <c r="AY108" s="124">
        <v>2001</v>
      </c>
    </row>
    <row r="109" spans="2:51">
      <c r="B109" s="125">
        <v>2002</v>
      </c>
      <c r="C109" s="100">
        <v>1129</v>
      </c>
      <c r="D109" s="100">
        <v>11.668668</v>
      </c>
      <c r="E109" s="100">
        <v>14.813136999999999</v>
      </c>
      <c r="F109" s="100" t="s">
        <v>204</v>
      </c>
      <c r="G109" s="100">
        <v>18.253063000000001</v>
      </c>
      <c r="H109" s="100">
        <v>8.2611182000000003</v>
      </c>
      <c r="I109" s="100">
        <v>6.3435597000000001</v>
      </c>
      <c r="J109" s="100">
        <v>78.768411999999998</v>
      </c>
      <c r="K109" s="100">
        <v>81</v>
      </c>
      <c r="L109" s="100" t="s">
        <v>204</v>
      </c>
      <c r="M109" s="100">
        <v>1.6389635</v>
      </c>
      <c r="N109" s="100">
        <v>3640</v>
      </c>
      <c r="O109" s="100">
        <v>0.39463029999999999</v>
      </c>
      <c r="P109" s="100">
        <v>0.63856849999999998</v>
      </c>
      <c r="R109" s="125">
        <v>2002</v>
      </c>
      <c r="S109" s="100">
        <v>1357</v>
      </c>
      <c r="T109" s="100">
        <v>13.819121000000001</v>
      </c>
      <c r="U109" s="100">
        <v>11.188560000000001</v>
      </c>
      <c r="V109" s="100" t="s">
        <v>204</v>
      </c>
      <c r="W109" s="100">
        <v>13.676499</v>
      </c>
      <c r="X109" s="100">
        <v>6.3915357999999998</v>
      </c>
      <c r="Y109" s="100">
        <v>4.9962799000000002</v>
      </c>
      <c r="Z109" s="100">
        <v>81.380073999999993</v>
      </c>
      <c r="AA109" s="100">
        <v>83</v>
      </c>
      <c r="AB109" s="100" t="s">
        <v>204</v>
      </c>
      <c r="AC109" s="100">
        <v>2.0934251000000001</v>
      </c>
      <c r="AD109" s="100">
        <v>3047</v>
      </c>
      <c r="AE109" s="100">
        <v>0.33372309999999999</v>
      </c>
      <c r="AF109" s="100">
        <v>0.92845670000000002</v>
      </c>
      <c r="AH109" s="125">
        <v>2002</v>
      </c>
      <c r="AI109" s="100">
        <v>2486</v>
      </c>
      <c r="AJ109" s="100">
        <v>12.751849999999999</v>
      </c>
      <c r="AK109" s="100">
        <v>12.492896</v>
      </c>
      <c r="AL109" s="100" t="s">
        <v>204</v>
      </c>
      <c r="AM109" s="100">
        <v>15.305661000000001</v>
      </c>
      <c r="AN109" s="100">
        <v>7.0806196999999997</v>
      </c>
      <c r="AO109" s="100">
        <v>5.4941556</v>
      </c>
      <c r="AP109" s="100">
        <v>80.194198</v>
      </c>
      <c r="AQ109" s="100">
        <v>82</v>
      </c>
      <c r="AR109" s="100" t="s">
        <v>204</v>
      </c>
      <c r="AS109" s="100">
        <v>1.8592892999999999</v>
      </c>
      <c r="AT109" s="100">
        <v>6687</v>
      </c>
      <c r="AU109" s="100">
        <v>0.36433189999999999</v>
      </c>
      <c r="AV109" s="100">
        <v>0.74448570000000003</v>
      </c>
      <c r="AW109" s="100">
        <v>1.3239538</v>
      </c>
      <c r="AY109" s="125">
        <v>2002</v>
      </c>
    </row>
    <row r="110" spans="2:51">
      <c r="B110" s="124">
        <v>2003</v>
      </c>
      <c r="C110" s="100">
        <v>1121</v>
      </c>
      <c r="D110" s="100">
        <v>11.453271000000001</v>
      </c>
      <c r="E110" s="100">
        <v>14.10585</v>
      </c>
      <c r="F110" s="100" t="s">
        <v>204</v>
      </c>
      <c r="G110" s="100">
        <v>17.346710000000002</v>
      </c>
      <c r="H110" s="100">
        <v>8.0242710000000006</v>
      </c>
      <c r="I110" s="100">
        <v>6.2549546999999999</v>
      </c>
      <c r="J110" s="100">
        <v>78.002675999999994</v>
      </c>
      <c r="K110" s="100">
        <v>81</v>
      </c>
      <c r="L110" s="100" t="s">
        <v>204</v>
      </c>
      <c r="M110" s="100">
        <v>1.6405677999999999</v>
      </c>
      <c r="N110" s="100">
        <v>4119</v>
      </c>
      <c r="O110" s="100">
        <v>0.44200509999999998</v>
      </c>
      <c r="P110" s="100">
        <v>0.72834069999999995</v>
      </c>
      <c r="R110" s="124">
        <v>2003</v>
      </c>
      <c r="S110" s="100">
        <v>1310</v>
      </c>
      <c r="T110" s="100">
        <v>13.188176</v>
      </c>
      <c r="U110" s="100">
        <v>10.468932000000001</v>
      </c>
      <c r="V110" s="100" t="s">
        <v>204</v>
      </c>
      <c r="W110" s="100">
        <v>12.876473000000001</v>
      </c>
      <c r="X110" s="100">
        <v>5.8615098000000003</v>
      </c>
      <c r="Y110" s="100">
        <v>4.5851994999999999</v>
      </c>
      <c r="Z110" s="100">
        <v>82.586259999999996</v>
      </c>
      <c r="AA110" s="100">
        <v>85</v>
      </c>
      <c r="AB110" s="100" t="s">
        <v>204</v>
      </c>
      <c r="AC110" s="100">
        <v>2.0480911000000002</v>
      </c>
      <c r="AD110" s="100">
        <v>2519</v>
      </c>
      <c r="AE110" s="100">
        <v>0.27299309999999999</v>
      </c>
      <c r="AF110" s="100">
        <v>0.7838098</v>
      </c>
      <c r="AH110" s="124">
        <v>2003</v>
      </c>
      <c r="AI110" s="100">
        <v>2431</v>
      </c>
      <c r="AJ110" s="100">
        <v>12.327126</v>
      </c>
      <c r="AK110" s="100">
        <v>11.929682</v>
      </c>
      <c r="AL110" s="100" t="s">
        <v>204</v>
      </c>
      <c r="AM110" s="100">
        <v>14.652698000000001</v>
      </c>
      <c r="AN110" s="100">
        <v>6.7652438999999998</v>
      </c>
      <c r="AO110" s="100">
        <v>5.3001711</v>
      </c>
      <c r="AP110" s="100">
        <v>80.472645</v>
      </c>
      <c r="AQ110" s="100">
        <v>83</v>
      </c>
      <c r="AR110" s="100" t="s">
        <v>204</v>
      </c>
      <c r="AS110" s="100">
        <v>1.8376017</v>
      </c>
      <c r="AT110" s="100">
        <v>6638</v>
      </c>
      <c r="AU110" s="100">
        <v>0.35791630000000002</v>
      </c>
      <c r="AV110" s="100">
        <v>0.74844040000000001</v>
      </c>
      <c r="AW110" s="100">
        <v>1.3474010999999999</v>
      </c>
      <c r="AY110" s="124">
        <v>2003</v>
      </c>
    </row>
    <row r="111" spans="2:51">
      <c r="B111" s="125">
        <v>2004</v>
      </c>
      <c r="C111" s="100">
        <v>1131</v>
      </c>
      <c r="D111" s="100">
        <v>11.428917</v>
      </c>
      <c r="E111" s="100">
        <v>13.993312</v>
      </c>
      <c r="F111" s="100" t="s">
        <v>204</v>
      </c>
      <c r="G111" s="100">
        <v>17.263756999999998</v>
      </c>
      <c r="H111" s="100">
        <v>7.7982950999999998</v>
      </c>
      <c r="I111" s="100">
        <v>6.0068808000000002</v>
      </c>
      <c r="J111" s="100">
        <v>79.358090000000004</v>
      </c>
      <c r="K111" s="100">
        <v>82</v>
      </c>
      <c r="L111" s="100" t="s">
        <v>204</v>
      </c>
      <c r="M111" s="100">
        <v>1.6536297</v>
      </c>
      <c r="N111" s="100">
        <v>3566</v>
      </c>
      <c r="O111" s="100">
        <v>0.37891930000000001</v>
      </c>
      <c r="P111" s="100">
        <v>0.64780530000000003</v>
      </c>
      <c r="R111" s="125">
        <v>2004</v>
      </c>
      <c r="S111" s="100">
        <v>1232</v>
      </c>
      <c r="T111" s="100">
        <v>12.274864000000001</v>
      </c>
      <c r="U111" s="100">
        <v>9.7126484000000008</v>
      </c>
      <c r="V111" s="100" t="s">
        <v>204</v>
      </c>
      <c r="W111" s="100">
        <v>11.909651</v>
      </c>
      <c r="X111" s="100">
        <v>5.5499068999999999</v>
      </c>
      <c r="Y111" s="100">
        <v>4.3775823000000003</v>
      </c>
      <c r="Z111" s="100">
        <v>81.748377000000005</v>
      </c>
      <c r="AA111" s="100">
        <v>84</v>
      </c>
      <c r="AB111" s="100" t="s">
        <v>204</v>
      </c>
      <c r="AC111" s="100">
        <v>1.9216072</v>
      </c>
      <c r="AD111" s="100">
        <v>2867</v>
      </c>
      <c r="AE111" s="100">
        <v>0.30774040000000003</v>
      </c>
      <c r="AF111" s="100">
        <v>0.91275499999999998</v>
      </c>
      <c r="AH111" s="125">
        <v>2004</v>
      </c>
      <c r="AI111" s="100">
        <v>2363</v>
      </c>
      <c r="AJ111" s="100">
        <v>11.854879</v>
      </c>
      <c r="AK111" s="100">
        <v>11.301818000000001</v>
      </c>
      <c r="AL111" s="100" t="s">
        <v>204</v>
      </c>
      <c r="AM111" s="100">
        <v>13.871403000000001</v>
      </c>
      <c r="AN111" s="100">
        <v>6.4070850999999998</v>
      </c>
      <c r="AO111" s="100">
        <v>4.9995779000000002</v>
      </c>
      <c r="AP111" s="100">
        <v>80.604316999999995</v>
      </c>
      <c r="AQ111" s="100">
        <v>83</v>
      </c>
      <c r="AR111" s="100" t="s">
        <v>204</v>
      </c>
      <c r="AS111" s="100">
        <v>1.7832885999999999</v>
      </c>
      <c r="AT111" s="100">
        <v>6433</v>
      </c>
      <c r="AU111" s="100">
        <v>0.34350979999999998</v>
      </c>
      <c r="AV111" s="100">
        <v>0.74406240000000001</v>
      </c>
      <c r="AW111" s="100">
        <v>1.4407308000000001</v>
      </c>
      <c r="AY111" s="125">
        <v>2004</v>
      </c>
    </row>
    <row r="112" spans="2:51">
      <c r="B112" s="124">
        <v>2005</v>
      </c>
      <c r="C112" s="100">
        <v>1105</v>
      </c>
      <c r="D112" s="100">
        <v>11.028347999999999</v>
      </c>
      <c r="E112" s="100">
        <v>13.092086999999999</v>
      </c>
      <c r="F112" s="100" t="s">
        <v>204</v>
      </c>
      <c r="G112" s="100">
        <v>16.112660999999999</v>
      </c>
      <c r="H112" s="100">
        <v>7.3205019</v>
      </c>
      <c r="I112" s="100">
        <v>5.6487829999999999</v>
      </c>
      <c r="J112" s="100">
        <v>79.135746999999995</v>
      </c>
      <c r="K112" s="100">
        <v>82</v>
      </c>
      <c r="L112" s="100" t="s">
        <v>204</v>
      </c>
      <c r="M112" s="100">
        <v>1.6433426</v>
      </c>
      <c r="N112" s="100">
        <v>3569</v>
      </c>
      <c r="O112" s="100">
        <v>0.37498920000000002</v>
      </c>
      <c r="P112" s="100">
        <v>0.64697519999999997</v>
      </c>
      <c r="R112" s="124">
        <v>2005</v>
      </c>
      <c r="S112" s="100">
        <v>1321</v>
      </c>
      <c r="T112" s="100">
        <v>13.005539000000001</v>
      </c>
      <c r="U112" s="100">
        <v>10.046189</v>
      </c>
      <c r="V112" s="100" t="s">
        <v>204</v>
      </c>
      <c r="W112" s="100">
        <v>12.330450000000001</v>
      </c>
      <c r="X112" s="100">
        <v>5.6819842999999999</v>
      </c>
      <c r="Y112" s="100">
        <v>4.4571347000000001</v>
      </c>
      <c r="Z112" s="100">
        <v>82.204391000000001</v>
      </c>
      <c r="AA112" s="100">
        <v>84</v>
      </c>
      <c r="AB112" s="100" t="s">
        <v>204</v>
      </c>
      <c r="AC112" s="100">
        <v>2.0811999000000001</v>
      </c>
      <c r="AD112" s="100">
        <v>2956</v>
      </c>
      <c r="AE112" s="100">
        <v>0.31375619999999999</v>
      </c>
      <c r="AF112" s="100">
        <v>0.94108060000000004</v>
      </c>
      <c r="AH112" s="124">
        <v>2005</v>
      </c>
      <c r="AI112" s="100">
        <v>2426</v>
      </c>
      <c r="AJ112" s="100">
        <v>12.023683999999999</v>
      </c>
      <c r="AK112" s="100">
        <v>11.214325000000001</v>
      </c>
      <c r="AL112" s="100" t="s">
        <v>204</v>
      </c>
      <c r="AM112" s="100">
        <v>13.762662000000001</v>
      </c>
      <c r="AN112" s="100">
        <v>6.3283035999999999</v>
      </c>
      <c r="AO112" s="100">
        <v>4.9296477000000003</v>
      </c>
      <c r="AP112" s="100">
        <v>80.806678000000005</v>
      </c>
      <c r="AQ112" s="100">
        <v>83</v>
      </c>
      <c r="AR112" s="100" t="s">
        <v>204</v>
      </c>
      <c r="AS112" s="100">
        <v>1.8559603</v>
      </c>
      <c r="AT112" s="100">
        <v>6525</v>
      </c>
      <c r="AU112" s="100">
        <v>0.34452830000000001</v>
      </c>
      <c r="AV112" s="100">
        <v>0.75368089999999999</v>
      </c>
      <c r="AW112" s="100">
        <v>1.3031893000000001</v>
      </c>
      <c r="AY112" s="124">
        <v>2005</v>
      </c>
    </row>
    <row r="113" spans="2:51">
      <c r="B113" s="124">
        <v>2006</v>
      </c>
      <c r="C113" s="100">
        <v>1335</v>
      </c>
      <c r="D113" s="100">
        <v>13.140509</v>
      </c>
      <c r="E113" s="100">
        <v>15.112938</v>
      </c>
      <c r="F113" s="100" t="s">
        <v>204</v>
      </c>
      <c r="G113" s="100">
        <v>18.619253</v>
      </c>
      <c r="H113" s="100">
        <v>8.5866360000000004</v>
      </c>
      <c r="I113" s="100">
        <v>6.7656152000000001</v>
      </c>
      <c r="J113" s="100">
        <v>78.672658999999996</v>
      </c>
      <c r="K113" s="100">
        <v>82</v>
      </c>
      <c r="L113" s="100" t="s">
        <v>204</v>
      </c>
      <c r="M113" s="100">
        <v>1.9473130999999999</v>
      </c>
      <c r="N113" s="100">
        <v>4888</v>
      </c>
      <c r="O113" s="100">
        <v>0.50696160000000001</v>
      </c>
      <c r="P113" s="100">
        <v>0.9018716</v>
      </c>
      <c r="R113" s="124">
        <v>2006</v>
      </c>
      <c r="S113" s="100">
        <v>1376</v>
      </c>
      <c r="T113" s="100">
        <v>13.370202000000001</v>
      </c>
      <c r="U113" s="100">
        <v>10.080674</v>
      </c>
      <c r="V113" s="100" t="s">
        <v>204</v>
      </c>
      <c r="W113" s="100">
        <v>12.439686999999999</v>
      </c>
      <c r="X113" s="100">
        <v>5.6772686999999999</v>
      </c>
      <c r="Y113" s="100">
        <v>4.4819224999999996</v>
      </c>
      <c r="Z113" s="100">
        <v>82.660610000000005</v>
      </c>
      <c r="AA113" s="100">
        <v>85</v>
      </c>
      <c r="AB113" s="100" t="s">
        <v>204</v>
      </c>
      <c r="AC113" s="100">
        <v>2.1109798999999998</v>
      </c>
      <c r="AD113" s="100">
        <v>2980</v>
      </c>
      <c r="AE113" s="100">
        <v>0.31229040000000002</v>
      </c>
      <c r="AF113" s="100">
        <v>0.95331319999999997</v>
      </c>
      <c r="AH113" s="124">
        <v>2006</v>
      </c>
      <c r="AI113" s="100">
        <v>2711</v>
      </c>
      <c r="AJ113" s="100">
        <v>13.256098</v>
      </c>
      <c r="AK113" s="100">
        <v>12.107563000000001</v>
      </c>
      <c r="AL113" s="100" t="s">
        <v>204</v>
      </c>
      <c r="AM113" s="100">
        <v>14.897938</v>
      </c>
      <c r="AN113" s="100">
        <v>6.8938657000000001</v>
      </c>
      <c r="AO113" s="100">
        <v>5.4530111999999997</v>
      </c>
      <c r="AP113" s="100">
        <v>80.696791000000005</v>
      </c>
      <c r="AQ113" s="100">
        <v>84</v>
      </c>
      <c r="AR113" s="100" t="s">
        <v>204</v>
      </c>
      <c r="AS113" s="100">
        <v>2.0270826</v>
      </c>
      <c r="AT113" s="100">
        <v>7868</v>
      </c>
      <c r="AU113" s="100">
        <v>0.4101301</v>
      </c>
      <c r="AV113" s="100">
        <v>0.92068830000000002</v>
      </c>
      <c r="AW113" s="100">
        <v>1.4991992000000001</v>
      </c>
      <c r="AY113" s="124">
        <v>2006</v>
      </c>
    </row>
    <row r="114" spans="2:51">
      <c r="B114" s="124">
        <v>2007</v>
      </c>
      <c r="C114" s="100">
        <v>1369</v>
      </c>
      <c r="D114" s="100">
        <v>13.222408</v>
      </c>
      <c r="E114" s="100">
        <v>14.935701999999999</v>
      </c>
      <c r="F114" s="100" t="s">
        <v>204</v>
      </c>
      <c r="G114" s="100">
        <v>18.525213999999998</v>
      </c>
      <c r="H114" s="100">
        <v>8.2933161000000002</v>
      </c>
      <c r="I114" s="100">
        <v>6.4118756000000001</v>
      </c>
      <c r="J114" s="100">
        <v>80.145467999999994</v>
      </c>
      <c r="K114" s="100">
        <v>83</v>
      </c>
      <c r="L114" s="100" t="s">
        <v>204</v>
      </c>
      <c r="M114" s="100">
        <v>1.9399453</v>
      </c>
      <c r="N114" s="100">
        <v>3965</v>
      </c>
      <c r="O114" s="100">
        <v>0.40372010000000003</v>
      </c>
      <c r="P114" s="100">
        <v>0.72399990000000003</v>
      </c>
      <c r="R114" s="124">
        <v>2007</v>
      </c>
      <c r="S114" s="100">
        <v>1653</v>
      </c>
      <c r="T114" s="100">
        <v>15.781957</v>
      </c>
      <c r="U114" s="100">
        <v>11.706884000000001</v>
      </c>
      <c r="V114" s="100" t="s">
        <v>204</v>
      </c>
      <c r="W114" s="100">
        <v>14.431761</v>
      </c>
      <c r="X114" s="100">
        <v>6.5568895999999999</v>
      </c>
      <c r="Y114" s="100">
        <v>5.1236283</v>
      </c>
      <c r="Z114" s="100">
        <v>83.010889000000006</v>
      </c>
      <c r="AA114" s="100">
        <v>85</v>
      </c>
      <c r="AB114" s="100" t="s">
        <v>204</v>
      </c>
      <c r="AC114" s="100">
        <v>2.4567139999999998</v>
      </c>
      <c r="AD114" s="100">
        <v>3468</v>
      </c>
      <c r="AE114" s="100">
        <v>0.35713050000000002</v>
      </c>
      <c r="AF114" s="100">
        <v>1.0751955</v>
      </c>
      <c r="AH114" s="124">
        <v>2007</v>
      </c>
      <c r="AI114" s="100">
        <v>3022</v>
      </c>
      <c r="AJ114" s="100">
        <v>14.509577999999999</v>
      </c>
      <c r="AK114" s="100">
        <v>12.957473</v>
      </c>
      <c r="AL114" s="100" t="s">
        <v>204</v>
      </c>
      <c r="AM114" s="100">
        <v>16.004718</v>
      </c>
      <c r="AN114" s="100">
        <v>7.2495019000000003</v>
      </c>
      <c r="AO114" s="100">
        <v>5.6405025000000002</v>
      </c>
      <c r="AP114" s="100">
        <v>81.713340000000002</v>
      </c>
      <c r="AQ114" s="100">
        <v>84</v>
      </c>
      <c r="AR114" s="100" t="s">
        <v>204</v>
      </c>
      <c r="AS114" s="100">
        <v>2.1921743</v>
      </c>
      <c r="AT114" s="100">
        <v>7433</v>
      </c>
      <c r="AU114" s="100">
        <v>0.38055699999999998</v>
      </c>
      <c r="AV114" s="100">
        <v>0.85417339999999997</v>
      </c>
      <c r="AW114" s="100">
        <v>1.2758050000000001</v>
      </c>
      <c r="AY114" s="124">
        <v>2007</v>
      </c>
    </row>
    <row r="115" spans="2:51">
      <c r="B115" s="124">
        <v>2008</v>
      </c>
      <c r="C115" s="100">
        <v>1488</v>
      </c>
      <c r="D115" s="100">
        <v>14.074854999999999</v>
      </c>
      <c r="E115" s="100">
        <v>15.620469999999999</v>
      </c>
      <c r="F115" s="100" t="s">
        <v>204</v>
      </c>
      <c r="G115" s="100">
        <v>19.269987</v>
      </c>
      <c r="H115" s="100">
        <v>8.6932288</v>
      </c>
      <c r="I115" s="100">
        <v>6.6706991000000002</v>
      </c>
      <c r="J115" s="100">
        <v>80.123655999999997</v>
      </c>
      <c r="K115" s="100">
        <v>83</v>
      </c>
      <c r="L115" s="100" t="s">
        <v>204</v>
      </c>
      <c r="M115" s="100">
        <v>2.0231685000000001</v>
      </c>
      <c r="N115" s="100">
        <v>3983</v>
      </c>
      <c r="O115" s="100">
        <v>0.3972232</v>
      </c>
      <c r="P115" s="100">
        <v>0.712646</v>
      </c>
      <c r="R115" s="124">
        <v>2008</v>
      </c>
      <c r="S115" s="100">
        <v>1771</v>
      </c>
      <c r="T115" s="100">
        <v>16.586817</v>
      </c>
      <c r="U115" s="100">
        <v>11.941915</v>
      </c>
      <c r="V115" s="100" t="s">
        <v>204</v>
      </c>
      <c r="W115" s="100">
        <v>14.875003</v>
      </c>
      <c r="X115" s="100">
        <v>6.5485664999999997</v>
      </c>
      <c r="Y115" s="100">
        <v>5.1193869999999997</v>
      </c>
      <c r="Z115" s="100">
        <v>84.400339000000002</v>
      </c>
      <c r="AA115" s="100">
        <v>86</v>
      </c>
      <c r="AB115" s="100" t="s">
        <v>204</v>
      </c>
      <c r="AC115" s="100">
        <v>2.5156964999999998</v>
      </c>
      <c r="AD115" s="100">
        <v>2987</v>
      </c>
      <c r="AE115" s="100">
        <v>0.30165740000000002</v>
      </c>
      <c r="AF115" s="100">
        <v>0.93286029999999998</v>
      </c>
      <c r="AH115" s="124">
        <v>2008</v>
      </c>
      <c r="AI115" s="100">
        <v>3259</v>
      </c>
      <c r="AJ115" s="100">
        <v>15.337049</v>
      </c>
      <c r="AK115" s="100">
        <v>13.518867999999999</v>
      </c>
      <c r="AL115" s="100" t="s">
        <v>204</v>
      </c>
      <c r="AM115" s="100">
        <v>16.741976000000001</v>
      </c>
      <c r="AN115" s="100">
        <v>7.4862127000000003</v>
      </c>
      <c r="AO115" s="100">
        <v>5.8045549999999997</v>
      </c>
      <c r="AP115" s="100">
        <v>82.447682999999998</v>
      </c>
      <c r="AQ115" s="100">
        <v>85</v>
      </c>
      <c r="AR115" s="100" t="s">
        <v>204</v>
      </c>
      <c r="AS115" s="100">
        <v>2.2640435000000001</v>
      </c>
      <c r="AT115" s="100">
        <v>6970</v>
      </c>
      <c r="AU115" s="100">
        <v>0.34974040000000001</v>
      </c>
      <c r="AV115" s="100">
        <v>0.79285539999999999</v>
      </c>
      <c r="AW115" s="100">
        <v>1.3080372</v>
      </c>
      <c r="AY115" s="124">
        <v>2008</v>
      </c>
    </row>
    <row r="116" spans="2:51">
      <c r="B116" s="124">
        <v>2009</v>
      </c>
      <c r="C116" s="100">
        <v>1500</v>
      </c>
      <c r="D116" s="100">
        <v>13.887864</v>
      </c>
      <c r="E116" s="100">
        <v>15.212828999999999</v>
      </c>
      <c r="F116" s="100" t="s">
        <v>204</v>
      </c>
      <c r="G116" s="100">
        <v>18.744385000000001</v>
      </c>
      <c r="H116" s="100">
        <v>8.5302776999999992</v>
      </c>
      <c r="I116" s="100">
        <v>6.6443738999999997</v>
      </c>
      <c r="J116" s="100">
        <v>79.641093999999995</v>
      </c>
      <c r="K116" s="100">
        <v>83</v>
      </c>
      <c r="L116" s="100" t="s">
        <v>204</v>
      </c>
      <c r="M116" s="100">
        <v>2.0741149999999999</v>
      </c>
      <c r="N116" s="100">
        <v>4923</v>
      </c>
      <c r="O116" s="100">
        <v>0.48060750000000002</v>
      </c>
      <c r="P116" s="100">
        <v>0.87548789999999999</v>
      </c>
      <c r="R116" s="124">
        <v>2009</v>
      </c>
      <c r="S116" s="100">
        <v>1830</v>
      </c>
      <c r="T116" s="100">
        <v>16.803087000000001</v>
      </c>
      <c r="U116" s="100">
        <v>12.090236000000001</v>
      </c>
      <c r="V116" s="100" t="s">
        <v>204</v>
      </c>
      <c r="W116" s="100">
        <v>15.004486999999999</v>
      </c>
      <c r="X116" s="100">
        <v>6.6878913000000004</v>
      </c>
      <c r="Y116" s="100">
        <v>5.2325242999999997</v>
      </c>
      <c r="Z116" s="100">
        <v>83.836066000000002</v>
      </c>
      <c r="AA116" s="100">
        <v>86</v>
      </c>
      <c r="AB116" s="100" t="s">
        <v>204</v>
      </c>
      <c r="AC116" s="100">
        <v>2.6738748999999999</v>
      </c>
      <c r="AD116" s="100">
        <v>3271</v>
      </c>
      <c r="AE116" s="100">
        <v>0.32373439999999998</v>
      </c>
      <c r="AF116" s="100">
        <v>0.99855000000000005</v>
      </c>
      <c r="AH116" s="124">
        <v>2009</v>
      </c>
      <c r="AI116" s="100">
        <v>3330</v>
      </c>
      <c r="AJ116" s="100">
        <v>15.351527000000001</v>
      </c>
      <c r="AK116" s="100">
        <v>13.408073</v>
      </c>
      <c r="AL116" s="100" t="s">
        <v>204</v>
      </c>
      <c r="AM116" s="100">
        <v>16.563741</v>
      </c>
      <c r="AN116" s="100">
        <v>7.4886153000000002</v>
      </c>
      <c r="AO116" s="100">
        <v>5.8554092999999998</v>
      </c>
      <c r="AP116" s="100">
        <v>81.947130999999999</v>
      </c>
      <c r="AQ116" s="100">
        <v>85</v>
      </c>
      <c r="AR116" s="100" t="s">
        <v>204</v>
      </c>
      <c r="AS116" s="100">
        <v>2.3657289000000001</v>
      </c>
      <c r="AT116" s="100">
        <v>8194</v>
      </c>
      <c r="AU116" s="100">
        <v>0.40270800000000001</v>
      </c>
      <c r="AV116" s="100">
        <v>0.92078800000000005</v>
      </c>
      <c r="AW116" s="100">
        <v>1.2582739000000001</v>
      </c>
      <c r="AY116" s="124">
        <v>2009</v>
      </c>
    </row>
    <row r="117" spans="2:51">
      <c r="B117" s="124">
        <v>2010</v>
      </c>
      <c r="C117" s="100">
        <v>1341</v>
      </c>
      <c r="D117" s="100">
        <v>12.226665000000001</v>
      </c>
      <c r="E117" s="100">
        <v>13.079882</v>
      </c>
      <c r="F117" s="100" t="s">
        <v>204</v>
      </c>
      <c r="G117" s="100">
        <v>16.114322000000001</v>
      </c>
      <c r="H117" s="100">
        <v>7.3548</v>
      </c>
      <c r="I117" s="100">
        <v>5.7396938999999998</v>
      </c>
      <c r="J117" s="100">
        <v>79.670394999999999</v>
      </c>
      <c r="K117" s="100">
        <v>83</v>
      </c>
      <c r="L117" s="100" t="s">
        <v>204</v>
      </c>
      <c r="M117" s="100">
        <v>1.8248871</v>
      </c>
      <c r="N117" s="100">
        <v>4541</v>
      </c>
      <c r="O117" s="100">
        <v>0.43679620000000002</v>
      </c>
      <c r="P117" s="100">
        <v>0.81104929999999997</v>
      </c>
      <c r="R117" s="124">
        <v>2010</v>
      </c>
      <c r="S117" s="100">
        <v>1657</v>
      </c>
      <c r="T117" s="100">
        <v>14.976610000000001</v>
      </c>
      <c r="U117" s="100">
        <v>10.536125</v>
      </c>
      <c r="V117" s="100" t="s">
        <v>204</v>
      </c>
      <c r="W117" s="100">
        <v>13.104169000000001</v>
      </c>
      <c r="X117" s="100">
        <v>5.8512244999999998</v>
      </c>
      <c r="Y117" s="100">
        <v>4.6032415000000002</v>
      </c>
      <c r="Z117" s="100">
        <v>83.837658000000005</v>
      </c>
      <c r="AA117" s="100">
        <v>86</v>
      </c>
      <c r="AB117" s="100" t="s">
        <v>204</v>
      </c>
      <c r="AC117" s="100">
        <v>2.3675149000000002</v>
      </c>
      <c r="AD117" s="100">
        <v>3413</v>
      </c>
      <c r="AE117" s="100">
        <v>0.33257940000000003</v>
      </c>
      <c r="AF117" s="100">
        <v>1.0652775000000001</v>
      </c>
      <c r="AH117" s="124">
        <v>2010</v>
      </c>
      <c r="AI117" s="100">
        <v>2998</v>
      </c>
      <c r="AJ117" s="100">
        <v>13.607633999999999</v>
      </c>
      <c r="AK117" s="100">
        <v>11.632662</v>
      </c>
      <c r="AL117" s="100" t="s">
        <v>204</v>
      </c>
      <c r="AM117" s="100">
        <v>14.387192000000001</v>
      </c>
      <c r="AN117" s="100">
        <v>6.5149815999999996</v>
      </c>
      <c r="AO117" s="100">
        <v>5.1104763999999996</v>
      </c>
      <c r="AP117" s="100">
        <v>81.973648999999995</v>
      </c>
      <c r="AQ117" s="100">
        <v>85</v>
      </c>
      <c r="AR117" s="100" t="s">
        <v>204</v>
      </c>
      <c r="AS117" s="100">
        <v>2.0895918</v>
      </c>
      <c r="AT117" s="100">
        <v>7954</v>
      </c>
      <c r="AU117" s="100">
        <v>0.38502560000000002</v>
      </c>
      <c r="AV117" s="100">
        <v>0.9035782</v>
      </c>
      <c r="AW117" s="100">
        <v>1.2414319</v>
      </c>
      <c r="AY117" s="124">
        <v>2010</v>
      </c>
    </row>
    <row r="118" spans="2:51">
      <c r="B118" s="124">
        <v>2011</v>
      </c>
      <c r="C118" s="100">
        <v>1452</v>
      </c>
      <c r="D118" s="100">
        <v>13.059628</v>
      </c>
      <c r="E118" s="100">
        <v>13.631366</v>
      </c>
      <c r="F118" s="100" t="s">
        <v>204</v>
      </c>
      <c r="G118" s="100">
        <v>16.925958000000001</v>
      </c>
      <c r="H118" s="100">
        <v>7.5373996999999999</v>
      </c>
      <c r="I118" s="100">
        <v>5.8510919000000001</v>
      </c>
      <c r="J118" s="100">
        <v>80.977272999999997</v>
      </c>
      <c r="K118" s="100">
        <v>83</v>
      </c>
      <c r="L118" s="100" t="s">
        <v>204</v>
      </c>
      <c r="M118" s="100">
        <v>1.9275188999999999</v>
      </c>
      <c r="N118" s="100">
        <v>3781</v>
      </c>
      <c r="O118" s="100">
        <v>0.35906320000000003</v>
      </c>
      <c r="P118" s="100">
        <v>0.69542280000000001</v>
      </c>
      <c r="R118" s="124">
        <v>2011</v>
      </c>
      <c r="S118" s="100">
        <v>1616</v>
      </c>
      <c r="T118" s="100">
        <v>14.400555000000001</v>
      </c>
      <c r="U118" s="100">
        <v>10.126429</v>
      </c>
      <c r="V118" s="100" t="s">
        <v>204</v>
      </c>
      <c r="W118" s="100">
        <v>12.516458999999999</v>
      </c>
      <c r="X118" s="100">
        <v>5.6990946999999998</v>
      </c>
      <c r="Y118" s="100">
        <v>4.5210043000000004</v>
      </c>
      <c r="Z118" s="100">
        <v>83.475865999999996</v>
      </c>
      <c r="AA118" s="100">
        <v>86</v>
      </c>
      <c r="AB118" s="100" t="s">
        <v>204</v>
      </c>
      <c r="AC118" s="100">
        <v>2.2569202000000002</v>
      </c>
      <c r="AD118" s="100">
        <v>3470</v>
      </c>
      <c r="AE118" s="100">
        <v>0.33352999999999999</v>
      </c>
      <c r="AF118" s="100">
        <v>1.0612465</v>
      </c>
      <c r="AH118" s="124">
        <v>2011</v>
      </c>
      <c r="AI118" s="100">
        <v>3068</v>
      </c>
      <c r="AJ118" s="100">
        <v>13.733199000000001</v>
      </c>
      <c r="AK118" s="100">
        <v>11.525772</v>
      </c>
      <c r="AL118" s="100" t="s">
        <v>204</v>
      </c>
      <c r="AM118" s="100">
        <v>14.26206</v>
      </c>
      <c r="AN118" s="100">
        <v>6.4476753000000002</v>
      </c>
      <c r="AO118" s="100">
        <v>5.0615028999999998</v>
      </c>
      <c r="AP118" s="100">
        <v>82.293351000000001</v>
      </c>
      <c r="AQ118" s="100">
        <v>85</v>
      </c>
      <c r="AR118" s="100" t="s">
        <v>204</v>
      </c>
      <c r="AS118" s="100">
        <v>2.0880407000000001</v>
      </c>
      <c r="AT118" s="100">
        <v>7251</v>
      </c>
      <c r="AU118" s="100">
        <v>0.3463736</v>
      </c>
      <c r="AV118" s="100">
        <v>0.83280500000000002</v>
      </c>
      <c r="AW118" s="100">
        <v>1.3461178</v>
      </c>
      <c r="AY118" s="124">
        <v>2011</v>
      </c>
    </row>
    <row r="119" spans="2:51">
      <c r="B119" s="124">
        <v>2012</v>
      </c>
      <c r="C119" s="100">
        <v>1558</v>
      </c>
      <c r="D119" s="100">
        <v>13.771982</v>
      </c>
      <c r="E119" s="100">
        <v>14.054154</v>
      </c>
      <c r="F119" s="100" t="s">
        <v>204</v>
      </c>
      <c r="G119" s="100">
        <v>17.371534</v>
      </c>
      <c r="H119" s="100">
        <v>7.8516668999999997</v>
      </c>
      <c r="I119" s="100">
        <v>6.0961312999999997</v>
      </c>
      <c r="J119" s="100">
        <v>80.315147999999994</v>
      </c>
      <c r="K119" s="100">
        <v>83</v>
      </c>
      <c r="L119" s="100" t="s">
        <v>204</v>
      </c>
      <c r="M119" s="100">
        <v>2.0830548000000002</v>
      </c>
      <c r="N119" s="100">
        <v>4414</v>
      </c>
      <c r="O119" s="100">
        <v>0.41229290000000002</v>
      </c>
      <c r="P119" s="100">
        <v>0.83465230000000001</v>
      </c>
      <c r="R119" s="124">
        <v>2012</v>
      </c>
      <c r="S119" s="100">
        <v>1731</v>
      </c>
      <c r="T119" s="100">
        <v>15.163684999999999</v>
      </c>
      <c r="U119" s="100">
        <v>10.446016999999999</v>
      </c>
      <c r="V119" s="100" t="s">
        <v>204</v>
      </c>
      <c r="W119" s="100">
        <v>12.976955999999999</v>
      </c>
      <c r="X119" s="100">
        <v>5.7513154999999996</v>
      </c>
      <c r="Y119" s="100">
        <v>4.4725324000000004</v>
      </c>
      <c r="Z119" s="100">
        <v>84.443095999999997</v>
      </c>
      <c r="AA119" s="100">
        <v>87</v>
      </c>
      <c r="AB119" s="100" t="s">
        <v>204</v>
      </c>
      <c r="AC119" s="100">
        <v>2.3940584</v>
      </c>
      <c r="AD119" s="100">
        <v>2970</v>
      </c>
      <c r="AE119" s="100">
        <v>0.28063060000000001</v>
      </c>
      <c r="AF119" s="100">
        <v>0.92952509999999999</v>
      </c>
      <c r="AH119" s="124">
        <v>2012</v>
      </c>
      <c r="AI119" s="100">
        <v>3289</v>
      </c>
      <c r="AJ119" s="100">
        <v>14.470974999999999</v>
      </c>
      <c r="AK119" s="100">
        <v>11.978602</v>
      </c>
      <c r="AL119" s="100" t="s">
        <v>204</v>
      </c>
      <c r="AM119" s="100">
        <v>14.824885999999999</v>
      </c>
      <c r="AN119" s="100">
        <v>6.6679497999999997</v>
      </c>
      <c r="AO119" s="100">
        <v>5.1880547999999997</v>
      </c>
      <c r="AP119" s="100">
        <v>82.487685999999997</v>
      </c>
      <c r="AQ119" s="100">
        <v>85</v>
      </c>
      <c r="AR119" s="100" t="s">
        <v>204</v>
      </c>
      <c r="AS119" s="100">
        <v>2.2359243000000002</v>
      </c>
      <c r="AT119" s="100">
        <v>7384</v>
      </c>
      <c r="AU119" s="100">
        <v>0.34684110000000001</v>
      </c>
      <c r="AV119" s="100">
        <v>0.87038420000000005</v>
      </c>
      <c r="AW119" s="100">
        <v>1.3454079000000001</v>
      </c>
      <c r="AY119" s="124">
        <v>2012</v>
      </c>
    </row>
    <row r="120" spans="2:51">
      <c r="B120" s="124">
        <v>2013</v>
      </c>
      <c r="C120" s="100">
        <v>1873</v>
      </c>
      <c r="D120" s="100">
        <v>16.279048</v>
      </c>
      <c r="E120" s="100">
        <v>16.224699000000001</v>
      </c>
      <c r="F120" s="100" t="s">
        <v>204</v>
      </c>
      <c r="G120" s="100">
        <v>19.944583999999999</v>
      </c>
      <c r="H120" s="100">
        <v>9.2349671999999998</v>
      </c>
      <c r="I120" s="100">
        <v>7.2495928000000003</v>
      </c>
      <c r="J120" s="100">
        <v>79.497596999999999</v>
      </c>
      <c r="K120" s="100">
        <v>83</v>
      </c>
      <c r="L120" s="100" t="s">
        <v>204</v>
      </c>
      <c r="M120" s="100">
        <v>2.4715631999999998</v>
      </c>
      <c r="N120" s="100">
        <v>6072</v>
      </c>
      <c r="O120" s="100">
        <v>0.55817479999999997</v>
      </c>
      <c r="P120" s="100">
        <v>1.134099</v>
      </c>
      <c r="R120" s="124">
        <v>2013</v>
      </c>
      <c r="S120" s="100">
        <v>1956</v>
      </c>
      <c r="T120" s="100">
        <v>16.844982999999999</v>
      </c>
      <c r="U120" s="100">
        <v>11.762183</v>
      </c>
      <c r="V120" s="100" t="s">
        <v>204</v>
      </c>
      <c r="W120" s="100">
        <v>14.491156</v>
      </c>
      <c r="X120" s="100">
        <v>6.6574266</v>
      </c>
      <c r="Y120" s="100">
        <v>5.2225665000000001</v>
      </c>
      <c r="Z120" s="100">
        <v>83.018405000000001</v>
      </c>
      <c r="AA120" s="100">
        <v>86</v>
      </c>
      <c r="AB120" s="100" t="s">
        <v>204</v>
      </c>
      <c r="AC120" s="100">
        <v>2.7205963999999998</v>
      </c>
      <c r="AD120" s="100">
        <v>4359</v>
      </c>
      <c r="AE120" s="100">
        <v>0.40495389999999998</v>
      </c>
      <c r="AF120" s="100">
        <v>1.3386852</v>
      </c>
      <c r="AH120" s="124">
        <v>2013</v>
      </c>
      <c r="AI120" s="100">
        <v>3829</v>
      </c>
      <c r="AJ120" s="100">
        <v>16.563314999999999</v>
      </c>
      <c r="AK120" s="100">
        <v>13.6677</v>
      </c>
      <c r="AL120" s="100" t="s">
        <v>204</v>
      </c>
      <c r="AM120" s="100">
        <v>16.797211000000001</v>
      </c>
      <c r="AN120" s="100">
        <v>7.7867531000000003</v>
      </c>
      <c r="AO120" s="100">
        <v>6.1214041999999997</v>
      </c>
      <c r="AP120" s="100">
        <v>81.296160999999998</v>
      </c>
      <c r="AQ120" s="100">
        <v>84</v>
      </c>
      <c r="AR120" s="100" t="s">
        <v>204</v>
      </c>
      <c r="AS120" s="100">
        <v>2.5928032999999999</v>
      </c>
      <c r="AT120" s="100">
        <v>10431</v>
      </c>
      <c r="AU120" s="100">
        <v>0.48196830000000002</v>
      </c>
      <c r="AV120" s="100">
        <v>1.2114687</v>
      </c>
      <c r="AW120" s="100">
        <v>1.3793952</v>
      </c>
      <c r="AY120" s="124">
        <v>2013</v>
      </c>
    </row>
    <row r="121" spans="2:51">
      <c r="B121" s="124">
        <v>2014</v>
      </c>
      <c r="C121" s="100">
        <v>1880</v>
      </c>
      <c r="D121" s="100">
        <v>16.111812</v>
      </c>
      <c r="E121" s="100">
        <v>15.642445</v>
      </c>
      <c r="F121" s="100" t="s">
        <v>204</v>
      </c>
      <c r="G121" s="100">
        <v>19.249022</v>
      </c>
      <c r="H121" s="100">
        <v>8.9231494999999992</v>
      </c>
      <c r="I121" s="100">
        <v>7.0850030000000004</v>
      </c>
      <c r="J121" s="100">
        <v>79.786169999999998</v>
      </c>
      <c r="K121" s="100">
        <v>83</v>
      </c>
      <c r="L121" s="100" t="s">
        <v>204</v>
      </c>
      <c r="M121" s="100">
        <v>2.3997651000000002</v>
      </c>
      <c r="N121" s="100">
        <v>6093</v>
      </c>
      <c r="O121" s="100">
        <v>0.55297739999999995</v>
      </c>
      <c r="P121" s="100">
        <v>1.1134299000000001</v>
      </c>
      <c r="R121" s="124">
        <v>2014</v>
      </c>
      <c r="S121" s="100">
        <v>2132</v>
      </c>
      <c r="T121" s="100">
        <v>18.079692000000001</v>
      </c>
      <c r="U121" s="100">
        <v>12.360346</v>
      </c>
      <c r="V121" s="100" t="s">
        <v>204</v>
      </c>
      <c r="W121" s="100">
        <v>15.302440000000001</v>
      </c>
      <c r="X121" s="100">
        <v>6.9352790000000004</v>
      </c>
      <c r="Y121" s="100">
        <v>5.4353118</v>
      </c>
      <c r="Z121" s="100">
        <v>83.619606000000005</v>
      </c>
      <c r="AA121" s="100">
        <v>87</v>
      </c>
      <c r="AB121" s="100" t="s">
        <v>204</v>
      </c>
      <c r="AC121" s="100">
        <v>2.8336367999999998</v>
      </c>
      <c r="AD121" s="100">
        <v>4349</v>
      </c>
      <c r="AE121" s="100">
        <v>0.39802969999999999</v>
      </c>
      <c r="AF121" s="100">
        <v>1.3051868</v>
      </c>
      <c r="AH121" s="124">
        <v>2014</v>
      </c>
      <c r="AI121" s="100">
        <v>4012</v>
      </c>
      <c r="AJ121" s="100">
        <v>17.100943000000001</v>
      </c>
      <c r="AK121" s="100">
        <v>13.797235000000001</v>
      </c>
      <c r="AL121" s="100" t="s">
        <v>204</v>
      </c>
      <c r="AM121" s="100">
        <v>17.012788</v>
      </c>
      <c r="AN121" s="100">
        <v>7.8294262999999997</v>
      </c>
      <c r="AO121" s="100">
        <v>6.1863315999999999</v>
      </c>
      <c r="AP121" s="100">
        <v>81.823279999999997</v>
      </c>
      <c r="AQ121" s="100">
        <v>85</v>
      </c>
      <c r="AR121" s="100" t="s">
        <v>204</v>
      </c>
      <c r="AS121" s="100">
        <v>2.6123192999999998</v>
      </c>
      <c r="AT121" s="100">
        <v>10442</v>
      </c>
      <c r="AU121" s="100">
        <v>0.4758291</v>
      </c>
      <c r="AV121" s="100">
        <v>1.186002</v>
      </c>
      <c r="AW121" s="100">
        <v>1.2655346000000001</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P75" s="122">
        <v>1968</v>
      </c>
    </row>
    <row r="76" spans="2:6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P76" s="122">
        <v>1969</v>
      </c>
    </row>
    <row r="77" spans="2:6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P77" s="122">
        <v>1970</v>
      </c>
    </row>
    <row r="78" spans="2:6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P78" s="122">
        <v>1971</v>
      </c>
    </row>
    <row r="79" spans="2:6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P79" s="122">
        <v>1972</v>
      </c>
    </row>
    <row r="80" spans="2:6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P80" s="122">
        <v>1973</v>
      </c>
    </row>
    <row r="81" spans="2:6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P81" s="122">
        <v>1974</v>
      </c>
    </row>
    <row r="82" spans="2:6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P82" s="122">
        <v>1975</v>
      </c>
    </row>
    <row r="83" spans="2:6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P83" s="122">
        <v>1976</v>
      </c>
    </row>
    <row r="84" spans="2:6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P84" s="122">
        <v>1977</v>
      </c>
    </row>
    <row r="85" spans="2:6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P85" s="122">
        <v>1978</v>
      </c>
    </row>
    <row r="86" spans="2:68">
      <c r="B86" s="123">
        <v>1979</v>
      </c>
      <c r="C86" s="100">
        <v>26</v>
      </c>
      <c r="D86" s="100">
        <v>1</v>
      </c>
      <c r="E86" s="100">
        <v>2</v>
      </c>
      <c r="F86" s="100">
        <v>0</v>
      </c>
      <c r="G86" s="100">
        <v>3</v>
      </c>
      <c r="H86" s="100">
        <v>2</v>
      </c>
      <c r="I86" s="100">
        <v>6</v>
      </c>
      <c r="J86" s="100">
        <v>9</v>
      </c>
      <c r="K86" s="100">
        <v>8</v>
      </c>
      <c r="L86" s="100">
        <v>17</v>
      </c>
      <c r="M86" s="100">
        <v>29</v>
      </c>
      <c r="N86" s="100">
        <v>39</v>
      </c>
      <c r="O86" s="100">
        <v>44</v>
      </c>
      <c r="P86" s="100">
        <v>63</v>
      </c>
      <c r="Q86" s="100">
        <v>97</v>
      </c>
      <c r="R86" s="100">
        <v>85</v>
      </c>
      <c r="S86" s="100">
        <v>97</v>
      </c>
      <c r="T86" s="100">
        <v>101</v>
      </c>
      <c r="U86" s="100">
        <v>0</v>
      </c>
      <c r="V86" s="100">
        <v>629</v>
      </c>
      <c r="W86" s="128"/>
      <c r="X86" s="123">
        <v>1979</v>
      </c>
      <c r="Y86" s="100">
        <v>11</v>
      </c>
      <c r="Z86" s="100">
        <v>1</v>
      </c>
      <c r="AA86" s="100">
        <v>1</v>
      </c>
      <c r="AB86" s="100">
        <v>1</v>
      </c>
      <c r="AC86" s="100">
        <v>0</v>
      </c>
      <c r="AD86" s="100">
        <v>2</v>
      </c>
      <c r="AE86" s="100">
        <v>2</v>
      </c>
      <c r="AF86" s="100">
        <v>7</v>
      </c>
      <c r="AG86" s="100">
        <v>14</v>
      </c>
      <c r="AH86" s="100">
        <v>28</v>
      </c>
      <c r="AI86" s="100">
        <v>30</v>
      </c>
      <c r="AJ86" s="100">
        <v>56</v>
      </c>
      <c r="AK86" s="100">
        <v>60</v>
      </c>
      <c r="AL86" s="100">
        <v>106</v>
      </c>
      <c r="AM86" s="100">
        <v>106</v>
      </c>
      <c r="AN86" s="100">
        <v>126</v>
      </c>
      <c r="AO86" s="100">
        <v>140</v>
      </c>
      <c r="AP86" s="100">
        <v>216</v>
      </c>
      <c r="AQ86" s="100">
        <v>0</v>
      </c>
      <c r="AR86" s="100">
        <v>907</v>
      </c>
      <c r="AS86" s="128"/>
      <c r="AT86" s="123">
        <v>1979</v>
      </c>
      <c r="AU86" s="100">
        <v>37</v>
      </c>
      <c r="AV86" s="100">
        <v>2</v>
      </c>
      <c r="AW86" s="100">
        <v>3</v>
      </c>
      <c r="AX86" s="100">
        <v>1</v>
      </c>
      <c r="AY86" s="100">
        <v>3</v>
      </c>
      <c r="AZ86" s="100">
        <v>4</v>
      </c>
      <c r="BA86" s="100">
        <v>8</v>
      </c>
      <c r="BB86" s="100">
        <v>16</v>
      </c>
      <c r="BC86" s="100">
        <v>22</v>
      </c>
      <c r="BD86" s="100">
        <v>45</v>
      </c>
      <c r="BE86" s="100">
        <v>59</v>
      </c>
      <c r="BF86" s="100">
        <v>95</v>
      </c>
      <c r="BG86" s="100">
        <v>104</v>
      </c>
      <c r="BH86" s="100">
        <v>169</v>
      </c>
      <c r="BI86" s="100">
        <v>203</v>
      </c>
      <c r="BJ86" s="100">
        <v>211</v>
      </c>
      <c r="BK86" s="100">
        <v>237</v>
      </c>
      <c r="BL86" s="100">
        <v>317</v>
      </c>
      <c r="BM86" s="100">
        <v>0</v>
      </c>
      <c r="BN86" s="100">
        <v>1536</v>
      </c>
      <c r="BP86" s="123">
        <v>1979</v>
      </c>
    </row>
    <row r="87" spans="2:68">
      <c r="B87" s="123">
        <v>1980</v>
      </c>
      <c r="C87" s="100">
        <v>19</v>
      </c>
      <c r="D87" s="100">
        <v>1</v>
      </c>
      <c r="E87" s="100">
        <v>0</v>
      </c>
      <c r="F87" s="100">
        <v>2</v>
      </c>
      <c r="G87" s="100">
        <v>4</v>
      </c>
      <c r="H87" s="100">
        <v>6</v>
      </c>
      <c r="I87" s="100">
        <v>2</v>
      </c>
      <c r="J87" s="100">
        <v>8</v>
      </c>
      <c r="K87" s="100">
        <v>8</v>
      </c>
      <c r="L87" s="100">
        <v>16</v>
      </c>
      <c r="M87" s="100">
        <v>33</v>
      </c>
      <c r="N87" s="100">
        <v>35</v>
      </c>
      <c r="O87" s="100">
        <v>51</v>
      </c>
      <c r="P87" s="100">
        <v>92</v>
      </c>
      <c r="Q87" s="100">
        <v>97</v>
      </c>
      <c r="R87" s="100">
        <v>137</v>
      </c>
      <c r="S87" s="100">
        <v>112</v>
      </c>
      <c r="T87" s="100">
        <v>124</v>
      </c>
      <c r="U87" s="100">
        <v>0</v>
      </c>
      <c r="V87" s="100">
        <v>747</v>
      </c>
      <c r="W87" s="128"/>
      <c r="X87" s="123">
        <v>1980</v>
      </c>
      <c r="Y87" s="100">
        <v>11</v>
      </c>
      <c r="Z87" s="100">
        <v>1</v>
      </c>
      <c r="AA87" s="100">
        <v>1</v>
      </c>
      <c r="AB87" s="100">
        <v>0</v>
      </c>
      <c r="AC87" s="100">
        <v>4</v>
      </c>
      <c r="AD87" s="100">
        <v>0</v>
      </c>
      <c r="AE87" s="100">
        <v>1</v>
      </c>
      <c r="AF87" s="100">
        <v>10</v>
      </c>
      <c r="AG87" s="100">
        <v>11</v>
      </c>
      <c r="AH87" s="100">
        <v>25</v>
      </c>
      <c r="AI87" s="100">
        <v>31</v>
      </c>
      <c r="AJ87" s="100">
        <v>53</v>
      </c>
      <c r="AK87" s="100">
        <v>63</v>
      </c>
      <c r="AL87" s="100">
        <v>80</v>
      </c>
      <c r="AM87" s="100">
        <v>103</v>
      </c>
      <c r="AN87" s="100">
        <v>139</v>
      </c>
      <c r="AO87" s="100">
        <v>141</v>
      </c>
      <c r="AP87" s="100">
        <v>201</v>
      </c>
      <c r="AQ87" s="100">
        <v>0</v>
      </c>
      <c r="AR87" s="100">
        <v>875</v>
      </c>
      <c r="AS87" s="128"/>
      <c r="AT87" s="123">
        <v>1980</v>
      </c>
      <c r="AU87" s="100">
        <v>30</v>
      </c>
      <c r="AV87" s="100">
        <v>2</v>
      </c>
      <c r="AW87" s="100">
        <v>1</v>
      </c>
      <c r="AX87" s="100">
        <v>2</v>
      </c>
      <c r="AY87" s="100">
        <v>8</v>
      </c>
      <c r="AZ87" s="100">
        <v>6</v>
      </c>
      <c r="BA87" s="100">
        <v>3</v>
      </c>
      <c r="BB87" s="100">
        <v>18</v>
      </c>
      <c r="BC87" s="100">
        <v>19</v>
      </c>
      <c r="BD87" s="100">
        <v>41</v>
      </c>
      <c r="BE87" s="100">
        <v>64</v>
      </c>
      <c r="BF87" s="100">
        <v>88</v>
      </c>
      <c r="BG87" s="100">
        <v>114</v>
      </c>
      <c r="BH87" s="100">
        <v>172</v>
      </c>
      <c r="BI87" s="100">
        <v>200</v>
      </c>
      <c r="BJ87" s="100">
        <v>276</v>
      </c>
      <c r="BK87" s="100">
        <v>253</v>
      </c>
      <c r="BL87" s="100">
        <v>325</v>
      </c>
      <c r="BM87" s="100">
        <v>0</v>
      </c>
      <c r="BN87" s="100">
        <v>1622</v>
      </c>
      <c r="BP87" s="123">
        <v>1980</v>
      </c>
    </row>
    <row r="88" spans="2:68">
      <c r="B88" s="123">
        <v>1981</v>
      </c>
      <c r="C88" s="100">
        <v>21</v>
      </c>
      <c r="D88" s="100">
        <v>2</v>
      </c>
      <c r="E88" s="100">
        <v>0</v>
      </c>
      <c r="F88" s="100">
        <v>1</v>
      </c>
      <c r="G88" s="100">
        <v>4</v>
      </c>
      <c r="H88" s="100">
        <v>4</v>
      </c>
      <c r="I88" s="100">
        <v>3</v>
      </c>
      <c r="J88" s="100">
        <v>4</v>
      </c>
      <c r="K88" s="100">
        <v>7</v>
      </c>
      <c r="L88" s="100">
        <v>15</v>
      </c>
      <c r="M88" s="100">
        <v>31</v>
      </c>
      <c r="N88" s="100">
        <v>34</v>
      </c>
      <c r="O88" s="100">
        <v>37</v>
      </c>
      <c r="P88" s="100">
        <v>80</v>
      </c>
      <c r="Q88" s="100">
        <v>88</v>
      </c>
      <c r="R88" s="100">
        <v>122</v>
      </c>
      <c r="S88" s="100">
        <v>120</v>
      </c>
      <c r="T88" s="100">
        <v>105</v>
      </c>
      <c r="U88" s="100">
        <v>0</v>
      </c>
      <c r="V88" s="100">
        <v>678</v>
      </c>
      <c r="W88" s="128"/>
      <c r="X88" s="123">
        <v>1981</v>
      </c>
      <c r="Y88" s="100">
        <v>12</v>
      </c>
      <c r="Z88" s="100">
        <v>1</v>
      </c>
      <c r="AA88" s="100">
        <v>0</v>
      </c>
      <c r="AB88" s="100">
        <v>1</v>
      </c>
      <c r="AC88" s="100">
        <v>0</v>
      </c>
      <c r="AD88" s="100">
        <v>0</v>
      </c>
      <c r="AE88" s="100">
        <v>3</v>
      </c>
      <c r="AF88" s="100">
        <v>8</v>
      </c>
      <c r="AG88" s="100">
        <v>10</v>
      </c>
      <c r="AH88" s="100">
        <v>28</v>
      </c>
      <c r="AI88" s="100">
        <v>29</v>
      </c>
      <c r="AJ88" s="100">
        <v>51</v>
      </c>
      <c r="AK88" s="100">
        <v>66</v>
      </c>
      <c r="AL88" s="100">
        <v>114</v>
      </c>
      <c r="AM88" s="100">
        <v>119</v>
      </c>
      <c r="AN88" s="100">
        <v>149</v>
      </c>
      <c r="AO88" s="100">
        <v>156</v>
      </c>
      <c r="AP88" s="100">
        <v>217</v>
      </c>
      <c r="AQ88" s="100">
        <v>0</v>
      </c>
      <c r="AR88" s="100">
        <v>964</v>
      </c>
      <c r="AS88" s="128"/>
      <c r="AT88" s="123">
        <v>1981</v>
      </c>
      <c r="AU88" s="100">
        <v>33</v>
      </c>
      <c r="AV88" s="100">
        <v>3</v>
      </c>
      <c r="AW88" s="100">
        <v>0</v>
      </c>
      <c r="AX88" s="100">
        <v>2</v>
      </c>
      <c r="AY88" s="100">
        <v>4</v>
      </c>
      <c r="AZ88" s="100">
        <v>4</v>
      </c>
      <c r="BA88" s="100">
        <v>6</v>
      </c>
      <c r="BB88" s="100">
        <v>12</v>
      </c>
      <c r="BC88" s="100">
        <v>17</v>
      </c>
      <c r="BD88" s="100">
        <v>43</v>
      </c>
      <c r="BE88" s="100">
        <v>60</v>
      </c>
      <c r="BF88" s="100">
        <v>85</v>
      </c>
      <c r="BG88" s="100">
        <v>103</v>
      </c>
      <c r="BH88" s="100">
        <v>194</v>
      </c>
      <c r="BI88" s="100">
        <v>207</v>
      </c>
      <c r="BJ88" s="100">
        <v>271</v>
      </c>
      <c r="BK88" s="100">
        <v>276</v>
      </c>
      <c r="BL88" s="100">
        <v>322</v>
      </c>
      <c r="BM88" s="100">
        <v>0</v>
      </c>
      <c r="BN88" s="100">
        <v>1642</v>
      </c>
      <c r="BP88" s="123">
        <v>1981</v>
      </c>
    </row>
    <row r="89" spans="2:68">
      <c r="B89" s="123">
        <v>1982</v>
      </c>
      <c r="C89" s="100">
        <v>28</v>
      </c>
      <c r="D89" s="100">
        <v>1</v>
      </c>
      <c r="E89" s="100">
        <v>0</v>
      </c>
      <c r="F89" s="100">
        <v>1</v>
      </c>
      <c r="G89" s="100">
        <v>6</v>
      </c>
      <c r="H89" s="100">
        <v>4</v>
      </c>
      <c r="I89" s="100">
        <v>4</v>
      </c>
      <c r="J89" s="100">
        <v>6</v>
      </c>
      <c r="K89" s="100">
        <v>8</v>
      </c>
      <c r="L89" s="100">
        <v>17</v>
      </c>
      <c r="M89" s="100">
        <v>25</v>
      </c>
      <c r="N89" s="100">
        <v>42</v>
      </c>
      <c r="O89" s="100">
        <v>65</v>
      </c>
      <c r="P89" s="100">
        <v>84</v>
      </c>
      <c r="Q89" s="100">
        <v>92</v>
      </c>
      <c r="R89" s="100">
        <v>141</v>
      </c>
      <c r="S89" s="100">
        <v>101</v>
      </c>
      <c r="T89" s="100">
        <v>148</v>
      </c>
      <c r="U89" s="100">
        <v>0</v>
      </c>
      <c r="V89" s="100">
        <v>773</v>
      </c>
      <c r="W89" s="128"/>
      <c r="X89" s="123">
        <v>1982</v>
      </c>
      <c r="Y89" s="100">
        <v>10</v>
      </c>
      <c r="Z89" s="100">
        <v>1</v>
      </c>
      <c r="AA89" s="100">
        <v>3</v>
      </c>
      <c r="AB89" s="100">
        <v>0</v>
      </c>
      <c r="AC89" s="100">
        <v>2</v>
      </c>
      <c r="AD89" s="100">
        <v>0</v>
      </c>
      <c r="AE89" s="100">
        <v>3</v>
      </c>
      <c r="AF89" s="100">
        <v>6</v>
      </c>
      <c r="AG89" s="100">
        <v>10</v>
      </c>
      <c r="AH89" s="100">
        <v>17</v>
      </c>
      <c r="AI89" s="100">
        <v>31</v>
      </c>
      <c r="AJ89" s="100">
        <v>65</v>
      </c>
      <c r="AK89" s="100">
        <v>69</v>
      </c>
      <c r="AL89" s="100">
        <v>93</v>
      </c>
      <c r="AM89" s="100">
        <v>138</v>
      </c>
      <c r="AN89" s="100">
        <v>141</v>
      </c>
      <c r="AO89" s="100">
        <v>172</v>
      </c>
      <c r="AP89" s="100">
        <v>255</v>
      </c>
      <c r="AQ89" s="100">
        <v>0</v>
      </c>
      <c r="AR89" s="100">
        <v>1016</v>
      </c>
      <c r="AS89" s="128"/>
      <c r="AT89" s="123">
        <v>1982</v>
      </c>
      <c r="AU89" s="100">
        <v>38</v>
      </c>
      <c r="AV89" s="100">
        <v>2</v>
      </c>
      <c r="AW89" s="100">
        <v>3</v>
      </c>
      <c r="AX89" s="100">
        <v>1</v>
      </c>
      <c r="AY89" s="100">
        <v>8</v>
      </c>
      <c r="AZ89" s="100">
        <v>4</v>
      </c>
      <c r="BA89" s="100">
        <v>7</v>
      </c>
      <c r="BB89" s="100">
        <v>12</v>
      </c>
      <c r="BC89" s="100">
        <v>18</v>
      </c>
      <c r="BD89" s="100">
        <v>34</v>
      </c>
      <c r="BE89" s="100">
        <v>56</v>
      </c>
      <c r="BF89" s="100">
        <v>107</v>
      </c>
      <c r="BG89" s="100">
        <v>134</v>
      </c>
      <c r="BH89" s="100">
        <v>177</v>
      </c>
      <c r="BI89" s="100">
        <v>230</v>
      </c>
      <c r="BJ89" s="100">
        <v>282</v>
      </c>
      <c r="BK89" s="100">
        <v>273</v>
      </c>
      <c r="BL89" s="100">
        <v>403</v>
      </c>
      <c r="BM89" s="100">
        <v>0</v>
      </c>
      <c r="BN89" s="100">
        <v>1789</v>
      </c>
      <c r="BP89" s="123">
        <v>1982</v>
      </c>
    </row>
    <row r="90" spans="2:68">
      <c r="B90" s="123">
        <v>1983</v>
      </c>
      <c r="C90" s="100">
        <v>37</v>
      </c>
      <c r="D90" s="100">
        <v>2</v>
      </c>
      <c r="E90" s="100">
        <v>0</v>
      </c>
      <c r="F90" s="100">
        <v>0</v>
      </c>
      <c r="G90" s="100">
        <v>0</v>
      </c>
      <c r="H90" s="100">
        <v>6</v>
      </c>
      <c r="I90" s="100">
        <v>4</v>
      </c>
      <c r="J90" s="100">
        <v>6</v>
      </c>
      <c r="K90" s="100">
        <v>8</v>
      </c>
      <c r="L90" s="100">
        <v>13</v>
      </c>
      <c r="M90" s="100">
        <v>30</v>
      </c>
      <c r="N90" s="100">
        <v>29</v>
      </c>
      <c r="O90" s="100">
        <v>54</v>
      </c>
      <c r="P90" s="100">
        <v>80</v>
      </c>
      <c r="Q90" s="100">
        <v>113</v>
      </c>
      <c r="R90" s="100">
        <v>111</v>
      </c>
      <c r="S90" s="100">
        <v>118</v>
      </c>
      <c r="T90" s="100">
        <v>130</v>
      </c>
      <c r="U90" s="100">
        <v>0</v>
      </c>
      <c r="V90" s="100">
        <v>741</v>
      </c>
      <c r="W90" s="128"/>
      <c r="X90" s="123">
        <v>1983</v>
      </c>
      <c r="Y90" s="100">
        <v>14</v>
      </c>
      <c r="Z90" s="100">
        <v>1</v>
      </c>
      <c r="AA90" s="100">
        <v>1</v>
      </c>
      <c r="AB90" s="100">
        <v>1</v>
      </c>
      <c r="AC90" s="100">
        <v>2</v>
      </c>
      <c r="AD90" s="100">
        <v>2</v>
      </c>
      <c r="AE90" s="100">
        <v>4</v>
      </c>
      <c r="AF90" s="100">
        <v>2</v>
      </c>
      <c r="AG90" s="100">
        <v>8</v>
      </c>
      <c r="AH90" s="100">
        <v>10</v>
      </c>
      <c r="AI90" s="100">
        <v>21</v>
      </c>
      <c r="AJ90" s="100">
        <v>50</v>
      </c>
      <c r="AK90" s="100">
        <v>62</v>
      </c>
      <c r="AL90" s="100">
        <v>96</v>
      </c>
      <c r="AM90" s="100">
        <v>123</v>
      </c>
      <c r="AN90" s="100">
        <v>138</v>
      </c>
      <c r="AO90" s="100">
        <v>183</v>
      </c>
      <c r="AP90" s="100">
        <v>268</v>
      </c>
      <c r="AQ90" s="100">
        <v>0</v>
      </c>
      <c r="AR90" s="100">
        <v>986</v>
      </c>
      <c r="AS90" s="128"/>
      <c r="AT90" s="123">
        <v>1983</v>
      </c>
      <c r="AU90" s="100">
        <v>51</v>
      </c>
      <c r="AV90" s="100">
        <v>3</v>
      </c>
      <c r="AW90" s="100">
        <v>1</v>
      </c>
      <c r="AX90" s="100">
        <v>1</v>
      </c>
      <c r="AY90" s="100">
        <v>2</v>
      </c>
      <c r="AZ90" s="100">
        <v>8</v>
      </c>
      <c r="BA90" s="100">
        <v>8</v>
      </c>
      <c r="BB90" s="100">
        <v>8</v>
      </c>
      <c r="BC90" s="100">
        <v>16</v>
      </c>
      <c r="BD90" s="100">
        <v>23</v>
      </c>
      <c r="BE90" s="100">
        <v>51</v>
      </c>
      <c r="BF90" s="100">
        <v>79</v>
      </c>
      <c r="BG90" s="100">
        <v>116</v>
      </c>
      <c r="BH90" s="100">
        <v>176</v>
      </c>
      <c r="BI90" s="100">
        <v>236</v>
      </c>
      <c r="BJ90" s="100">
        <v>249</v>
      </c>
      <c r="BK90" s="100">
        <v>301</v>
      </c>
      <c r="BL90" s="100">
        <v>398</v>
      </c>
      <c r="BM90" s="100">
        <v>0</v>
      </c>
      <c r="BN90" s="100">
        <v>1727</v>
      </c>
      <c r="BP90" s="123">
        <v>1983</v>
      </c>
    </row>
    <row r="91" spans="2:68">
      <c r="B91" s="123">
        <v>1984</v>
      </c>
      <c r="C91" s="100">
        <v>30</v>
      </c>
      <c r="D91" s="100">
        <v>0</v>
      </c>
      <c r="E91" s="100">
        <v>2</v>
      </c>
      <c r="F91" s="100">
        <v>0</v>
      </c>
      <c r="G91" s="100">
        <v>4</v>
      </c>
      <c r="H91" s="100">
        <v>6</v>
      </c>
      <c r="I91" s="100">
        <v>3</v>
      </c>
      <c r="J91" s="100">
        <v>5</v>
      </c>
      <c r="K91" s="100">
        <v>7</v>
      </c>
      <c r="L91" s="100">
        <v>11</v>
      </c>
      <c r="M91" s="100">
        <v>11</v>
      </c>
      <c r="N91" s="100">
        <v>39</v>
      </c>
      <c r="O91" s="100">
        <v>39</v>
      </c>
      <c r="P91" s="100">
        <v>70</v>
      </c>
      <c r="Q91" s="100">
        <v>103</v>
      </c>
      <c r="R91" s="100">
        <v>132</v>
      </c>
      <c r="S91" s="100">
        <v>105</v>
      </c>
      <c r="T91" s="100">
        <v>136</v>
      </c>
      <c r="U91" s="100">
        <v>0</v>
      </c>
      <c r="V91" s="100">
        <v>703</v>
      </c>
      <c r="W91" s="128"/>
      <c r="X91" s="123">
        <v>1984</v>
      </c>
      <c r="Y91" s="100">
        <v>16</v>
      </c>
      <c r="Z91" s="100">
        <v>0</v>
      </c>
      <c r="AA91" s="100">
        <v>1</v>
      </c>
      <c r="AB91" s="100">
        <v>0</v>
      </c>
      <c r="AC91" s="100">
        <v>3</v>
      </c>
      <c r="AD91" s="100">
        <v>3</v>
      </c>
      <c r="AE91" s="100">
        <v>5</v>
      </c>
      <c r="AF91" s="100">
        <v>4</v>
      </c>
      <c r="AG91" s="100">
        <v>8</v>
      </c>
      <c r="AH91" s="100">
        <v>12</v>
      </c>
      <c r="AI91" s="100">
        <v>22</v>
      </c>
      <c r="AJ91" s="100">
        <v>44</v>
      </c>
      <c r="AK91" s="100">
        <v>55</v>
      </c>
      <c r="AL91" s="100">
        <v>98</v>
      </c>
      <c r="AM91" s="100">
        <v>128</v>
      </c>
      <c r="AN91" s="100">
        <v>126</v>
      </c>
      <c r="AO91" s="100">
        <v>164</v>
      </c>
      <c r="AP91" s="100">
        <v>256</v>
      </c>
      <c r="AQ91" s="100">
        <v>0</v>
      </c>
      <c r="AR91" s="100">
        <v>945</v>
      </c>
      <c r="AS91" s="128"/>
      <c r="AT91" s="123">
        <v>1984</v>
      </c>
      <c r="AU91" s="100">
        <v>46</v>
      </c>
      <c r="AV91" s="100">
        <v>0</v>
      </c>
      <c r="AW91" s="100">
        <v>3</v>
      </c>
      <c r="AX91" s="100">
        <v>0</v>
      </c>
      <c r="AY91" s="100">
        <v>7</v>
      </c>
      <c r="AZ91" s="100">
        <v>9</v>
      </c>
      <c r="BA91" s="100">
        <v>8</v>
      </c>
      <c r="BB91" s="100">
        <v>9</v>
      </c>
      <c r="BC91" s="100">
        <v>15</v>
      </c>
      <c r="BD91" s="100">
        <v>23</v>
      </c>
      <c r="BE91" s="100">
        <v>33</v>
      </c>
      <c r="BF91" s="100">
        <v>83</v>
      </c>
      <c r="BG91" s="100">
        <v>94</v>
      </c>
      <c r="BH91" s="100">
        <v>168</v>
      </c>
      <c r="BI91" s="100">
        <v>231</v>
      </c>
      <c r="BJ91" s="100">
        <v>258</v>
      </c>
      <c r="BK91" s="100">
        <v>269</v>
      </c>
      <c r="BL91" s="100">
        <v>392</v>
      </c>
      <c r="BM91" s="100">
        <v>0</v>
      </c>
      <c r="BN91" s="100">
        <v>1648</v>
      </c>
      <c r="BP91" s="123">
        <v>1984</v>
      </c>
    </row>
    <row r="92" spans="2:68">
      <c r="B92" s="123">
        <v>1985</v>
      </c>
      <c r="C92" s="100">
        <v>23</v>
      </c>
      <c r="D92" s="100">
        <v>0</v>
      </c>
      <c r="E92" s="100">
        <v>0</v>
      </c>
      <c r="F92" s="100">
        <v>0</v>
      </c>
      <c r="G92" s="100">
        <v>5</v>
      </c>
      <c r="H92" s="100">
        <v>1</v>
      </c>
      <c r="I92" s="100">
        <v>6</v>
      </c>
      <c r="J92" s="100">
        <v>6</v>
      </c>
      <c r="K92" s="100">
        <v>6</v>
      </c>
      <c r="L92" s="100">
        <v>16</v>
      </c>
      <c r="M92" s="100">
        <v>14</v>
      </c>
      <c r="N92" s="100">
        <v>35</v>
      </c>
      <c r="O92" s="100">
        <v>44</v>
      </c>
      <c r="P92" s="100">
        <v>64</v>
      </c>
      <c r="Q92" s="100">
        <v>97</v>
      </c>
      <c r="R92" s="100">
        <v>146</v>
      </c>
      <c r="S92" s="100">
        <v>140</v>
      </c>
      <c r="T92" s="100">
        <v>150</v>
      </c>
      <c r="U92" s="100">
        <v>0</v>
      </c>
      <c r="V92" s="100">
        <v>753</v>
      </c>
      <c r="W92" s="128"/>
      <c r="X92" s="123">
        <v>1985</v>
      </c>
      <c r="Y92" s="100">
        <v>12</v>
      </c>
      <c r="Z92" s="100">
        <v>0</v>
      </c>
      <c r="AA92" s="100">
        <v>0</v>
      </c>
      <c r="AB92" s="100">
        <v>2</v>
      </c>
      <c r="AC92" s="100">
        <v>1</v>
      </c>
      <c r="AD92" s="100">
        <v>1</v>
      </c>
      <c r="AE92" s="100">
        <v>3</v>
      </c>
      <c r="AF92" s="100">
        <v>3</v>
      </c>
      <c r="AG92" s="100">
        <v>9</v>
      </c>
      <c r="AH92" s="100">
        <v>8</v>
      </c>
      <c r="AI92" s="100">
        <v>27</v>
      </c>
      <c r="AJ92" s="100">
        <v>36</v>
      </c>
      <c r="AK92" s="100">
        <v>57</v>
      </c>
      <c r="AL92" s="100">
        <v>83</v>
      </c>
      <c r="AM92" s="100">
        <v>141</v>
      </c>
      <c r="AN92" s="100">
        <v>149</v>
      </c>
      <c r="AO92" s="100">
        <v>166</v>
      </c>
      <c r="AP92" s="100">
        <v>307</v>
      </c>
      <c r="AQ92" s="100">
        <v>0</v>
      </c>
      <c r="AR92" s="100">
        <v>1005</v>
      </c>
      <c r="AS92" s="128"/>
      <c r="AT92" s="123">
        <v>1985</v>
      </c>
      <c r="AU92" s="100">
        <v>35</v>
      </c>
      <c r="AV92" s="100">
        <v>0</v>
      </c>
      <c r="AW92" s="100">
        <v>0</v>
      </c>
      <c r="AX92" s="100">
        <v>2</v>
      </c>
      <c r="AY92" s="100">
        <v>6</v>
      </c>
      <c r="AZ92" s="100">
        <v>2</v>
      </c>
      <c r="BA92" s="100">
        <v>9</v>
      </c>
      <c r="BB92" s="100">
        <v>9</v>
      </c>
      <c r="BC92" s="100">
        <v>15</v>
      </c>
      <c r="BD92" s="100">
        <v>24</v>
      </c>
      <c r="BE92" s="100">
        <v>41</v>
      </c>
      <c r="BF92" s="100">
        <v>71</v>
      </c>
      <c r="BG92" s="100">
        <v>101</v>
      </c>
      <c r="BH92" s="100">
        <v>147</v>
      </c>
      <c r="BI92" s="100">
        <v>238</v>
      </c>
      <c r="BJ92" s="100">
        <v>295</v>
      </c>
      <c r="BK92" s="100">
        <v>306</v>
      </c>
      <c r="BL92" s="100">
        <v>457</v>
      </c>
      <c r="BM92" s="100">
        <v>0</v>
      </c>
      <c r="BN92" s="100">
        <v>1758</v>
      </c>
      <c r="BP92" s="123">
        <v>1985</v>
      </c>
    </row>
    <row r="93" spans="2:68">
      <c r="B93" s="123">
        <v>1986</v>
      </c>
      <c r="C93" s="100">
        <v>21</v>
      </c>
      <c r="D93" s="100">
        <v>0</v>
      </c>
      <c r="E93" s="100">
        <v>1</v>
      </c>
      <c r="F93" s="100">
        <v>1</v>
      </c>
      <c r="G93" s="100">
        <v>1</v>
      </c>
      <c r="H93" s="100">
        <v>4</v>
      </c>
      <c r="I93" s="100">
        <v>2</v>
      </c>
      <c r="J93" s="100">
        <v>3</v>
      </c>
      <c r="K93" s="100">
        <v>4</v>
      </c>
      <c r="L93" s="100">
        <v>7</v>
      </c>
      <c r="M93" s="100">
        <v>15</v>
      </c>
      <c r="N93" s="100">
        <v>22</v>
      </c>
      <c r="O93" s="100">
        <v>43</v>
      </c>
      <c r="P93" s="100">
        <v>60</v>
      </c>
      <c r="Q93" s="100">
        <v>103</v>
      </c>
      <c r="R93" s="100">
        <v>122</v>
      </c>
      <c r="S93" s="100">
        <v>143</v>
      </c>
      <c r="T93" s="100">
        <v>144</v>
      </c>
      <c r="U93" s="100">
        <v>0</v>
      </c>
      <c r="V93" s="100">
        <v>696</v>
      </c>
      <c r="W93" s="128"/>
      <c r="X93" s="123">
        <v>1986</v>
      </c>
      <c r="Y93" s="100">
        <v>12</v>
      </c>
      <c r="Z93" s="100">
        <v>0</v>
      </c>
      <c r="AA93" s="100">
        <v>0</v>
      </c>
      <c r="AB93" s="100">
        <v>0</v>
      </c>
      <c r="AC93" s="100">
        <v>1</v>
      </c>
      <c r="AD93" s="100">
        <v>2</v>
      </c>
      <c r="AE93" s="100">
        <v>4</v>
      </c>
      <c r="AF93" s="100">
        <v>3</v>
      </c>
      <c r="AG93" s="100">
        <v>4</v>
      </c>
      <c r="AH93" s="100">
        <v>11</v>
      </c>
      <c r="AI93" s="100">
        <v>23</v>
      </c>
      <c r="AJ93" s="100">
        <v>34</v>
      </c>
      <c r="AK93" s="100">
        <v>57</v>
      </c>
      <c r="AL93" s="100">
        <v>83</v>
      </c>
      <c r="AM93" s="100">
        <v>150</v>
      </c>
      <c r="AN93" s="100">
        <v>143</v>
      </c>
      <c r="AO93" s="100">
        <v>161</v>
      </c>
      <c r="AP93" s="100">
        <v>304</v>
      </c>
      <c r="AQ93" s="100">
        <v>0</v>
      </c>
      <c r="AR93" s="100">
        <v>992</v>
      </c>
      <c r="AS93" s="128"/>
      <c r="AT93" s="123">
        <v>1986</v>
      </c>
      <c r="AU93" s="100">
        <v>33</v>
      </c>
      <c r="AV93" s="100">
        <v>0</v>
      </c>
      <c r="AW93" s="100">
        <v>1</v>
      </c>
      <c r="AX93" s="100">
        <v>1</v>
      </c>
      <c r="AY93" s="100">
        <v>2</v>
      </c>
      <c r="AZ93" s="100">
        <v>6</v>
      </c>
      <c r="BA93" s="100">
        <v>6</v>
      </c>
      <c r="BB93" s="100">
        <v>6</v>
      </c>
      <c r="BC93" s="100">
        <v>8</v>
      </c>
      <c r="BD93" s="100">
        <v>18</v>
      </c>
      <c r="BE93" s="100">
        <v>38</v>
      </c>
      <c r="BF93" s="100">
        <v>56</v>
      </c>
      <c r="BG93" s="100">
        <v>100</v>
      </c>
      <c r="BH93" s="100">
        <v>143</v>
      </c>
      <c r="BI93" s="100">
        <v>253</v>
      </c>
      <c r="BJ93" s="100">
        <v>265</v>
      </c>
      <c r="BK93" s="100">
        <v>304</v>
      </c>
      <c r="BL93" s="100">
        <v>448</v>
      </c>
      <c r="BM93" s="100">
        <v>0</v>
      </c>
      <c r="BN93" s="100">
        <v>1688</v>
      </c>
      <c r="BP93" s="123">
        <v>1986</v>
      </c>
    </row>
    <row r="94" spans="2:68">
      <c r="B94" s="123">
        <v>1987</v>
      </c>
      <c r="C94" s="100">
        <v>26</v>
      </c>
      <c r="D94" s="100">
        <v>1</v>
      </c>
      <c r="E94" s="100">
        <v>0</v>
      </c>
      <c r="F94" s="100">
        <v>2</v>
      </c>
      <c r="G94" s="100">
        <v>0</v>
      </c>
      <c r="H94" s="100">
        <v>1</v>
      </c>
      <c r="I94" s="100">
        <v>3</v>
      </c>
      <c r="J94" s="100">
        <v>5</v>
      </c>
      <c r="K94" s="100">
        <v>5</v>
      </c>
      <c r="L94" s="100">
        <v>9</v>
      </c>
      <c r="M94" s="100">
        <v>15</v>
      </c>
      <c r="N94" s="100">
        <v>25</v>
      </c>
      <c r="O94" s="100">
        <v>39</v>
      </c>
      <c r="P94" s="100">
        <v>60</v>
      </c>
      <c r="Q94" s="100">
        <v>97</v>
      </c>
      <c r="R94" s="100">
        <v>133</v>
      </c>
      <c r="S94" s="100">
        <v>135</v>
      </c>
      <c r="T94" s="100">
        <v>150</v>
      </c>
      <c r="U94" s="100">
        <v>0</v>
      </c>
      <c r="V94" s="100">
        <v>706</v>
      </c>
      <c r="W94" s="128"/>
      <c r="X94" s="123">
        <v>1987</v>
      </c>
      <c r="Y94" s="100">
        <v>13</v>
      </c>
      <c r="Z94" s="100">
        <v>0</v>
      </c>
      <c r="AA94" s="100">
        <v>0</v>
      </c>
      <c r="AB94" s="100">
        <v>1</v>
      </c>
      <c r="AC94" s="100">
        <v>2</v>
      </c>
      <c r="AD94" s="100">
        <v>3</v>
      </c>
      <c r="AE94" s="100">
        <v>3</v>
      </c>
      <c r="AF94" s="100">
        <v>5</v>
      </c>
      <c r="AG94" s="100">
        <v>7</v>
      </c>
      <c r="AH94" s="100">
        <v>13</v>
      </c>
      <c r="AI94" s="100">
        <v>27</v>
      </c>
      <c r="AJ94" s="100">
        <v>30</v>
      </c>
      <c r="AK94" s="100">
        <v>58</v>
      </c>
      <c r="AL94" s="100">
        <v>82</v>
      </c>
      <c r="AM94" s="100">
        <v>122</v>
      </c>
      <c r="AN94" s="100">
        <v>150</v>
      </c>
      <c r="AO94" s="100">
        <v>175</v>
      </c>
      <c r="AP94" s="100">
        <v>321</v>
      </c>
      <c r="AQ94" s="100">
        <v>0</v>
      </c>
      <c r="AR94" s="100">
        <v>1012</v>
      </c>
      <c r="AS94" s="128"/>
      <c r="AT94" s="123">
        <v>1987</v>
      </c>
      <c r="AU94" s="100">
        <v>39</v>
      </c>
      <c r="AV94" s="100">
        <v>1</v>
      </c>
      <c r="AW94" s="100">
        <v>0</v>
      </c>
      <c r="AX94" s="100">
        <v>3</v>
      </c>
      <c r="AY94" s="100">
        <v>2</v>
      </c>
      <c r="AZ94" s="100">
        <v>4</v>
      </c>
      <c r="BA94" s="100">
        <v>6</v>
      </c>
      <c r="BB94" s="100">
        <v>10</v>
      </c>
      <c r="BC94" s="100">
        <v>12</v>
      </c>
      <c r="BD94" s="100">
        <v>22</v>
      </c>
      <c r="BE94" s="100">
        <v>42</v>
      </c>
      <c r="BF94" s="100">
        <v>55</v>
      </c>
      <c r="BG94" s="100">
        <v>97</v>
      </c>
      <c r="BH94" s="100">
        <v>142</v>
      </c>
      <c r="BI94" s="100">
        <v>219</v>
      </c>
      <c r="BJ94" s="100">
        <v>283</v>
      </c>
      <c r="BK94" s="100">
        <v>310</v>
      </c>
      <c r="BL94" s="100">
        <v>471</v>
      </c>
      <c r="BM94" s="100">
        <v>0</v>
      </c>
      <c r="BN94" s="100">
        <v>1718</v>
      </c>
      <c r="BP94" s="123">
        <v>1987</v>
      </c>
    </row>
    <row r="95" spans="2:68">
      <c r="B95" s="123">
        <v>1988</v>
      </c>
      <c r="C95" s="100">
        <v>15</v>
      </c>
      <c r="D95" s="100">
        <v>0</v>
      </c>
      <c r="E95" s="100">
        <v>1</v>
      </c>
      <c r="F95" s="100">
        <v>0</v>
      </c>
      <c r="G95" s="100">
        <v>1</v>
      </c>
      <c r="H95" s="100">
        <v>4</v>
      </c>
      <c r="I95" s="100">
        <v>11</v>
      </c>
      <c r="J95" s="100">
        <v>3</v>
      </c>
      <c r="K95" s="100">
        <v>5</v>
      </c>
      <c r="L95" s="100">
        <v>6</v>
      </c>
      <c r="M95" s="100">
        <v>10</v>
      </c>
      <c r="N95" s="100">
        <v>26</v>
      </c>
      <c r="O95" s="100">
        <v>47</v>
      </c>
      <c r="P95" s="100">
        <v>58</v>
      </c>
      <c r="Q95" s="100">
        <v>104</v>
      </c>
      <c r="R95" s="100">
        <v>161</v>
      </c>
      <c r="S95" s="100">
        <v>146</v>
      </c>
      <c r="T95" s="100">
        <v>188</v>
      </c>
      <c r="U95" s="100">
        <v>0</v>
      </c>
      <c r="V95" s="100">
        <v>786</v>
      </c>
      <c r="W95" s="128"/>
      <c r="X95" s="123">
        <v>1988</v>
      </c>
      <c r="Y95" s="100">
        <v>6</v>
      </c>
      <c r="Z95" s="100">
        <v>1</v>
      </c>
      <c r="AA95" s="100">
        <v>0</v>
      </c>
      <c r="AB95" s="100">
        <v>0</v>
      </c>
      <c r="AC95" s="100">
        <v>0</v>
      </c>
      <c r="AD95" s="100">
        <v>3</v>
      </c>
      <c r="AE95" s="100">
        <v>3</v>
      </c>
      <c r="AF95" s="100">
        <v>3</v>
      </c>
      <c r="AG95" s="100">
        <v>5</v>
      </c>
      <c r="AH95" s="100">
        <v>9</v>
      </c>
      <c r="AI95" s="100">
        <v>17</v>
      </c>
      <c r="AJ95" s="100">
        <v>37</v>
      </c>
      <c r="AK95" s="100">
        <v>50</v>
      </c>
      <c r="AL95" s="100">
        <v>82</v>
      </c>
      <c r="AM95" s="100">
        <v>114</v>
      </c>
      <c r="AN95" s="100">
        <v>148</v>
      </c>
      <c r="AO95" s="100">
        <v>212</v>
      </c>
      <c r="AP95" s="100">
        <v>344</v>
      </c>
      <c r="AQ95" s="100">
        <v>0</v>
      </c>
      <c r="AR95" s="100">
        <v>1034</v>
      </c>
      <c r="AS95" s="128"/>
      <c r="AT95" s="123">
        <v>1988</v>
      </c>
      <c r="AU95" s="100">
        <v>21</v>
      </c>
      <c r="AV95" s="100">
        <v>1</v>
      </c>
      <c r="AW95" s="100">
        <v>1</v>
      </c>
      <c r="AX95" s="100">
        <v>0</v>
      </c>
      <c r="AY95" s="100">
        <v>1</v>
      </c>
      <c r="AZ95" s="100">
        <v>7</v>
      </c>
      <c r="BA95" s="100">
        <v>14</v>
      </c>
      <c r="BB95" s="100">
        <v>6</v>
      </c>
      <c r="BC95" s="100">
        <v>10</v>
      </c>
      <c r="BD95" s="100">
        <v>15</v>
      </c>
      <c r="BE95" s="100">
        <v>27</v>
      </c>
      <c r="BF95" s="100">
        <v>63</v>
      </c>
      <c r="BG95" s="100">
        <v>97</v>
      </c>
      <c r="BH95" s="100">
        <v>140</v>
      </c>
      <c r="BI95" s="100">
        <v>218</v>
      </c>
      <c r="BJ95" s="100">
        <v>309</v>
      </c>
      <c r="BK95" s="100">
        <v>358</v>
      </c>
      <c r="BL95" s="100">
        <v>532</v>
      </c>
      <c r="BM95" s="100">
        <v>0</v>
      </c>
      <c r="BN95" s="100">
        <v>1820</v>
      </c>
      <c r="BP95" s="123">
        <v>1988</v>
      </c>
    </row>
    <row r="96" spans="2:68">
      <c r="B96" s="123">
        <v>1989</v>
      </c>
      <c r="C96" s="100">
        <v>13</v>
      </c>
      <c r="D96" s="100">
        <v>0</v>
      </c>
      <c r="E96" s="100">
        <v>1</v>
      </c>
      <c r="F96" s="100">
        <v>2</v>
      </c>
      <c r="G96" s="100">
        <v>2</v>
      </c>
      <c r="H96" s="100">
        <v>0</v>
      </c>
      <c r="I96" s="100">
        <v>2</v>
      </c>
      <c r="J96" s="100">
        <v>3</v>
      </c>
      <c r="K96" s="100">
        <v>6</v>
      </c>
      <c r="L96" s="100">
        <v>5</v>
      </c>
      <c r="M96" s="100">
        <v>14</v>
      </c>
      <c r="N96" s="100">
        <v>28</v>
      </c>
      <c r="O96" s="100">
        <v>43</v>
      </c>
      <c r="P96" s="100">
        <v>70</v>
      </c>
      <c r="Q96" s="100">
        <v>89</v>
      </c>
      <c r="R96" s="100">
        <v>147</v>
      </c>
      <c r="S96" s="100">
        <v>185</v>
      </c>
      <c r="T96" s="100">
        <v>172</v>
      </c>
      <c r="U96" s="100">
        <v>0</v>
      </c>
      <c r="V96" s="100">
        <v>782</v>
      </c>
      <c r="W96" s="128"/>
      <c r="X96" s="123">
        <v>1989</v>
      </c>
      <c r="Y96" s="100">
        <v>8</v>
      </c>
      <c r="Z96" s="100">
        <v>0</v>
      </c>
      <c r="AA96" s="100">
        <v>1</v>
      </c>
      <c r="AB96" s="100">
        <v>1</v>
      </c>
      <c r="AC96" s="100">
        <v>2</v>
      </c>
      <c r="AD96" s="100">
        <v>1</v>
      </c>
      <c r="AE96" s="100">
        <v>1</v>
      </c>
      <c r="AF96" s="100">
        <v>4</v>
      </c>
      <c r="AG96" s="100">
        <v>5</v>
      </c>
      <c r="AH96" s="100">
        <v>10</v>
      </c>
      <c r="AI96" s="100">
        <v>14</v>
      </c>
      <c r="AJ96" s="100">
        <v>34</v>
      </c>
      <c r="AK96" s="100">
        <v>72</v>
      </c>
      <c r="AL96" s="100">
        <v>90</v>
      </c>
      <c r="AM96" s="100">
        <v>110</v>
      </c>
      <c r="AN96" s="100">
        <v>174</v>
      </c>
      <c r="AO96" s="100">
        <v>200</v>
      </c>
      <c r="AP96" s="100">
        <v>362</v>
      </c>
      <c r="AQ96" s="100">
        <v>0</v>
      </c>
      <c r="AR96" s="100">
        <v>1089</v>
      </c>
      <c r="AS96" s="128"/>
      <c r="AT96" s="123">
        <v>1989</v>
      </c>
      <c r="AU96" s="100">
        <v>21</v>
      </c>
      <c r="AV96" s="100">
        <v>0</v>
      </c>
      <c r="AW96" s="100">
        <v>2</v>
      </c>
      <c r="AX96" s="100">
        <v>3</v>
      </c>
      <c r="AY96" s="100">
        <v>4</v>
      </c>
      <c r="AZ96" s="100">
        <v>1</v>
      </c>
      <c r="BA96" s="100">
        <v>3</v>
      </c>
      <c r="BB96" s="100">
        <v>7</v>
      </c>
      <c r="BC96" s="100">
        <v>11</v>
      </c>
      <c r="BD96" s="100">
        <v>15</v>
      </c>
      <c r="BE96" s="100">
        <v>28</v>
      </c>
      <c r="BF96" s="100">
        <v>62</v>
      </c>
      <c r="BG96" s="100">
        <v>115</v>
      </c>
      <c r="BH96" s="100">
        <v>160</v>
      </c>
      <c r="BI96" s="100">
        <v>199</v>
      </c>
      <c r="BJ96" s="100">
        <v>321</v>
      </c>
      <c r="BK96" s="100">
        <v>385</v>
      </c>
      <c r="BL96" s="100">
        <v>534</v>
      </c>
      <c r="BM96" s="100">
        <v>0</v>
      </c>
      <c r="BN96" s="100">
        <v>1871</v>
      </c>
      <c r="BP96" s="123">
        <v>1989</v>
      </c>
    </row>
    <row r="97" spans="2:68">
      <c r="B97" s="123">
        <v>1990</v>
      </c>
      <c r="C97" s="100">
        <v>25</v>
      </c>
      <c r="D97" s="100">
        <v>0</v>
      </c>
      <c r="E97" s="100">
        <v>0</v>
      </c>
      <c r="F97" s="100">
        <v>0</v>
      </c>
      <c r="G97" s="100">
        <v>3</v>
      </c>
      <c r="H97" s="100">
        <v>2</v>
      </c>
      <c r="I97" s="100">
        <v>4</v>
      </c>
      <c r="J97" s="100">
        <v>2</v>
      </c>
      <c r="K97" s="100">
        <v>11</v>
      </c>
      <c r="L97" s="100">
        <v>13</v>
      </c>
      <c r="M97" s="100">
        <v>9</v>
      </c>
      <c r="N97" s="100">
        <v>14</v>
      </c>
      <c r="O97" s="100">
        <v>33</v>
      </c>
      <c r="P97" s="100">
        <v>70</v>
      </c>
      <c r="Q97" s="100">
        <v>88</v>
      </c>
      <c r="R97" s="100">
        <v>155</v>
      </c>
      <c r="S97" s="100">
        <v>165</v>
      </c>
      <c r="T97" s="100">
        <v>212</v>
      </c>
      <c r="U97" s="100">
        <v>0</v>
      </c>
      <c r="V97" s="100">
        <v>806</v>
      </c>
      <c r="W97" s="128"/>
      <c r="X97" s="123">
        <v>1990</v>
      </c>
      <c r="Y97" s="100">
        <v>13</v>
      </c>
      <c r="Z97" s="100">
        <v>0</v>
      </c>
      <c r="AA97" s="100">
        <v>0</v>
      </c>
      <c r="AB97" s="100">
        <v>0</v>
      </c>
      <c r="AC97" s="100">
        <v>2</v>
      </c>
      <c r="AD97" s="100">
        <v>7</v>
      </c>
      <c r="AE97" s="100">
        <v>3</v>
      </c>
      <c r="AF97" s="100">
        <v>4</v>
      </c>
      <c r="AG97" s="100">
        <v>7</v>
      </c>
      <c r="AH97" s="100">
        <v>8</v>
      </c>
      <c r="AI97" s="100">
        <v>23</v>
      </c>
      <c r="AJ97" s="100">
        <v>32</v>
      </c>
      <c r="AK97" s="100">
        <v>44</v>
      </c>
      <c r="AL97" s="100">
        <v>80</v>
      </c>
      <c r="AM97" s="100">
        <v>113</v>
      </c>
      <c r="AN97" s="100">
        <v>161</v>
      </c>
      <c r="AO97" s="100">
        <v>167</v>
      </c>
      <c r="AP97" s="100">
        <v>357</v>
      </c>
      <c r="AQ97" s="100">
        <v>0</v>
      </c>
      <c r="AR97" s="100">
        <v>1021</v>
      </c>
      <c r="AS97" s="128"/>
      <c r="AT97" s="123">
        <v>1990</v>
      </c>
      <c r="AU97" s="100">
        <v>38</v>
      </c>
      <c r="AV97" s="100">
        <v>0</v>
      </c>
      <c r="AW97" s="100">
        <v>0</v>
      </c>
      <c r="AX97" s="100">
        <v>0</v>
      </c>
      <c r="AY97" s="100">
        <v>5</v>
      </c>
      <c r="AZ97" s="100">
        <v>9</v>
      </c>
      <c r="BA97" s="100">
        <v>7</v>
      </c>
      <c r="BB97" s="100">
        <v>6</v>
      </c>
      <c r="BC97" s="100">
        <v>18</v>
      </c>
      <c r="BD97" s="100">
        <v>21</v>
      </c>
      <c r="BE97" s="100">
        <v>32</v>
      </c>
      <c r="BF97" s="100">
        <v>46</v>
      </c>
      <c r="BG97" s="100">
        <v>77</v>
      </c>
      <c r="BH97" s="100">
        <v>150</v>
      </c>
      <c r="BI97" s="100">
        <v>201</v>
      </c>
      <c r="BJ97" s="100">
        <v>316</v>
      </c>
      <c r="BK97" s="100">
        <v>332</v>
      </c>
      <c r="BL97" s="100">
        <v>569</v>
      </c>
      <c r="BM97" s="100">
        <v>0</v>
      </c>
      <c r="BN97" s="100">
        <v>1827</v>
      </c>
      <c r="BP97" s="123">
        <v>1990</v>
      </c>
    </row>
    <row r="98" spans="2:68">
      <c r="B98" s="123">
        <v>1991</v>
      </c>
      <c r="C98" s="100">
        <v>25</v>
      </c>
      <c r="D98" s="100">
        <v>0</v>
      </c>
      <c r="E98" s="100">
        <v>0</v>
      </c>
      <c r="F98" s="100">
        <v>0</v>
      </c>
      <c r="G98" s="100">
        <v>4</v>
      </c>
      <c r="H98" s="100">
        <v>3</v>
      </c>
      <c r="I98" s="100">
        <v>4</v>
      </c>
      <c r="J98" s="100">
        <v>6</v>
      </c>
      <c r="K98" s="100">
        <v>4</v>
      </c>
      <c r="L98" s="100">
        <v>18</v>
      </c>
      <c r="M98" s="100">
        <v>11</v>
      </c>
      <c r="N98" s="100">
        <v>20</v>
      </c>
      <c r="O98" s="100">
        <v>43</v>
      </c>
      <c r="P98" s="100">
        <v>70</v>
      </c>
      <c r="Q98" s="100">
        <v>97</v>
      </c>
      <c r="R98" s="100">
        <v>145</v>
      </c>
      <c r="S98" s="100">
        <v>170</v>
      </c>
      <c r="T98" s="100">
        <v>203</v>
      </c>
      <c r="U98" s="100">
        <v>0</v>
      </c>
      <c r="V98" s="100">
        <v>823</v>
      </c>
      <c r="W98" s="128"/>
      <c r="X98" s="123">
        <v>1991</v>
      </c>
      <c r="Y98" s="100">
        <v>7</v>
      </c>
      <c r="Z98" s="100">
        <v>0</v>
      </c>
      <c r="AA98" s="100">
        <v>0</v>
      </c>
      <c r="AB98" s="100">
        <v>1</v>
      </c>
      <c r="AC98" s="100">
        <v>0</v>
      </c>
      <c r="AD98" s="100">
        <v>4</v>
      </c>
      <c r="AE98" s="100">
        <v>4</v>
      </c>
      <c r="AF98" s="100">
        <v>6</v>
      </c>
      <c r="AG98" s="100">
        <v>7</v>
      </c>
      <c r="AH98" s="100">
        <v>7</v>
      </c>
      <c r="AI98" s="100">
        <v>19</v>
      </c>
      <c r="AJ98" s="100">
        <v>26</v>
      </c>
      <c r="AK98" s="100">
        <v>43</v>
      </c>
      <c r="AL98" s="100">
        <v>93</v>
      </c>
      <c r="AM98" s="100">
        <v>120</v>
      </c>
      <c r="AN98" s="100">
        <v>190</v>
      </c>
      <c r="AO98" s="100">
        <v>184</v>
      </c>
      <c r="AP98" s="100">
        <v>334</v>
      </c>
      <c r="AQ98" s="100">
        <v>0</v>
      </c>
      <c r="AR98" s="100">
        <v>1045</v>
      </c>
      <c r="AS98" s="128"/>
      <c r="AT98" s="123">
        <v>1991</v>
      </c>
      <c r="AU98" s="100">
        <v>32</v>
      </c>
      <c r="AV98" s="100">
        <v>0</v>
      </c>
      <c r="AW98" s="100">
        <v>0</v>
      </c>
      <c r="AX98" s="100">
        <v>1</v>
      </c>
      <c r="AY98" s="100">
        <v>4</v>
      </c>
      <c r="AZ98" s="100">
        <v>7</v>
      </c>
      <c r="BA98" s="100">
        <v>8</v>
      </c>
      <c r="BB98" s="100">
        <v>12</v>
      </c>
      <c r="BC98" s="100">
        <v>11</v>
      </c>
      <c r="BD98" s="100">
        <v>25</v>
      </c>
      <c r="BE98" s="100">
        <v>30</v>
      </c>
      <c r="BF98" s="100">
        <v>46</v>
      </c>
      <c r="BG98" s="100">
        <v>86</v>
      </c>
      <c r="BH98" s="100">
        <v>163</v>
      </c>
      <c r="BI98" s="100">
        <v>217</v>
      </c>
      <c r="BJ98" s="100">
        <v>335</v>
      </c>
      <c r="BK98" s="100">
        <v>354</v>
      </c>
      <c r="BL98" s="100">
        <v>537</v>
      </c>
      <c r="BM98" s="100">
        <v>0</v>
      </c>
      <c r="BN98" s="100">
        <v>1868</v>
      </c>
      <c r="BP98" s="123">
        <v>1991</v>
      </c>
    </row>
    <row r="99" spans="2:68">
      <c r="B99" s="123">
        <v>1992</v>
      </c>
      <c r="C99" s="100">
        <v>21</v>
      </c>
      <c r="D99" s="100">
        <v>0</v>
      </c>
      <c r="E99" s="100">
        <v>0</v>
      </c>
      <c r="F99" s="100">
        <v>1</v>
      </c>
      <c r="G99" s="100">
        <v>0</v>
      </c>
      <c r="H99" s="100">
        <v>3</v>
      </c>
      <c r="I99" s="100">
        <v>3</v>
      </c>
      <c r="J99" s="100">
        <v>2</v>
      </c>
      <c r="K99" s="100">
        <v>5</v>
      </c>
      <c r="L99" s="100">
        <v>14</v>
      </c>
      <c r="M99" s="100">
        <v>7</v>
      </c>
      <c r="N99" s="100">
        <v>16</v>
      </c>
      <c r="O99" s="100">
        <v>39</v>
      </c>
      <c r="P99" s="100">
        <v>72</v>
      </c>
      <c r="Q99" s="100">
        <v>83</v>
      </c>
      <c r="R99" s="100">
        <v>166</v>
      </c>
      <c r="S99" s="100">
        <v>154</v>
      </c>
      <c r="T99" s="100">
        <v>192</v>
      </c>
      <c r="U99" s="100">
        <v>0</v>
      </c>
      <c r="V99" s="100">
        <v>778</v>
      </c>
      <c r="W99" s="128"/>
      <c r="X99" s="123">
        <v>1992</v>
      </c>
      <c r="Y99" s="100">
        <v>8</v>
      </c>
      <c r="Z99" s="100">
        <v>0</v>
      </c>
      <c r="AA99" s="100">
        <v>0</v>
      </c>
      <c r="AB99" s="100">
        <v>2</v>
      </c>
      <c r="AC99" s="100">
        <v>1</v>
      </c>
      <c r="AD99" s="100">
        <v>4</v>
      </c>
      <c r="AE99" s="100">
        <v>0</v>
      </c>
      <c r="AF99" s="100">
        <v>3</v>
      </c>
      <c r="AG99" s="100">
        <v>3</v>
      </c>
      <c r="AH99" s="100">
        <v>7</v>
      </c>
      <c r="AI99" s="100">
        <v>15</v>
      </c>
      <c r="AJ99" s="100">
        <v>38</v>
      </c>
      <c r="AK99" s="100">
        <v>43</v>
      </c>
      <c r="AL99" s="100">
        <v>74</v>
      </c>
      <c r="AM99" s="100">
        <v>110</v>
      </c>
      <c r="AN99" s="100">
        <v>174</v>
      </c>
      <c r="AO99" s="100">
        <v>175</v>
      </c>
      <c r="AP99" s="100">
        <v>352</v>
      </c>
      <c r="AQ99" s="100">
        <v>0</v>
      </c>
      <c r="AR99" s="100">
        <v>1009</v>
      </c>
      <c r="AS99" s="128"/>
      <c r="AT99" s="123">
        <v>1992</v>
      </c>
      <c r="AU99" s="100">
        <v>29</v>
      </c>
      <c r="AV99" s="100">
        <v>0</v>
      </c>
      <c r="AW99" s="100">
        <v>0</v>
      </c>
      <c r="AX99" s="100">
        <v>3</v>
      </c>
      <c r="AY99" s="100">
        <v>1</v>
      </c>
      <c r="AZ99" s="100">
        <v>7</v>
      </c>
      <c r="BA99" s="100">
        <v>3</v>
      </c>
      <c r="BB99" s="100">
        <v>5</v>
      </c>
      <c r="BC99" s="100">
        <v>8</v>
      </c>
      <c r="BD99" s="100">
        <v>21</v>
      </c>
      <c r="BE99" s="100">
        <v>22</v>
      </c>
      <c r="BF99" s="100">
        <v>54</v>
      </c>
      <c r="BG99" s="100">
        <v>82</v>
      </c>
      <c r="BH99" s="100">
        <v>146</v>
      </c>
      <c r="BI99" s="100">
        <v>193</v>
      </c>
      <c r="BJ99" s="100">
        <v>340</v>
      </c>
      <c r="BK99" s="100">
        <v>329</v>
      </c>
      <c r="BL99" s="100">
        <v>544</v>
      </c>
      <c r="BM99" s="100">
        <v>0</v>
      </c>
      <c r="BN99" s="100">
        <v>1787</v>
      </c>
      <c r="BP99" s="123">
        <v>1992</v>
      </c>
    </row>
    <row r="100" spans="2:68">
      <c r="B100" s="123">
        <v>1993</v>
      </c>
      <c r="C100" s="100">
        <v>19</v>
      </c>
      <c r="D100" s="100">
        <v>0</v>
      </c>
      <c r="E100" s="100">
        <v>0</v>
      </c>
      <c r="F100" s="100">
        <v>0</v>
      </c>
      <c r="G100" s="100">
        <v>0</v>
      </c>
      <c r="H100" s="100">
        <v>3</v>
      </c>
      <c r="I100" s="100">
        <v>2</v>
      </c>
      <c r="J100" s="100">
        <v>6</v>
      </c>
      <c r="K100" s="100">
        <v>6</v>
      </c>
      <c r="L100" s="100">
        <v>11</v>
      </c>
      <c r="M100" s="100">
        <v>16</v>
      </c>
      <c r="N100" s="100">
        <v>12</v>
      </c>
      <c r="O100" s="100">
        <v>31</v>
      </c>
      <c r="P100" s="100">
        <v>62</v>
      </c>
      <c r="Q100" s="100">
        <v>97</v>
      </c>
      <c r="R100" s="100">
        <v>174</v>
      </c>
      <c r="S100" s="100">
        <v>175</v>
      </c>
      <c r="T100" s="100">
        <v>216</v>
      </c>
      <c r="U100" s="100">
        <v>0</v>
      </c>
      <c r="V100" s="100">
        <v>830</v>
      </c>
      <c r="W100" s="128"/>
      <c r="X100" s="123">
        <v>1993</v>
      </c>
      <c r="Y100" s="100">
        <v>7</v>
      </c>
      <c r="Z100" s="100">
        <v>0</v>
      </c>
      <c r="AA100" s="100">
        <v>0</v>
      </c>
      <c r="AB100" s="100">
        <v>0</v>
      </c>
      <c r="AC100" s="100">
        <v>2</v>
      </c>
      <c r="AD100" s="100">
        <v>4</v>
      </c>
      <c r="AE100" s="100">
        <v>1</v>
      </c>
      <c r="AF100" s="100">
        <v>4</v>
      </c>
      <c r="AG100" s="100">
        <v>8</v>
      </c>
      <c r="AH100" s="100">
        <v>5</v>
      </c>
      <c r="AI100" s="100">
        <v>16</v>
      </c>
      <c r="AJ100" s="100">
        <v>27</v>
      </c>
      <c r="AK100" s="100">
        <v>61</v>
      </c>
      <c r="AL100" s="100">
        <v>58</v>
      </c>
      <c r="AM100" s="100">
        <v>98</v>
      </c>
      <c r="AN100" s="100">
        <v>172</v>
      </c>
      <c r="AO100" s="100">
        <v>220</v>
      </c>
      <c r="AP100" s="100">
        <v>345</v>
      </c>
      <c r="AQ100" s="100">
        <v>0</v>
      </c>
      <c r="AR100" s="100">
        <v>1028</v>
      </c>
      <c r="AS100" s="128"/>
      <c r="AT100" s="123">
        <v>1993</v>
      </c>
      <c r="AU100" s="100">
        <v>26</v>
      </c>
      <c r="AV100" s="100">
        <v>0</v>
      </c>
      <c r="AW100" s="100">
        <v>0</v>
      </c>
      <c r="AX100" s="100">
        <v>0</v>
      </c>
      <c r="AY100" s="100">
        <v>2</v>
      </c>
      <c r="AZ100" s="100">
        <v>7</v>
      </c>
      <c r="BA100" s="100">
        <v>3</v>
      </c>
      <c r="BB100" s="100">
        <v>10</v>
      </c>
      <c r="BC100" s="100">
        <v>14</v>
      </c>
      <c r="BD100" s="100">
        <v>16</v>
      </c>
      <c r="BE100" s="100">
        <v>32</v>
      </c>
      <c r="BF100" s="100">
        <v>39</v>
      </c>
      <c r="BG100" s="100">
        <v>92</v>
      </c>
      <c r="BH100" s="100">
        <v>120</v>
      </c>
      <c r="BI100" s="100">
        <v>195</v>
      </c>
      <c r="BJ100" s="100">
        <v>346</v>
      </c>
      <c r="BK100" s="100">
        <v>395</v>
      </c>
      <c r="BL100" s="100">
        <v>561</v>
      </c>
      <c r="BM100" s="100">
        <v>0</v>
      </c>
      <c r="BN100" s="100">
        <v>1858</v>
      </c>
      <c r="BP100" s="123">
        <v>1993</v>
      </c>
    </row>
    <row r="101" spans="2:68">
      <c r="B101" s="123">
        <v>1994</v>
      </c>
      <c r="C101" s="100">
        <v>15</v>
      </c>
      <c r="D101" s="100">
        <v>0</v>
      </c>
      <c r="E101" s="100">
        <v>0</v>
      </c>
      <c r="F101" s="100">
        <v>1</v>
      </c>
      <c r="G101" s="100">
        <v>2</v>
      </c>
      <c r="H101" s="100">
        <v>4</v>
      </c>
      <c r="I101" s="100">
        <v>2</v>
      </c>
      <c r="J101" s="100">
        <v>4</v>
      </c>
      <c r="K101" s="100">
        <v>4</v>
      </c>
      <c r="L101" s="100">
        <v>9</v>
      </c>
      <c r="M101" s="100">
        <v>13</v>
      </c>
      <c r="N101" s="100">
        <v>19</v>
      </c>
      <c r="O101" s="100">
        <v>30</v>
      </c>
      <c r="P101" s="100">
        <v>57</v>
      </c>
      <c r="Q101" s="100">
        <v>115</v>
      </c>
      <c r="R101" s="100">
        <v>167</v>
      </c>
      <c r="S101" s="100">
        <v>188</v>
      </c>
      <c r="T101" s="100">
        <v>252</v>
      </c>
      <c r="U101" s="100">
        <v>0</v>
      </c>
      <c r="V101" s="100">
        <v>882</v>
      </c>
      <c r="W101" s="128"/>
      <c r="X101" s="123">
        <v>1994</v>
      </c>
      <c r="Y101" s="100">
        <v>1</v>
      </c>
      <c r="Z101" s="100">
        <v>0</v>
      </c>
      <c r="AA101" s="100">
        <v>0</v>
      </c>
      <c r="AB101" s="100">
        <v>1</v>
      </c>
      <c r="AC101" s="100">
        <v>1</v>
      </c>
      <c r="AD101" s="100">
        <v>0</v>
      </c>
      <c r="AE101" s="100">
        <v>1</v>
      </c>
      <c r="AF101" s="100">
        <v>2</v>
      </c>
      <c r="AG101" s="100">
        <v>5</v>
      </c>
      <c r="AH101" s="100">
        <v>9</v>
      </c>
      <c r="AI101" s="100">
        <v>11</v>
      </c>
      <c r="AJ101" s="100">
        <v>20</v>
      </c>
      <c r="AK101" s="100">
        <v>37</v>
      </c>
      <c r="AL101" s="100">
        <v>79</v>
      </c>
      <c r="AM101" s="100">
        <v>114</v>
      </c>
      <c r="AN101" s="100">
        <v>147</v>
      </c>
      <c r="AO101" s="100">
        <v>225</v>
      </c>
      <c r="AP101" s="100">
        <v>397</v>
      </c>
      <c r="AQ101" s="100">
        <v>0</v>
      </c>
      <c r="AR101" s="100">
        <v>1050</v>
      </c>
      <c r="AS101" s="128"/>
      <c r="AT101" s="123">
        <v>1994</v>
      </c>
      <c r="AU101" s="100">
        <v>16</v>
      </c>
      <c r="AV101" s="100">
        <v>0</v>
      </c>
      <c r="AW101" s="100">
        <v>0</v>
      </c>
      <c r="AX101" s="100">
        <v>2</v>
      </c>
      <c r="AY101" s="100">
        <v>3</v>
      </c>
      <c r="AZ101" s="100">
        <v>4</v>
      </c>
      <c r="BA101" s="100">
        <v>3</v>
      </c>
      <c r="BB101" s="100">
        <v>6</v>
      </c>
      <c r="BC101" s="100">
        <v>9</v>
      </c>
      <c r="BD101" s="100">
        <v>18</v>
      </c>
      <c r="BE101" s="100">
        <v>24</v>
      </c>
      <c r="BF101" s="100">
        <v>39</v>
      </c>
      <c r="BG101" s="100">
        <v>67</v>
      </c>
      <c r="BH101" s="100">
        <v>136</v>
      </c>
      <c r="BI101" s="100">
        <v>229</v>
      </c>
      <c r="BJ101" s="100">
        <v>314</v>
      </c>
      <c r="BK101" s="100">
        <v>413</v>
      </c>
      <c r="BL101" s="100">
        <v>649</v>
      </c>
      <c r="BM101" s="100">
        <v>0</v>
      </c>
      <c r="BN101" s="100">
        <v>1932</v>
      </c>
      <c r="BP101" s="123">
        <v>1994</v>
      </c>
    </row>
    <row r="102" spans="2:68">
      <c r="B102" s="123">
        <v>1995</v>
      </c>
      <c r="C102" s="100">
        <v>17</v>
      </c>
      <c r="D102" s="100">
        <v>0</v>
      </c>
      <c r="E102" s="100">
        <v>0</v>
      </c>
      <c r="F102" s="100">
        <v>0</v>
      </c>
      <c r="G102" s="100">
        <v>2</v>
      </c>
      <c r="H102" s="100">
        <v>1</v>
      </c>
      <c r="I102" s="100">
        <v>1</v>
      </c>
      <c r="J102" s="100">
        <v>6</v>
      </c>
      <c r="K102" s="100">
        <v>5</v>
      </c>
      <c r="L102" s="100">
        <v>9</v>
      </c>
      <c r="M102" s="100">
        <v>11</v>
      </c>
      <c r="N102" s="100">
        <v>20</v>
      </c>
      <c r="O102" s="100">
        <v>26</v>
      </c>
      <c r="P102" s="100">
        <v>64</v>
      </c>
      <c r="Q102" s="100">
        <v>88</v>
      </c>
      <c r="R102" s="100">
        <v>161</v>
      </c>
      <c r="S102" s="100">
        <v>190</v>
      </c>
      <c r="T102" s="100">
        <v>238</v>
      </c>
      <c r="U102" s="100">
        <v>0</v>
      </c>
      <c r="V102" s="100">
        <v>839</v>
      </c>
      <c r="W102" s="128"/>
      <c r="X102" s="123">
        <v>1995</v>
      </c>
      <c r="Y102" s="100">
        <v>5</v>
      </c>
      <c r="Z102" s="100">
        <v>0</v>
      </c>
      <c r="AA102" s="100">
        <v>0</v>
      </c>
      <c r="AB102" s="100">
        <v>0</v>
      </c>
      <c r="AC102" s="100">
        <v>1</v>
      </c>
      <c r="AD102" s="100">
        <v>0</v>
      </c>
      <c r="AE102" s="100">
        <v>1</v>
      </c>
      <c r="AF102" s="100">
        <v>8</v>
      </c>
      <c r="AG102" s="100">
        <v>5</v>
      </c>
      <c r="AH102" s="100">
        <v>8</v>
      </c>
      <c r="AI102" s="100">
        <v>10</v>
      </c>
      <c r="AJ102" s="100">
        <v>21</v>
      </c>
      <c r="AK102" s="100">
        <v>34</v>
      </c>
      <c r="AL102" s="100">
        <v>74</v>
      </c>
      <c r="AM102" s="100">
        <v>97</v>
      </c>
      <c r="AN102" s="100">
        <v>172</v>
      </c>
      <c r="AO102" s="100">
        <v>227</v>
      </c>
      <c r="AP102" s="100">
        <v>397</v>
      </c>
      <c r="AQ102" s="100">
        <v>0</v>
      </c>
      <c r="AR102" s="100">
        <v>1060</v>
      </c>
      <c r="AS102" s="128"/>
      <c r="AT102" s="123">
        <v>1995</v>
      </c>
      <c r="AU102" s="100">
        <v>22</v>
      </c>
      <c r="AV102" s="100">
        <v>0</v>
      </c>
      <c r="AW102" s="100">
        <v>0</v>
      </c>
      <c r="AX102" s="100">
        <v>0</v>
      </c>
      <c r="AY102" s="100">
        <v>3</v>
      </c>
      <c r="AZ102" s="100">
        <v>1</v>
      </c>
      <c r="BA102" s="100">
        <v>2</v>
      </c>
      <c r="BB102" s="100">
        <v>14</v>
      </c>
      <c r="BC102" s="100">
        <v>10</v>
      </c>
      <c r="BD102" s="100">
        <v>17</v>
      </c>
      <c r="BE102" s="100">
        <v>21</v>
      </c>
      <c r="BF102" s="100">
        <v>41</v>
      </c>
      <c r="BG102" s="100">
        <v>60</v>
      </c>
      <c r="BH102" s="100">
        <v>138</v>
      </c>
      <c r="BI102" s="100">
        <v>185</v>
      </c>
      <c r="BJ102" s="100">
        <v>333</v>
      </c>
      <c r="BK102" s="100">
        <v>417</v>
      </c>
      <c r="BL102" s="100">
        <v>635</v>
      </c>
      <c r="BM102" s="100">
        <v>0</v>
      </c>
      <c r="BN102" s="100">
        <v>1899</v>
      </c>
      <c r="BP102" s="123">
        <v>1995</v>
      </c>
    </row>
    <row r="103" spans="2:68">
      <c r="B103" s="123">
        <v>1996</v>
      </c>
      <c r="C103" s="100">
        <v>13</v>
      </c>
      <c r="D103" s="100">
        <v>0</v>
      </c>
      <c r="E103" s="100">
        <v>0</v>
      </c>
      <c r="F103" s="100">
        <v>0</v>
      </c>
      <c r="G103" s="100">
        <v>2</v>
      </c>
      <c r="H103" s="100">
        <v>4</v>
      </c>
      <c r="I103" s="100">
        <v>6</v>
      </c>
      <c r="J103" s="100">
        <v>4</v>
      </c>
      <c r="K103" s="100">
        <v>4</v>
      </c>
      <c r="L103" s="100">
        <v>9</v>
      </c>
      <c r="M103" s="100">
        <v>11</v>
      </c>
      <c r="N103" s="100">
        <v>18</v>
      </c>
      <c r="O103" s="100">
        <v>43</v>
      </c>
      <c r="P103" s="100">
        <v>57</v>
      </c>
      <c r="Q103" s="100">
        <v>98</v>
      </c>
      <c r="R103" s="100">
        <v>189</v>
      </c>
      <c r="S103" s="100">
        <v>218</v>
      </c>
      <c r="T103" s="100">
        <v>278</v>
      </c>
      <c r="U103" s="100">
        <v>0</v>
      </c>
      <c r="V103" s="100">
        <v>954</v>
      </c>
      <c r="W103" s="128"/>
      <c r="X103" s="123">
        <v>1996</v>
      </c>
      <c r="Y103" s="100">
        <v>9</v>
      </c>
      <c r="Z103" s="100">
        <v>0</v>
      </c>
      <c r="AA103" s="100">
        <v>1</v>
      </c>
      <c r="AB103" s="100">
        <v>0</v>
      </c>
      <c r="AC103" s="100">
        <v>0</v>
      </c>
      <c r="AD103" s="100">
        <v>1</v>
      </c>
      <c r="AE103" s="100">
        <v>2</v>
      </c>
      <c r="AF103" s="100">
        <v>3</v>
      </c>
      <c r="AG103" s="100">
        <v>3</v>
      </c>
      <c r="AH103" s="100">
        <v>9</v>
      </c>
      <c r="AI103" s="100">
        <v>11</v>
      </c>
      <c r="AJ103" s="100">
        <v>20</v>
      </c>
      <c r="AK103" s="100">
        <v>40</v>
      </c>
      <c r="AL103" s="100">
        <v>68</v>
      </c>
      <c r="AM103" s="100">
        <v>104</v>
      </c>
      <c r="AN103" s="100">
        <v>186</v>
      </c>
      <c r="AO103" s="100">
        <v>214</v>
      </c>
      <c r="AP103" s="100">
        <v>455</v>
      </c>
      <c r="AQ103" s="100">
        <v>0</v>
      </c>
      <c r="AR103" s="100">
        <v>1126</v>
      </c>
      <c r="AS103" s="128"/>
      <c r="AT103" s="123">
        <v>1996</v>
      </c>
      <c r="AU103" s="100">
        <v>22</v>
      </c>
      <c r="AV103" s="100">
        <v>0</v>
      </c>
      <c r="AW103" s="100">
        <v>1</v>
      </c>
      <c r="AX103" s="100">
        <v>0</v>
      </c>
      <c r="AY103" s="100">
        <v>2</v>
      </c>
      <c r="AZ103" s="100">
        <v>5</v>
      </c>
      <c r="BA103" s="100">
        <v>8</v>
      </c>
      <c r="BB103" s="100">
        <v>7</v>
      </c>
      <c r="BC103" s="100">
        <v>7</v>
      </c>
      <c r="BD103" s="100">
        <v>18</v>
      </c>
      <c r="BE103" s="100">
        <v>22</v>
      </c>
      <c r="BF103" s="100">
        <v>38</v>
      </c>
      <c r="BG103" s="100">
        <v>83</v>
      </c>
      <c r="BH103" s="100">
        <v>125</v>
      </c>
      <c r="BI103" s="100">
        <v>202</v>
      </c>
      <c r="BJ103" s="100">
        <v>375</v>
      </c>
      <c r="BK103" s="100">
        <v>432</v>
      </c>
      <c r="BL103" s="100">
        <v>733</v>
      </c>
      <c r="BM103" s="100">
        <v>0</v>
      </c>
      <c r="BN103" s="100">
        <v>2080</v>
      </c>
      <c r="BP103" s="123">
        <v>1996</v>
      </c>
    </row>
    <row r="104" spans="2:68">
      <c r="B104" s="124">
        <v>1997</v>
      </c>
      <c r="C104" s="100">
        <v>15</v>
      </c>
      <c r="D104" s="100">
        <v>2</v>
      </c>
      <c r="E104" s="100">
        <v>0</v>
      </c>
      <c r="F104" s="100">
        <v>0</v>
      </c>
      <c r="G104" s="100">
        <v>3</v>
      </c>
      <c r="H104" s="100">
        <v>5</v>
      </c>
      <c r="I104" s="100">
        <v>2</v>
      </c>
      <c r="J104" s="100">
        <v>6</v>
      </c>
      <c r="K104" s="100">
        <v>6</v>
      </c>
      <c r="L104" s="100">
        <v>10</v>
      </c>
      <c r="M104" s="100">
        <v>17</v>
      </c>
      <c r="N104" s="100">
        <v>28</v>
      </c>
      <c r="O104" s="100">
        <v>43</v>
      </c>
      <c r="P104" s="100">
        <v>57</v>
      </c>
      <c r="Q104" s="100">
        <v>129</v>
      </c>
      <c r="R104" s="100">
        <v>220</v>
      </c>
      <c r="S104" s="100">
        <v>220</v>
      </c>
      <c r="T104" s="100">
        <v>288</v>
      </c>
      <c r="U104" s="100">
        <v>0</v>
      </c>
      <c r="V104" s="100">
        <v>1051</v>
      </c>
      <c r="W104" s="128"/>
      <c r="X104" s="124">
        <v>1997</v>
      </c>
      <c r="Y104" s="100">
        <v>6</v>
      </c>
      <c r="Z104" s="100">
        <v>0</v>
      </c>
      <c r="AA104" s="100">
        <v>0</v>
      </c>
      <c r="AB104" s="100">
        <v>0</v>
      </c>
      <c r="AC104" s="100">
        <v>1</v>
      </c>
      <c r="AD104" s="100">
        <v>1</v>
      </c>
      <c r="AE104" s="100">
        <v>3</v>
      </c>
      <c r="AF104" s="100">
        <v>1</v>
      </c>
      <c r="AG104" s="100">
        <v>9</v>
      </c>
      <c r="AH104" s="100">
        <v>10</v>
      </c>
      <c r="AI104" s="100">
        <v>17</v>
      </c>
      <c r="AJ104" s="100">
        <v>24</v>
      </c>
      <c r="AK104" s="100">
        <v>50</v>
      </c>
      <c r="AL104" s="100">
        <v>71</v>
      </c>
      <c r="AM104" s="100">
        <v>117</v>
      </c>
      <c r="AN104" s="100">
        <v>179</v>
      </c>
      <c r="AO104" s="100">
        <v>250</v>
      </c>
      <c r="AP104" s="100">
        <v>447</v>
      </c>
      <c r="AQ104" s="100">
        <v>0</v>
      </c>
      <c r="AR104" s="100">
        <v>1186</v>
      </c>
      <c r="AS104" s="128"/>
      <c r="AT104" s="124">
        <v>1997</v>
      </c>
      <c r="AU104" s="100">
        <v>21</v>
      </c>
      <c r="AV104" s="100">
        <v>2</v>
      </c>
      <c r="AW104" s="100">
        <v>0</v>
      </c>
      <c r="AX104" s="100">
        <v>0</v>
      </c>
      <c r="AY104" s="100">
        <v>4</v>
      </c>
      <c r="AZ104" s="100">
        <v>6</v>
      </c>
      <c r="BA104" s="100">
        <v>5</v>
      </c>
      <c r="BB104" s="100">
        <v>7</v>
      </c>
      <c r="BC104" s="100">
        <v>15</v>
      </c>
      <c r="BD104" s="100">
        <v>20</v>
      </c>
      <c r="BE104" s="100">
        <v>34</v>
      </c>
      <c r="BF104" s="100">
        <v>52</v>
      </c>
      <c r="BG104" s="100">
        <v>93</v>
      </c>
      <c r="BH104" s="100">
        <v>128</v>
      </c>
      <c r="BI104" s="100">
        <v>246</v>
      </c>
      <c r="BJ104" s="100">
        <v>399</v>
      </c>
      <c r="BK104" s="100">
        <v>470</v>
      </c>
      <c r="BL104" s="100">
        <v>735</v>
      </c>
      <c r="BM104" s="100">
        <v>0</v>
      </c>
      <c r="BN104" s="100">
        <v>2237</v>
      </c>
      <c r="BP104" s="124">
        <v>1997</v>
      </c>
    </row>
    <row r="105" spans="2:68">
      <c r="B105" s="124">
        <v>1998</v>
      </c>
      <c r="C105" s="100">
        <v>8</v>
      </c>
      <c r="D105" s="100">
        <v>0</v>
      </c>
      <c r="E105" s="100">
        <v>0</v>
      </c>
      <c r="F105" s="100">
        <v>0</v>
      </c>
      <c r="G105" s="100">
        <v>1</v>
      </c>
      <c r="H105" s="100">
        <v>7</v>
      </c>
      <c r="I105" s="100">
        <v>2</v>
      </c>
      <c r="J105" s="100">
        <v>7</v>
      </c>
      <c r="K105" s="100">
        <v>4</v>
      </c>
      <c r="L105" s="100">
        <v>8</v>
      </c>
      <c r="M105" s="100">
        <v>16</v>
      </c>
      <c r="N105" s="100">
        <v>25</v>
      </c>
      <c r="O105" s="100">
        <v>37</v>
      </c>
      <c r="P105" s="100">
        <v>72</v>
      </c>
      <c r="Q105" s="100">
        <v>110</v>
      </c>
      <c r="R105" s="100">
        <v>226</v>
      </c>
      <c r="S105" s="100">
        <v>225</v>
      </c>
      <c r="T105" s="100">
        <v>300</v>
      </c>
      <c r="U105" s="100">
        <v>0</v>
      </c>
      <c r="V105" s="100">
        <v>1048</v>
      </c>
      <c r="W105" s="128"/>
      <c r="X105" s="124">
        <v>1998</v>
      </c>
      <c r="Y105" s="100">
        <v>5</v>
      </c>
      <c r="Z105" s="100">
        <v>0</v>
      </c>
      <c r="AA105" s="100">
        <v>0</v>
      </c>
      <c r="AB105" s="100">
        <v>0</v>
      </c>
      <c r="AC105" s="100">
        <v>1</v>
      </c>
      <c r="AD105" s="100">
        <v>6</v>
      </c>
      <c r="AE105" s="100">
        <v>2</v>
      </c>
      <c r="AF105" s="100">
        <v>6</v>
      </c>
      <c r="AG105" s="100">
        <v>10</v>
      </c>
      <c r="AH105" s="100">
        <v>9</v>
      </c>
      <c r="AI105" s="100">
        <v>19</v>
      </c>
      <c r="AJ105" s="100">
        <v>18</v>
      </c>
      <c r="AK105" s="100">
        <v>40</v>
      </c>
      <c r="AL105" s="100">
        <v>63</v>
      </c>
      <c r="AM105" s="100">
        <v>127</v>
      </c>
      <c r="AN105" s="100">
        <v>196</v>
      </c>
      <c r="AO105" s="100">
        <v>247</v>
      </c>
      <c r="AP105" s="100">
        <v>507</v>
      </c>
      <c r="AQ105" s="100">
        <v>0</v>
      </c>
      <c r="AR105" s="100">
        <v>1256</v>
      </c>
      <c r="AS105" s="128"/>
      <c r="AT105" s="124">
        <v>1998</v>
      </c>
      <c r="AU105" s="100">
        <v>13</v>
      </c>
      <c r="AV105" s="100">
        <v>0</v>
      </c>
      <c r="AW105" s="100">
        <v>0</v>
      </c>
      <c r="AX105" s="100">
        <v>0</v>
      </c>
      <c r="AY105" s="100">
        <v>2</v>
      </c>
      <c r="AZ105" s="100">
        <v>13</v>
      </c>
      <c r="BA105" s="100">
        <v>4</v>
      </c>
      <c r="BB105" s="100">
        <v>13</v>
      </c>
      <c r="BC105" s="100">
        <v>14</v>
      </c>
      <c r="BD105" s="100">
        <v>17</v>
      </c>
      <c r="BE105" s="100">
        <v>35</v>
      </c>
      <c r="BF105" s="100">
        <v>43</v>
      </c>
      <c r="BG105" s="100">
        <v>77</v>
      </c>
      <c r="BH105" s="100">
        <v>135</v>
      </c>
      <c r="BI105" s="100">
        <v>237</v>
      </c>
      <c r="BJ105" s="100">
        <v>422</v>
      </c>
      <c r="BK105" s="100">
        <v>472</v>
      </c>
      <c r="BL105" s="100">
        <v>807</v>
      </c>
      <c r="BM105" s="100">
        <v>0</v>
      </c>
      <c r="BN105" s="100">
        <v>2304</v>
      </c>
      <c r="BP105" s="124">
        <v>1998</v>
      </c>
    </row>
    <row r="106" spans="2:68">
      <c r="B106" s="124">
        <v>1999</v>
      </c>
      <c r="C106" s="100">
        <v>14</v>
      </c>
      <c r="D106" s="100">
        <v>1</v>
      </c>
      <c r="E106" s="100">
        <v>0</v>
      </c>
      <c r="F106" s="100">
        <v>1</v>
      </c>
      <c r="G106" s="100">
        <v>4</v>
      </c>
      <c r="H106" s="100">
        <v>0</v>
      </c>
      <c r="I106" s="100">
        <v>2</v>
      </c>
      <c r="J106" s="100">
        <v>3</v>
      </c>
      <c r="K106" s="100">
        <v>6</v>
      </c>
      <c r="L106" s="100">
        <v>13</v>
      </c>
      <c r="M106" s="100">
        <v>17</v>
      </c>
      <c r="N106" s="100">
        <v>23</v>
      </c>
      <c r="O106" s="100">
        <v>36</v>
      </c>
      <c r="P106" s="100">
        <v>55</v>
      </c>
      <c r="Q106" s="100">
        <v>103</v>
      </c>
      <c r="R106" s="100">
        <v>196</v>
      </c>
      <c r="S106" s="100">
        <v>256</v>
      </c>
      <c r="T106" s="100">
        <v>343</v>
      </c>
      <c r="U106" s="100">
        <v>0</v>
      </c>
      <c r="V106" s="100">
        <v>1073</v>
      </c>
      <c r="W106" s="128"/>
      <c r="X106" s="124">
        <v>1999</v>
      </c>
      <c r="Y106" s="100">
        <v>4</v>
      </c>
      <c r="Z106" s="100">
        <v>1</v>
      </c>
      <c r="AA106" s="100">
        <v>0</v>
      </c>
      <c r="AB106" s="100">
        <v>2</v>
      </c>
      <c r="AC106" s="100">
        <v>0</v>
      </c>
      <c r="AD106" s="100">
        <v>4</v>
      </c>
      <c r="AE106" s="100">
        <v>6</v>
      </c>
      <c r="AF106" s="100">
        <v>4</v>
      </c>
      <c r="AG106" s="100">
        <v>3</v>
      </c>
      <c r="AH106" s="100">
        <v>16</v>
      </c>
      <c r="AI106" s="100">
        <v>21</v>
      </c>
      <c r="AJ106" s="100">
        <v>20</v>
      </c>
      <c r="AK106" s="100">
        <v>34</v>
      </c>
      <c r="AL106" s="100">
        <v>69</v>
      </c>
      <c r="AM106" s="100">
        <v>108</v>
      </c>
      <c r="AN106" s="100">
        <v>190</v>
      </c>
      <c r="AO106" s="100">
        <v>259</v>
      </c>
      <c r="AP106" s="100">
        <v>502</v>
      </c>
      <c r="AQ106" s="100">
        <v>0</v>
      </c>
      <c r="AR106" s="100">
        <v>1243</v>
      </c>
      <c r="AS106" s="128"/>
      <c r="AT106" s="124">
        <v>1999</v>
      </c>
      <c r="AU106" s="100">
        <v>18</v>
      </c>
      <c r="AV106" s="100">
        <v>2</v>
      </c>
      <c r="AW106" s="100">
        <v>0</v>
      </c>
      <c r="AX106" s="100">
        <v>3</v>
      </c>
      <c r="AY106" s="100">
        <v>4</v>
      </c>
      <c r="AZ106" s="100">
        <v>4</v>
      </c>
      <c r="BA106" s="100">
        <v>8</v>
      </c>
      <c r="BB106" s="100">
        <v>7</v>
      </c>
      <c r="BC106" s="100">
        <v>9</v>
      </c>
      <c r="BD106" s="100">
        <v>29</v>
      </c>
      <c r="BE106" s="100">
        <v>38</v>
      </c>
      <c r="BF106" s="100">
        <v>43</v>
      </c>
      <c r="BG106" s="100">
        <v>70</v>
      </c>
      <c r="BH106" s="100">
        <v>124</v>
      </c>
      <c r="BI106" s="100">
        <v>211</v>
      </c>
      <c r="BJ106" s="100">
        <v>386</v>
      </c>
      <c r="BK106" s="100">
        <v>515</v>
      </c>
      <c r="BL106" s="100">
        <v>845</v>
      </c>
      <c r="BM106" s="100">
        <v>0</v>
      </c>
      <c r="BN106" s="100">
        <v>2316</v>
      </c>
      <c r="BP106" s="124">
        <v>1999</v>
      </c>
    </row>
    <row r="107" spans="2:68" s="92" customFormat="1">
      <c r="B107" s="125">
        <v>2000</v>
      </c>
      <c r="C107" s="100">
        <v>7</v>
      </c>
      <c r="D107" s="100">
        <v>1</v>
      </c>
      <c r="E107" s="100">
        <v>1</v>
      </c>
      <c r="F107" s="100">
        <v>0</v>
      </c>
      <c r="G107" s="100">
        <v>1</v>
      </c>
      <c r="H107" s="100">
        <v>3</v>
      </c>
      <c r="I107" s="100">
        <v>3</v>
      </c>
      <c r="J107" s="100">
        <v>5</v>
      </c>
      <c r="K107" s="100">
        <v>10</v>
      </c>
      <c r="L107" s="100">
        <v>17</v>
      </c>
      <c r="M107" s="100">
        <v>17</v>
      </c>
      <c r="N107" s="100">
        <v>13</v>
      </c>
      <c r="O107" s="100">
        <v>22</v>
      </c>
      <c r="P107" s="100">
        <v>60</v>
      </c>
      <c r="Q107" s="100">
        <v>107</v>
      </c>
      <c r="R107" s="100">
        <v>200</v>
      </c>
      <c r="S107" s="100">
        <v>243</v>
      </c>
      <c r="T107" s="100">
        <v>322</v>
      </c>
      <c r="U107" s="100">
        <v>0</v>
      </c>
      <c r="V107" s="100">
        <v>1032</v>
      </c>
      <c r="W107" s="126"/>
      <c r="X107" s="125">
        <v>2000</v>
      </c>
      <c r="Y107" s="100">
        <v>1</v>
      </c>
      <c r="Z107" s="100">
        <v>1</v>
      </c>
      <c r="AA107" s="100">
        <v>0</v>
      </c>
      <c r="AB107" s="100">
        <v>1</v>
      </c>
      <c r="AC107" s="100">
        <v>2</v>
      </c>
      <c r="AD107" s="100">
        <v>3</v>
      </c>
      <c r="AE107" s="100">
        <v>4</v>
      </c>
      <c r="AF107" s="100">
        <v>4</v>
      </c>
      <c r="AG107" s="100">
        <v>2</v>
      </c>
      <c r="AH107" s="100">
        <v>5</v>
      </c>
      <c r="AI107" s="100">
        <v>22</v>
      </c>
      <c r="AJ107" s="100">
        <v>22</v>
      </c>
      <c r="AK107" s="100">
        <v>33</v>
      </c>
      <c r="AL107" s="100">
        <v>63</v>
      </c>
      <c r="AM107" s="100">
        <v>105</v>
      </c>
      <c r="AN107" s="100">
        <v>191</v>
      </c>
      <c r="AO107" s="100">
        <v>250</v>
      </c>
      <c r="AP107" s="100">
        <v>496</v>
      </c>
      <c r="AQ107" s="100">
        <v>0</v>
      </c>
      <c r="AR107" s="100">
        <v>1205</v>
      </c>
      <c r="AS107" s="126"/>
      <c r="AT107" s="125">
        <v>2000</v>
      </c>
      <c r="AU107" s="100">
        <v>8</v>
      </c>
      <c r="AV107" s="100">
        <v>2</v>
      </c>
      <c r="AW107" s="100">
        <v>1</v>
      </c>
      <c r="AX107" s="100">
        <v>1</v>
      </c>
      <c r="AY107" s="100">
        <v>3</v>
      </c>
      <c r="AZ107" s="100">
        <v>6</v>
      </c>
      <c r="BA107" s="100">
        <v>7</v>
      </c>
      <c r="BB107" s="100">
        <v>9</v>
      </c>
      <c r="BC107" s="100">
        <v>12</v>
      </c>
      <c r="BD107" s="100">
        <v>22</v>
      </c>
      <c r="BE107" s="100">
        <v>39</v>
      </c>
      <c r="BF107" s="100">
        <v>35</v>
      </c>
      <c r="BG107" s="100">
        <v>55</v>
      </c>
      <c r="BH107" s="100">
        <v>123</v>
      </c>
      <c r="BI107" s="100">
        <v>212</v>
      </c>
      <c r="BJ107" s="100">
        <v>391</v>
      </c>
      <c r="BK107" s="100">
        <v>493</v>
      </c>
      <c r="BL107" s="100">
        <v>818</v>
      </c>
      <c r="BM107" s="100">
        <v>0</v>
      </c>
      <c r="BN107" s="100">
        <v>2237</v>
      </c>
      <c r="BP107" s="125">
        <v>2000</v>
      </c>
    </row>
    <row r="108" spans="2:68">
      <c r="B108" s="124">
        <v>2001</v>
      </c>
      <c r="C108" s="100">
        <v>19</v>
      </c>
      <c r="D108" s="100">
        <v>2</v>
      </c>
      <c r="E108" s="100">
        <v>0</v>
      </c>
      <c r="F108" s="100">
        <v>1</v>
      </c>
      <c r="G108" s="100">
        <v>1</v>
      </c>
      <c r="H108" s="100">
        <v>4</v>
      </c>
      <c r="I108" s="100">
        <v>5</v>
      </c>
      <c r="J108" s="100">
        <v>4</v>
      </c>
      <c r="K108" s="100">
        <v>12</v>
      </c>
      <c r="L108" s="100">
        <v>3</v>
      </c>
      <c r="M108" s="100">
        <v>17</v>
      </c>
      <c r="N108" s="100">
        <v>29</v>
      </c>
      <c r="O108" s="100">
        <v>35</v>
      </c>
      <c r="P108" s="100">
        <v>57</v>
      </c>
      <c r="Q108" s="100">
        <v>100</v>
      </c>
      <c r="R108" s="100">
        <v>228</v>
      </c>
      <c r="S108" s="100">
        <v>227</v>
      </c>
      <c r="T108" s="100">
        <v>339</v>
      </c>
      <c r="U108" s="100">
        <v>0</v>
      </c>
      <c r="V108" s="100">
        <v>1083</v>
      </c>
      <c r="W108" s="128"/>
      <c r="X108" s="124">
        <v>2001</v>
      </c>
      <c r="Y108" s="100">
        <v>7</v>
      </c>
      <c r="Z108" s="100">
        <v>0</v>
      </c>
      <c r="AA108" s="100">
        <v>0</v>
      </c>
      <c r="AB108" s="100">
        <v>0</v>
      </c>
      <c r="AC108" s="100">
        <v>0</v>
      </c>
      <c r="AD108" s="100">
        <v>0</v>
      </c>
      <c r="AE108" s="100">
        <v>1</v>
      </c>
      <c r="AF108" s="100">
        <v>7</v>
      </c>
      <c r="AG108" s="100">
        <v>7</v>
      </c>
      <c r="AH108" s="100">
        <v>13</v>
      </c>
      <c r="AI108" s="100">
        <v>17</v>
      </c>
      <c r="AJ108" s="100">
        <v>13</v>
      </c>
      <c r="AK108" s="100">
        <v>27</v>
      </c>
      <c r="AL108" s="100">
        <v>49</v>
      </c>
      <c r="AM108" s="100">
        <v>93</v>
      </c>
      <c r="AN108" s="100">
        <v>187</v>
      </c>
      <c r="AO108" s="100">
        <v>230</v>
      </c>
      <c r="AP108" s="100">
        <v>555</v>
      </c>
      <c r="AQ108" s="100">
        <v>0</v>
      </c>
      <c r="AR108" s="100">
        <v>1206</v>
      </c>
      <c r="AS108" s="128"/>
      <c r="AT108" s="124">
        <v>2001</v>
      </c>
      <c r="AU108" s="100">
        <v>26</v>
      </c>
      <c r="AV108" s="100">
        <v>2</v>
      </c>
      <c r="AW108" s="100">
        <v>0</v>
      </c>
      <c r="AX108" s="100">
        <v>1</v>
      </c>
      <c r="AY108" s="100">
        <v>1</v>
      </c>
      <c r="AZ108" s="100">
        <v>4</v>
      </c>
      <c r="BA108" s="100">
        <v>6</v>
      </c>
      <c r="BB108" s="100">
        <v>11</v>
      </c>
      <c r="BC108" s="100">
        <v>19</v>
      </c>
      <c r="BD108" s="100">
        <v>16</v>
      </c>
      <c r="BE108" s="100">
        <v>34</v>
      </c>
      <c r="BF108" s="100">
        <v>42</v>
      </c>
      <c r="BG108" s="100">
        <v>62</v>
      </c>
      <c r="BH108" s="100">
        <v>106</v>
      </c>
      <c r="BI108" s="100">
        <v>193</v>
      </c>
      <c r="BJ108" s="100">
        <v>415</v>
      </c>
      <c r="BK108" s="100">
        <v>457</v>
      </c>
      <c r="BL108" s="100">
        <v>894</v>
      </c>
      <c r="BM108" s="100">
        <v>0</v>
      </c>
      <c r="BN108" s="100">
        <v>2289</v>
      </c>
      <c r="BP108" s="124">
        <v>2001</v>
      </c>
    </row>
    <row r="109" spans="2:68">
      <c r="B109" s="125">
        <v>2002</v>
      </c>
      <c r="C109" s="100">
        <v>11</v>
      </c>
      <c r="D109" s="100">
        <v>0</v>
      </c>
      <c r="E109" s="100">
        <v>0</v>
      </c>
      <c r="F109" s="100">
        <v>0</v>
      </c>
      <c r="G109" s="100">
        <v>0</v>
      </c>
      <c r="H109" s="100">
        <v>2</v>
      </c>
      <c r="I109" s="100">
        <v>3</v>
      </c>
      <c r="J109" s="100">
        <v>5</v>
      </c>
      <c r="K109" s="100">
        <v>11</v>
      </c>
      <c r="L109" s="100">
        <v>8</v>
      </c>
      <c r="M109" s="100">
        <v>18</v>
      </c>
      <c r="N109" s="100">
        <v>16</v>
      </c>
      <c r="O109" s="100">
        <v>34</v>
      </c>
      <c r="P109" s="100">
        <v>47</v>
      </c>
      <c r="Q109" s="100">
        <v>108</v>
      </c>
      <c r="R109" s="100">
        <v>196</v>
      </c>
      <c r="S109" s="100">
        <v>274</v>
      </c>
      <c r="T109" s="100">
        <v>394</v>
      </c>
      <c r="U109" s="100">
        <v>2</v>
      </c>
      <c r="V109" s="100">
        <v>1129</v>
      </c>
      <c r="W109" s="128"/>
      <c r="X109" s="125">
        <v>2002</v>
      </c>
      <c r="Y109" s="100">
        <v>4</v>
      </c>
      <c r="Z109" s="100">
        <v>0</v>
      </c>
      <c r="AA109" s="100">
        <v>1</v>
      </c>
      <c r="AB109" s="100">
        <v>0</v>
      </c>
      <c r="AC109" s="100">
        <v>0</v>
      </c>
      <c r="AD109" s="100">
        <v>2</v>
      </c>
      <c r="AE109" s="100">
        <v>2</v>
      </c>
      <c r="AF109" s="100">
        <v>4</v>
      </c>
      <c r="AG109" s="100">
        <v>9</v>
      </c>
      <c r="AH109" s="100">
        <v>10</v>
      </c>
      <c r="AI109" s="100">
        <v>17</v>
      </c>
      <c r="AJ109" s="100">
        <v>19</v>
      </c>
      <c r="AK109" s="100">
        <v>23</v>
      </c>
      <c r="AL109" s="100">
        <v>64</v>
      </c>
      <c r="AM109" s="100">
        <v>107</v>
      </c>
      <c r="AN109" s="100">
        <v>199</v>
      </c>
      <c r="AO109" s="100">
        <v>277</v>
      </c>
      <c r="AP109" s="100">
        <v>617</v>
      </c>
      <c r="AQ109" s="100">
        <v>2</v>
      </c>
      <c r="AR109" s="100">
        <v>1357</v>
      </c>
      <c r="AS109" s="128"/>
      <c r="AT109" s="125">
        <v>2002</v>
      </c>
      <c r="AU109" s="100">
        <v>15</v>
      </c>
      <c r="AV109" s="100">
        <v>0</v>
      </c>
      <c r="AW109" s="100">
        <v>1</v>
      </c>
      <c r="AX109" s="100">
        <v>0</v>
      </c>
      <c r="AY109" s="100">
        <v>0</v>
      </c>
      <c r="AZ109" s="100">
        <v>4</v>
      </c>
      <c r="BA109" s="100">
        <v>5</v>
      </c>
      <c r="BB109" s="100">
        <v>9</v>
      </c>
      <c r="BC109" s="100">
        <v>20</v>
      </c>
      <c r="BD109" s="100">
        <v>18</v>
      </c>
      <c r="BE109" s="100">
        <v>35</v>
      </c>
      <c r="BF109" s="100">
        <v>35</v>
      </c>
      <c r="BG109" s="100">
        <v>57</v>
      </c>
      <c r="BH109" s="100">
        <v>111</v>
      </c>
      <c r="BI109" s="100">
        <v>215</v>
      </c>
      <c r="BJ109" s="100">
        <v>395</v>
      </c>
      <c r="BK109" s="100">
        <v>551</v>
      </c>
      <c r="BL109" s="100">
        <v>1011</v>
      </c>
      <c r="BM109" s="100">
        <v>4</v>
      </c>
      <c r="BN109" s="100">
        <v>2486</v>
      </c>
      <c r="BP109" s="125">
        <v>2002</v>
      </c>
    </row>
    <row r="110" spans="2:68">
      <c r="B110" s="124">
        <v>2003</v>
      </c>
      <c r="C110" s="100">
        <v>8</v>
      </c>
      <c r="D110" s="100">
        <v>0</v>
      </c>
      <c r="E110" s="100">
        <v>0</v>
      </c>
      <c r="F110" s="100">
        <v>1</v>
      </c>
      <c r="G110" s="100">
        <v>1</v>
      </c>
      <c r="H110" s="100">
        <v>2</v>
      </c>
      <c r="I110" s="100">
        <v>1</v>
      </c>
      <c r="J110" s="100">
        <v>6</v>
      </c>
      <c r="K110" s="100">
        <v>9</v>
      </c>
      <c r="L110" s="100">
        <v>14</v>
      </c>
      <c r="M110" s="100">
        <v>23</v>
      </c>
      <c r="N110" s="100">
        <v>27</v>
      </c>
      <c r="O110" s="100">
        <v>45</v>
      </c>
      <c r="P110" s="100">
        <v>56</v>
      </c>
      <c r="Q110" s="100">
        <v>115</v>
      </c>
      <c r="R110" s="100">
        <v>169</v>
      </c>
      <c r="S110" s="100">
        <v>276</v>
      </c>
      <c r="T110" s="100">
        <v>368</v>
      </c>
      <c r="U110" s="100">
        <v>0</v>
      </c>
      <c r="V110" s="100">
        <v>1121</v>
      </c>
      <c r="W110" s="128"/>
      <c r="X110" s="124">
        <v>2003</v>
      </c>
      <c r="Y110" s="100">
        <v>2</v>
      </c>
      <c r="Z110" s="100">
        <v>0</v>
      </c>
      <c r="AA110" s="100">
        <v>1</v>
      </c>
      <c r="AB110" s="100">
        <v>0</v>
      </c>
      <c r="AC110" s="100">
        <v>0</v>
      </c>
      <c r="AD110" s="100">
        <v>2</v>
      </c>
      <c r="AE110" s="100">
        <v>2</v>
      </c>
      <c r="AF110" s="100">
        <v>4</v>
      </c>
      <c r="AG110" s="100">
        <v>6</v>
      </c>
      <c r="AH110" s="100">
        <v>9</v>
      </c>
      <c r="AI110" s="100">
        <v>15</v>
      </c>
      <c r="AJ110" s="100">
        <v>16</v>
      </c>
      <c r="AK110" s="100">
        <v>19</v>
      </c>
      <c r="AL110" s="100">
        <v>45</v>
      </c>
      <c r="AM110" s="100">
        <v>116</v>
      </c>
      <c r="AN110" s="100">
        <v>164</v>
      </c>
      <c r="AO110" s="100">
        <v>239</v>
      </c>
      <c r="AP110" s="100">
        <v>670</v>
      </c>
      <c r="AQ110" s="100">
        <v>0</v>
      </c>
      <c r="AR110" s="100">
        <v>1310</v>
      </c>
      <c r="AS110" s="128"/>
      <c r="AT110" s="124">
        <v>2003</v>
      </c>
      <c r="AU110" s="100">
        <v>10</v>
      </c>
      <c r="AV110" s="100">
        <v>0</v>
      </c>
      <c r="AW110" s="100">
        <v>1</v>
      </c>
      <c r="AX110" s="100">
        <v>1</v>
      </c>
      <c r="AY110" s="100">
        <v>1</v>
      </c>
      <c r="AZ110" s="100">
        <v>4</v>
      </c>
      <c r="BA110" s="100">
        <v>3</v>
      </c>
      <c r="BB110" s="100">
        <v>10</v>
      </c>
      <c r="BC110" s="100">
        <v>15</v>
      </c>
      <c r="BD110" s="100">
        <v>23</v>
      </c>
      <c r="BE110" s="100">
        <v>38</v>
      </c>
      <c r="BF110" s="100">
        <v>43</v>
      </c>
      <c r="BG110" s="100">
        <v>64</v>
      </c>
      <c r="BH110" s="100">
        <v>101</v>
      </c>
      <c r="BI110" s="100">
        <v>231</v>
      </c>
      <c r="BJ110" s="100">
        <v>333</v>
      </c>
      <c r="BK110" s="100">
        <v>515</v>
      </c>
      <c r="BL110" s="100">
        <v>1038</v>
      </c>
      <c r="BM110" s="100">
        <v>0</v>
      </c>
      <c r="BN110" s="100">
        <v>2431</v>
      </c>
      <c r="BP110" s="124">
        <v>2003</v>
      </c>
    </row>
    <row r="111" spans="2:68">
      <c r="B111" s="125">
        <v>2004</v>
      </c>
      <c r="C111" s="100">
        <v>12</v>
      </c>
      <c r="D111" s="100">
        <v>0</v>
      </c>
      <c r="E111" s="100">
        <v>0</v>
      </c>
      <c r="F111" s="100">
        <v>0</v>
      </c>
      <c r="G111" s="100">
        <v>0</v>
      </c>
      <c r="H111" s="100">
        <v>3</v>
      </c>
      <c r="I111" s="100">
        <v>2</v>
      </c>
      <c r="J111" s="100">
        <v>3</v>
      </c>
      <c r="K111" s="100">
        <v>9</v>
      </c>
      <c r="L111" s="100">
        <v>13</v>
      </c>
      <c r="M111" s="100">
        <v>8</v>
      </c>
      <c r="N111" s="100">
        <v>30</v>
      </c>
      <c r="O111" s="100">
        <v>28</v>
      </c>
      <c r="P111" s="100">
        <v>42</v>
      </c>
      <c r="Q111" s="100">
        <v>106</v>
      </c>
      <c r="R111" s="100">
        <v>189</v>
      </c>
      <c r="S111" s="100">
        <v>281</v>
      </c>
      <c r="T111" s="100">
        <v>405</v>
      </c>
      <c r="U111" s="100">
        <v>0</v>
      </c>
      <c r="V111" s="100">
        <v>1131</v>
      </c>
      <c r="W111" s="128"/>
      <c r="X111" s="125">
        <v>2004</v>
      </c>
      <c r="Y111" s="100">
        <v>6</v>
      </c>
      <c r="Z111" s="100">
        <v>0</v>
      </c>
      <c r="AA111" s="100">
        <v>1</v>
      </c>
      <c r="AB111" s="100">
        <v>0</v>
      </c>
      <c r="AC111" s="100">
        <v>0</v>
      </c>
      <c r="AD111" s="100">
        <v>1</v>
      </c>
      <c r="AE111" s="100">
        <v>3</v>
      </c>
      <c r="AF111" s="100">
        <v>5</v>
      </c>
      <c r="AG111" s="100">
        <v>4</v>
      </c>
      <c r="AH111" s="100">
        <v>8</v>
      </c>
      <c r="AI111" s="100">
        <v>10</v>
      </c>
      <c r="AJ111" s="100">
        <v>21</v>
      </c>
      <c r="AK111" s="100">
        <v>34</v>
      </c>
      <c r="AL111" s="100">
        <v>45</v>
      </c>
      <c r="AM111" s="100">
        <v>95</v>
      </c>
      <c r="AN111" s="100">
        <v>169</v>
      </c>
      <c r="AO111" s="100">
        <v>245</v>
      </c>
      <c r="AP111" s="100">
        <v>585</v>
      </c>
      <c r="AQ111" s="100">
        <v>0</v>
      </c>
      <c r="AR111" s="100">
        <v>1232</v>
      </c>
      <c r="AS111" s="128"/>
      <c r="AT111" s="125">
        <v>2004</v>
      </c>
      <c r="AU111" s="100">
        <v>18</v>
      </c>
      <c r="AV111" s="100">
        <v>0</v>
      </c>
      <c r="AW111" s="100">
        <v>1</v>
      </c>
      <c r="AX111" s="100">
        <v>0</v>
      </c>
      <c r="AY111" s="100">
        <v>0</v>
      </c>
      <c r="AZ111" s="100">
        <v>4</v>
      </c>
      <c r="BA111" s="100">
        <v>5</v>
      </c>
      <c r="BB111" s="100">
        <v>8</v>
      </c>
      <c r="BC111" s="100">
        <v>13</v>
      </c>
      <c r="BD111" s="100">
        <v>21</v>
      </c>
      <c r="BE111" s="100">
        <v>18</v>
      </c>
      <c r="BF111" s="100">
        <v>51</v>
      </c>
      <c r="BG111" s="100">
        <v>62</v>
      </c>
      <c r="BH111" s="100">
        <v>87</v>
      </c>
      <c r="BI111" s="100">
        <v>201</v>
      </c>
      <c r="BJ111" s="100">
        <v>358</v>
      </c>
      <c r="BK111" s="100">
        <v>526</v>
      </c>
      <c r="BL111" s="100">
        <v>990</v>
      </c>
      <c r="BM111" s="100">
        <v>0</v>
      </c>
      <c r="BN111" s="100">
        <v>2363</v>
      </c>
      <c r="BP111" s="125">
        <v>2004</v>
      </c>
    </row>
    <row r="112" spans="2:68">
      <c r="B112" s="124">
        <v>2005</v>
      </c>
      <c r="C112" s="100">
        <v>13</v>
      </c>
      <c r="D112" s="100">
        <v>0</v>
      </c>
      <c r="E112" s="100">
        <v>0</v>
      </c>
      <c r="F112" s="100">
        <v>0</v>
      </c>
      <c r="G112" s="100">
        <v>0</v>
      </c>
      <c r="H112" s="100">
        <v>1</v>
      </c>
      <c r="I112" s="100">
        <v>2</v>
      </c>
      <c r="J112" s="100">
        <v>6</v>
      </c>
      <c r="K112" s="100">
        <v>4</v>
      </c>
      <c r="L112" s="100">
        <v>11</v>
      </c>
      <c r="M112" s="100">
        <v>19</v>
      </c>
      <c r="N112" s="100">
        <v>25</v>
      </c>
      <c r="O112" s="100">
        <v>20</v>
      </c>
      <c r="P112" s="100">
        <v>53</v>
      </c>
      <c r="Q112" s="100">
        <v>89</v>
      </c>
      <c r="R112" s="100">
        <v>192</v>
      </c>
      <c r="S112" s="100">
        <v>267</v>
      </c>
      <c r="T112" s="100">
        <v>403</v>
      </c>
      <c r="U112" s="100">
        <v>0</v>
      </c>
      <c r="V112" s="100">
        <v>1105</v>
      </c>
      <c r="W112" s="128"/>
      <c r="X112" s="124">
        <v>2005</v>
      </c>
      <c r="Y112" s="100">
        <v>8</v>
      </c>
      <c r="Z112" s="100">
        <v>1</v>
      </c>
      <c r="AA112" s="100">
        <v>0</v>
      </c>
      <c r="AB112" s="100">
        <v>0</v>
      </c>
      <c r="AC112" s="100">
        <v>0</v>
      </c>
      <c r="AD112" s="100">
        <v>0</v>
      </c>
      <c r="AE112" s="100">
        <v>2</v>
      </c>
      <c r="AF112" s="100">
        <v>6</v>
      </c>
      <c r="AG112" s="100">
        <v>8</v>
      </c>
      <c r="AH112" s="100">
        <v>7</v>
      </c>
      <c r="AI112" s="100">
        <v>13</v>
      </c>
      <c r="AJ112" s="100">
        <v>18</v>
      </c>
      <c r="AK112" s="100">
        <v>25</v>
      </c>
      <c r="AL112" s="100">
        <v>46</v>
      </c>
      <c r="AM112" s="100">
        <v>89</v>
      </c>
      <c r="AN112" s="100">
        <v>176</v>
      </c>
      <c r="AO112" s="100">
        <v>262</v>
      </c>
      <c r="AP112" s="100">
        <v>660</v>
      </c>
      <c r="AQ112" s="100">
        <v>0</v>
      </c>
      <c r="AR112" s="100">
        <v>1321</v>
      </c>
      <c r="AS112" s="128"/>
      <c r="AT112" s="124">
        <v>2005</v>
      </c>
      <c r="AU112" s="100">
        <v>21</v>
      </c>
      <c r="AV112" s="100">
        <v>1</v>
      </c>
      <c r="AW112" s="100">
        <v>0</v>
      </c>
      <c r="AX112" s="100">
        <v>0</v>
      </c>
      <c r="AY112" s="100">
        <v>0</v>
      </c>
      <c r="AZ112" s="100">
        <v>1</v>
      </c>
      <c r="BA112" s="100">
        <v>4</v>
      </c>
      <c r="BB112" s="100">
        <v>12</v>
      </c>
      <c r="BC112" s="100">
        <v>12</v>
      </c>
      <c r="BD112" s="100">
        <v>18</v>
      </c>
      <c r="BE112" s="100">
        <v>32</v>
      </c>
      <c r="BF112" s="100">
        <v>43</v>
      </c>
      <c r="BG112" s="100">
        <v>45</v>
      </c>
      <c r="BH112" s="100">
        <v>99</v>
      </c>
      <c r="BI112" s="100">
        <v>178</v>
      </c>
      <c r="BJ112" s="100">
        <v>368</v>
      </c>
      <c r="BK112" s="100">
        <v>529</v>
      </c>
      <c r="BL112" s="100">
        <v>1063</v>
      </c>
      <c r="BM112" s="100">
        <v>0</v>
      </c>
      <c r="BN112" s="100">
        <v>2426</v>
      </c>
      <c r="BP112" s="124">
        <v>2005</v>
      </c>
    </row>
    <row r="113" spans="2:68">
      <c r="B113" s="124">
        <v>2006</v>
      </c>
      <c r="C113" s="100">
        <v>17</v>
      </c>
      <c r="D113" s="100">
        <v>0</v>
      </c>
      <c r="E113" s="100">
        <v>0</v>
      </c>
      <c r="F113" s="100">
        <v>1</v>
      </c>
      <c r="G113" s="100">
        <v>1</v>
      </c>
      <c r="H113" s="100">
        <v>2</v>
      </c>
      <c r="I113" s="100">
        <v>2</v>
      </c>
      <c r="J113" s="100">
        <v>5</v>
      </c>
      <c r="K113" s="100">
        <v>6</v>
      </c>
      <c r="L113" s="100">
        <v>15</v>
      </c>
      <c r="M113" s="100">
        <v>20</v>
      </c>
      <c r="N113" s="100">
        <v>29</v>
      </c>
      <c r="O113" s="100">
        <v>54</v>
      </c>
      <c r="P113" s="100">
        <v>72</v>
      </c>
      <c r="Q113" s="100">
        <v>103</v>
      </c>
      <c r="R113" s="100">
        <v>210</v>
      </c>
      <c r="S113" s="100">
        <v>302</v>
      </c>
      <c r="T113" s="100">
        <v>496</v>
      </c>
      <c r="U113" s="100">
        <v>0</v>
      </c>
      <c r="V113" s="100">
        <v>1335</v>
      </c>
      <c r="X113" s="124">
        <v>2006</v>
      </c>
      <c r="Y113" s="100">
        <v>6</v>
      </c>
      <c r="Z113" s="100">
        <v>2</v>
      </c>
      <c r="AA113" s="100">
        <v>0</v>
      </c>
      <c r="AB113" s="100">
        <v>0</v>
      </c>
      <c r="AC113" s="100">
        <v>0</v>
      </c>
      <c r="AD113" s="100">
        <v>1</v>
      </c>
      <c r="AE113" s="100">
        <v>1</v>
      </c>
      <c r="AF113" s="100">
        <v>6</v>
      </c>
      <c r="AG113" s="100">
        <v>8</v>
      </c>
      <c r="AH113" s="100">
        <v>13</v>
      </c>
      <c r="AI113" s="100">
        <v>10</v>
      </c>
      <c r="AJ113" s="100">
        <v>12</v>
      </c>
      <c r="AK113" s="100">
        <v>26</v>
      </c>
      <c r="AL113" s="100">
        <v>57</v>
      </c>
      <c r="AM113" s="100">
        <v>87</v>
      </c>
      <c r="AN113" s="100">
        <v>150</v>
      </c>
      <c r="AO113" s="100">
        <v>262</v>
      </c>
      <c r="AP113" s="100">
        <v>735</v>
      </c>
      <c r="AQ113" s="100">
        <v>0</v>
      </c>
      <c r="AR113" s="100">
        <v>1376</v>
      </c>
      <c r="AT113" s="124">
        <v>2006</v>
      </c>
      <c r="AU113" s="100">
        <v>23</v>
      </c>
      <c r="AV113" s="100">
        <v>2</v>
      </c>
      <c r="AW113" s="100">
        <v>0</v>
      </c>
      <c r="AX113" s="100">
        <v>1</v>
      </c>
      <c r="AY113" s="100">
        <v>1</v>
      </c>
      <c r="AZ113" s="100">
        <v>3</v>
      </c>
      <c r="BA113" s="100">
        <v>3</v>
      </c>
      <c r="BB113" s="100">
        <v>11</v>
      </c>
      <c r="BC113" s="100">
        <v>14</v>
      </c>
      <c r="BD113" s="100">
        <v>28</v>
      </c>
      <c r="BE113" s="100">
        <v>30</v>
      </c>
      <c r="BF113" s="100">
        <v>41</v>
      </c>
      <c r="BG113" s="100">
        <v>80</v>
      </c>
      <c r="BH113" s="100">
        <v>129</v>
      </c>
      <c r="BI113" s="100">
        <v>190</v>
      </c>
      <c r="BJ113" s="100">
        <v>360</v>
      </c>
      <c r="BK113" s="100">
        <v>564</v>
      </c>
      <c r="BL113" s="100">
        <v>1231</v>
      </c>
      <c r="BM113" s="100">
        <v>0</v>
      </c>
      <c r="BN113" s="100">
        <v>2711</v>
      </c>
      <c r="BP113" s="124">
        <v>2006</v>
      </c>
    </row>
    <row r="114" spans="2:68">
      <c r="B114" s="124">
        <v>2007</v>
      </c>
      <c r="C114" s="100">
        <v>12</v>
      </c>
      <c r="D114" s="100">
        <v>0</v>
      </c>
      <c r="E114" s="100">
        <v>0</v>
      </c>
      <c r="F114" s="100">
        <v>1</v>
      </c>
      <c r="G114" s="100">
        <v>3</v>
      </c>
      <c r="H114" s="100">
        <v>1</v>
      </c>
      <c r="I114" s="100">
        <v>0</v>
      </c>
      <c r="J114" s="100">
        <v>4</v>
      </c>
      <c r="K114" s="100">
        <v>2</v>
      </c>
      <c r="L114" s="100">
        <v>13</v>
      </c>
      <c r="M114" s="100">
        <v>15</v>
      </c>
      <c r="N114" s="100">
        <v>36</v>
      </c>
      <c r="O114" s="100">
        <v>41</v>
      </c>
      <c r="P114" s="100">
        <v>60</v>
      </c>
      <c r="Q114" s="100">
        <v>96</v>
      </c>
      <c r="R114" s="100">
        <v>196</v>
      </c>
      <c r="S114" s="100">
        <v>327</v>
      </c>
      <c r="T114" s="100">
        <v>561</v>
      </c>
      <c r="U114" s="100">
        <v>1</v>
      </c>
      <c r="V114" s="100">
        <v>1369</v>
      </c>
      <c r="X114" s="124">
        <v>2007</v>
      </c>
      <c r="Y114" s="100">
        <v>12</v>
      </c>
      <c r="Z114" s="100">
        <v>0</v>
      </c>
      <c r="AA114" s="100">
        <v>0</v>
      </c>
      <c r="AB114" s="100">
        <v>0</v>
      </c>
      <c r="AC114" s="100">
        <v>0</v>
      </c>
      <c r="AD114" s="100">
        <v>3</v>
      </c>
      <c r="AE114" s="100">
        <v>4</v>
      </c>
      <c r="AF114" s="100">
        <v>4</v>
      </c>
      <c r="AG114" s="100">
        <v>5</v>
      </c>
      <c r="AH114" s="100">
        <v>11</v>
      </c>
      <c r="AI114" s="100">
        <v>9</v>
      </c>
      <c r="AJ114" s="100">
        <v>26</v>
      </c>
      <c r="AK114" s="100">
        <v>28</v>
      </c>
      <c r="AL114" s="100">
        <v>43</v>
      </c>
      <c r="AM114" s="100">
        <v>105</v>
      </c>
      <c r="AN114" s="100">
        <v>193</v>
      </c>
      <c r="AO114" s="100">
        <v>322</v>
      </c>
      <c r="AP114" s="100">
        <v>888</v>
      </c>
      <c r="AQ114" s="100">
        <v>0</v>
      </c>
      <c r="AR114" s="100">
        <v>1653</v>
      </c>
      <c r="AT114" s="124">
        <v>2007</v>
      </c>
      <c r="AU114" s="100">
        <v>24</v>
      </c>
      <c r="AV114" s="100">
        <v>0</v>
      </c>
      <c r="AW114" s="100">
        <v>0</v>
      </c>
      <c r="AX114" s="100">
        <v>1</v>
      </c>
      <c r="AY114" s="100">
        <v>3</v>
      </c>
      <c r="AZ114" s="100">
        <v>4</v>
      </c>
      <c r="BA114" s="100">
        <v>4</v>
      </c>
      <c r="BB114" s="100">
        <v>8</v>
      </c>
      <c r="BC114" s="100">
        <v>7</v>
      </c>
      <c r="BD114" s="100">
        <v>24</v>
      </c>
      <c r="BE114" s="100">
        <v>24</v>
      </c>
      <c r="BF114" s="100">
        <v>62</v>
      </c>
      <c r="BG114" s="100">
        <v>69</v>
      </c>
      <c r="BH114" s="100">
        <v>103</v>
      </c>
      <c r="BI114" s="100">
        <v>201</v>
      </c>
      <c r="BJ114" s="100">
        <v>389</v>
      </c>
      <c r="BK114" s="100">
        <v>649</v>
      </c>
      <c r="BL114" s="100">
        <v>1449</v>
      </c>
      <c r="BM114" s="100">
        <v>1</v>
      </c>
      <c r="BN114" s="100">
        <v>3022</v>
      </c>
      <c r="BP114" s="124">
        <v>2007</v>
      </c>
    </row>
    <row r="115" spans="2:68">
      <c r="B115" s="124">
        <v>2008</v>
      </c>
      <c r="C115" s="100">
        <v>5</v>
      </c>
      <c r="D115" s="100">
        <v>1</v>
      </c>
      <c r="E115" s="100">
        <v>1</v>
      </c>
      <c r="F115" s="100">
        <v>1</v>
      </c>
      <c r="G115" s="100">
        <v>0</v>
      </c>
      <c r="H115" s="100">
        <v>0</v>
      </c>
      <c r="I115" s="100">
        <v>1</v>
      </c>
      <c r="J115" s="100">
        <v>8</v>
      </c>
      <c r="K115" s="100">
        <v>7</v>
      </c>
      <c r="L115" s="100">
        <v>12</v>
      </c>
      <c r="M115" s="100">
        <v>25</v>
      </c>
      <c r="N115" s="100">
        <v>26</v>
      </c>
      <c r="O115" s="100">
        <v>47</v>
      </c>
      <c r="P115" s="100">
        <v>66</v>
      </c>
      <c r="Q115" s="100">
        <v>124</v>
      </c>
      <c r="R115" s="100">
        <v>217</v>
      </c>
      <c r="S115" s="100">
        <v>362</v>
      </c>
      <c r="T115" s="100">
        <v>585</v>
      </c>
      <c r="U115" s="100">
        <v>0</v>
      </c>
      <c r="V115" s="100">
        <v>1488</v>
      </c>
      <c r="X115" s="124">
        <v>2008</v>
      </c>
      <c r="Y115" s="100">
        <v>8</v>
      </c>
      <c r="Z115" s="100">
        <v>0</v>
      </c>
      <c r="AA115" s="100">
        <v>0</v>
      </c>
      <c r="AB115" s="100">
        <v>0</v>
      </c>
      <c r="AC115" s="100">
        <v>1</v>
      </c>
      <c r="AD115" s="100">
        <v>2</v>
      </c>
      <c r="AE115" s="100">
        <v>0</v>
      </c>
      <c r="AF115" s="100">
        <v>2</v>
      </c>
      <c r="AG115" s="100">
        <v>3</v>
      </c>
      <c r="AH115" s="100">
        <v>7</v>
      </c>
      <c r="AI115" s="100">
        <v>13</v>
      </c>
      <c r="AJ115" s="100">
        <v>27</v>
      </c>
      <c r="AK115" s="100">
        <v>29</v>
      </c>
      <c r="AL115" s="100">
        <v>50</v>
      </c>
      <c r="AM115" s="100">
        <v>99</v>
      </c>
      <c r="AN115" s="100">
        <v>168</v>
      </c>
      <c r="AO115" s="100">
        <v>303</v>
      </c>
      <c r="AP115" s="100">
        <v>1059</v>
      </c>
      <c r="AQ115" s="100">
        <v>0</v>
      </c>
      <c r="AR115" s="100">
        <v>1771</v>
      </c>
      <c r="AT115" s="124">
        <v>2008</v>
      </c>
      <c r="AU115" s="100">
        <v>13</v>
      </c>
      <c r="AV115" s="100">
        <v>1</v>
      </c>
      <c r="AW115" s="100">
        <v>1</v>
      </c>
      <c r="AX115" s="100">
        <v>1</v>
      </c>
      <c r="AY115" s="100">
        <v>1</v>
      </c>
      <c r="AZ115" s="100">
        <v>2</v>
      </c>
      <c r="BA115" s="100">
        <v>1</v>
      </c>
      <c r="BB115" s="100">
        <v>10</v>
      </c>
      <c r="BC115" s="100">
        <v>10</v>
      </c>
      <c r="BD115" s="100">
        <v>19</v>
      </c>
      <c r="BE115" s="100">
        <v>38</v>
      </c>
      <c r="BF115" s="100">
        <v>53</v>
      </c>
      <c r="BG115" s="100">
        <v>76</v>
      </c>
      <c r="BH115" s="100">
        <v>116</v>
      </c>
      <c r="BI115" s="100">
        <v>223</v>
      </c>
      <c r="BJ115" s="100">
        <v>385</v>
      </c>
      <c r="BK115" s="100">
        <v>665</v>
      </c>
      <c r="BL115" s="100">
        <v>1644</v>
      </c>
      <c r="BM115" s="100">
        <v>0</v>
      </c>
      <c r="BN115" s="100">
        <v>3259</v>
      </c>
      <c r="BP115" s="124">
        <v>2008</v>
      </c>
    </row>
    <row r="116" spans="2:68">
      <c r="B116" s="124">
        <v>2009</v>
      </c>
      <c r="C116" s="100">
        <v>17</v>
      </c>
      <c r="D116" s="100">
        <v>0</v>
      </c>
      <c r="E116" s="100">
        <v>0</v>
      </c>
      <c r="F116" s="100">
        <v>0</v>
      </c>
      <c r="G116" s="100">
        <v>2</v>
      </c>
      <c r="H116" s="100">
        <v>2</v>
      </c>
      <c r="I116" s="100">
        <v>2</v>
      </c>
      <c r="J116" s="100">
        <v>4</v>
      </c>
      <c r="K116" s="100">
        <v>14</v>
      </c>
      <c r="L116" s="100">
        <v>17</v>
      </c>
      <c r="M116" s="100">
        <v>18</v>
      </c>
      <c r="N116" s="100">
        <v>27</v>
      </c>
      <c r="O116" s="100">
        <v>40</v>
      </c>
      <c r="P116" s="100">
        <v>68</v>
      </c>
      <c r="Q116" s="100">
        <v>117</v>
      </c>
      <c r="R116" s="100">
        <v>216</v>
      </c>
      <c r="S116" s="100">
        <v>336</v>
      </c>
      <c r="T116" s="100">
        <v>619</v>
      </c>
      <c r="U116" s="100">
        <v>1</v>
      </c>
      <c r="V116" s="100">
        <v>1500</v>
      </c>
      <c r="X116" s="124">
        <v>2009</v>
      </c>
      <c r="Y116" s="100">
        <v>7</v>
      </c>
      <c r="Z116" s="100">
        <v>0</v>
      </c>
      <c r="AA116" s="100">
        <v>0</v>
      </c>
      <c r="AB116" s="100">
        <v>0</v>
      </c>
      <c r="AC116" s="100">
        <v>1</v>
      </c>
      <c r="AD116" s="100">
        <v>0</v>
      </c>
      <c r="AE116" s="100">
        <v>2</v>
      </c>
      <c r="AF116" s="100">
        <v>5</v>
      </c>
      <c r="AG116" s="100">
        <v>7</v>
      </c>
      <c r="AH116" s="100">
        <v>12</v>
      </c>
      <c r="AI116" s="100">
        <v>12</v>
      </c>
      <c r="AJ116" s="100">
        <v>22</v>
      </c>
      <c r="AK116" s="100">
        <v>37</v>
      </c>
      <c r="AL116" s="100">
        <v>55</v>
      </c>
      <c r="AM116" s="100">
        <v>111</v>
      </c>
      <c r="AN116" s="100">
        <v>172</v>
      </c>
      <c r="AO116" s="100">
        <v>320</v>
      </c>
      <c r="AP116" s="100">
        <v>1067</v>
      </c>
      <c r="AQ116" s="100">
        <v>0</v>
      </c>
      <c r="AR116" s="100">
        <v>1830</v>
      </c>
      <c r="AT116" s="124">
        <v>2009</v>
      </c>
      <c r="AU116" s="100">
        <v>24</v>
      </c>
      <c r="AV116" s="100">
        <v>0</v>
      </c>
      <c r="AW116" s="100">
        <v>0</v>
      </c>
      <c r="AX116" s="100">
        <v>0</v>
      </c>
      <c r="AY116" s="100">
        <v>3</v>
      </c>
      <c r="AZ116" s="100">
        <v>2</v>
      </c>
      <c r="BA116" s="100">
        <v>4</v>
      </c>
      <c r="BB116" s="100">
        <v>9</v>
      </c>
      <c r="BC116" s="100">
        <v>21</v>
      </c>
      <c r="BD116" s="100">
        <v>29</v>
      </c>
      <c r="BE116" s="100">
        <v>30</v>
      </c>
      <c r="BF116" s="100">
        <v>49</v>
      </c>
      <c r="BG116" s="100">
        <v>77</v>
      </c>
      <c r="BH116" s="100">
        <v>123</v>
      </c>
      <c r="BI116" s="100">
        <v>228</v>
      </c>
      <c r="BJ116" s="100">
        <v>388</v>
      </c>
      <c r="BK116" s="100">
        <v>656</v>
      </c>
      <c r="BL116" s="100">
        <v>1686</v>
      </c>
      <c r="BM116" s="100">
        <v>1</v>
      </c>
      <c r="BN116" s="100">
        <v>3330</v>
      </c>
      <c r="BP116" s="124">
        <v>2009</v>
      </c>
    </row>
    <row r="117" spans="2:68">
      <c r="B117" s="124">
        <v>2010</v>
      </c>
      <c r="C117" s="100">
        <v>15</v>
      </c>
      <c r="D117" s="100">
        <v>0</v>
      </c>
      <c r="E117" s="100">
        <v>1</v>
      </c>
      <c r="F117" s="100">
        <v>2</v>
      </c>
      <c r="G117" s="100">
        <v>0</v>
      </c>
      <c r="H117" s="100">
        <v>2</v>
      </c>
      <c r="I117" s="100">
        <v>1</v>
      </c>
      <c r="J117" s="100">
        <v>8</v>
      </c>
      <c r="K117" s="100">
        <v>7</v>
      </c>
      <c r="L117" s="100">
        <v>15</v>
      </c>
      <c r="M117" s="100">
        <v>19</v>
      </c>
      <c r="N117" s="100">
        <v>32</v>
      </c>
      <c r="O117" s="100">
        <v>32</v>
      </c>
      <c r="P117" s="100">
        <v>54</v>
      </c>
      <c r="Q117" s="100">
        <v>114</v>
      </c>
      <c r="R117" s="100">
        <v>173</v>
      </c>
      <c r="S117" s="100">
        <v>300</v>
      </c>
      <c r="T117" s="100">
        <v>566</v>
      </c>
      <c r="U117" s="100">
        <v>0</v>
      </c>
      <c r="V117" s="100">
        <v>1341</v>
      </c>
      <c r="X117" s="124">
        <v>2010</v>
      </c>
      <c r="Y117" s="100">
        <v>10</v>
      </c>
      <c r="Z117" s="100">
        <v>0</v>
      </c>
      <c r="AA117" s="100">
        <v>1</v>
      </c>
      <c r="AB117" s="100">
        <v>0</v>
      </c>
      <c r="AC117" s="100">
        <v>1</v>
      </c>
      <c r="AD117" s="100">
        <v>2</v>
      </c>
      <c r="AE117" s="100">
        <v>2</v>
      </c>
      <c r="AF117" s="100">
        <v>3</v>
      </c>
      <c r="AG117" s="100">
        <v>5</v>
      </c>
      <c r="AH117" s="100">
        <v>9</v>
      </c>
      <c r="AI117" s="100">
        <v>17</v>
      </c>
      <c r="AJ117" s="100">
        <v>24</v>
      </c>
      <c r="AK117" s="100">
        <v>36</v>
      </c>
      <c r="AL117" s="100">
        <v>41</v>
      </c>
      <c r="AM117" s="100">
        <v>91</v>
      </c>
      <c r="AN117" s="100">
        <v>130</v>
      </c>
      <c r="AO117" s="100">
        <v>298</v>
      </c>
      <c r="AP117" s="100">
        <v>987</v>
      </c>
      <c r="AQ117" s="100">
        <v>0</v>
      </c>
      <c r="AR117" s="100">
        <v>1657</v>
      </c>
      <c r="AT117" s="124">
        <v>2010</v>
      </c>
      <c r="AU117" s="100">
        <v>25</v>
      </c>
      <c r="AV117" s="100">
        <v>0</v>
      </c>
      <c r="AW117" s="100">
        <v>2</v>
      </c>
      <c r="AX117" s="100">
        <v>2</v>
      </c>
      <c r="AY117" s="100">
        <v>1</v>
      </c>
      <c r="AZ117" s="100">
        <v>4</v>
      </c>
      <c r="BA117" s="100">
        <v>3</v>
      </c>
      <c r="BB117" s="100">
        <v>11</v>
      </c>
      <c r="BC117" s="100">
        <v>12</v>
      </c>
      <c r="BD117" s="100">
        <v>24</v>
      </c>
      <c r="BE117" s="100">
        <v>36</v>
      </c>
      <c r="BF117" s="100">
        <v>56</v>
      </c>
      <c r="BG117" s="100">
        <v>68</v>
      </c>
      <c r="BH117" s="100">
        <v>95</v>
      </c>
      <c r="BI117" s="100">
        <v>205</v>
      </c>
      <c r="BJ117" s="100">
        <v>303</v>
      </c>
      <c r="BK117" s="100">
        <v>598</v>
      </c>
      <c r="BL117" s="100">
        <v>1553</v>
      </c>
      <c r="BM117" s="100">
        <v>0</v>
      </c>
      <c r="BN117" s="100">
        <v>2998</v>
      </c>
      <c r="BP117" s="124">
        <v>2010</v>
      </c>
    </row>
    <row r="118" spans="2:68">
      <c r="B118" s="124">
        <v>2011</v>
      </c>
      <c r="C118" s="100">
        <v>12</v>
      </c>
      <c r="D118" s="100">
        <v>0</v>
      </c>
      <c r="E118" s="100">
        <v>0</v>
      </c>
      <c r="F118" s="100">
        <v>1</v>
      </c>
      <c r="G118" s="100">
        <v>0</v>
      </c>
      <c r="H118" s="100">
        <v>0</v>
      </c>
      <c r="I118" s="100">
        <v>1</v>
      </c>
      <c r="J118" s="100">
        <v>4</v>
      </c>
      <c r="K118" s="100">
        <v>7</v>
      </c>
      <c r="L118" s="100">
        <v>10</v>
      </c>
      <c r="M118" s="100">
        <v>9</v>
      </c>
      <c r="N118" s="100">
        <v>28</v>
      </c>
      <c r="O118" s="100">
        <v>44</v>
      </c>
      <c r="P118" s="100">
        <v>69</v>
      </c>
      <c r="Q118" s="100">
        <v>111</v>
      </c>
      <c r="R118" s="100">
        <v>180</v>
      </c>
      <c r="S118" s="100">
        <v>314</v>
      </c>
      <c r="T118" s="100">
        <v>662</v>
      </c>
      <c r="U118" s="100">
        <v>0</v>
      </c>
      <c r="V118" s="100">
        <v>1452</v>
      </c>
      <c r="X118" s="124">
        <v>2011</v>
      </c>
      <c r="Y118" s="100">
        <v>10</v>
      </c>
      <c r="Z118" s="100">
        <v>1</v>
      </c>
      <c r="AA118" s="100">
        <v>0</v>
      </c>
      <c r="AB118" s="100">
        <v>0</v>
      </c>
      <c r="AC118" s="100">
        <v>1</v>
      </c>
      <c r="AD118" s="100">
        <v>1</v>
      </c>
      <c r="AE118" s="100">
        <v>0</v>
      </c>
      <c r="AF118" s="100">
        <v>1</v>
      </c>
      <c r="AG118" s="100">
        <v>6</v>
      </c>
      <c r="AH118" s="100">
        <v>11</v>
      </c>
      <c r="AI118" s="100">
        <v>19</v>
      </c>
      <c r="AJ118" s="100">
        <v>26</v>
      </c>
      <c r="AK118" s="100">
        <v>30</v>
      </c>
      <c r="AL118" s="100">
        <v>68</v>
      </c>
      <c r="AM118" s="100">
        <v>87</v>
      </c>
      <c r="AN118" s="100">
        <v>157</v>
      </c>
      <c r="AO118" s="100">
        <v>263</v>
      </c>
      <c r="AP118" s="100">
        <v>935</v>
      </c>
      <c r="AQ118" s="100">
        <v>0</v>
      </c>
      <c r="AR118" s="100">
        <v>1616</v>
      </c>
      <c r="AT118" s="124">
        <v>2011</v>
      </c>
      <c r="AU118" s="100">
        <v>22</v>
      </c>
      <c r="AV118" s="100">
        <v>1</v>
      </c>
      <c r="AW118" s="100">
        <v>0</v>
      </c>
      <c r="AX118" s="100">
        <v>1</v>
      </c>
      <c r="AY118" s="100">
        <v>1</v>
      </c>
      <c r="AZ118" s="100">
        <v>1</v>
      </c>
      <c r="BA118" s="100">
        <v>1</v>
      </c>
      <c r="BB118" s="100">
        <v>5</v>
      </c>
      <c r="BC118" s="100">
        <v>13</v>
      </c>
      <c r="BD118" s="100">
        <v>21</v>
      </c>
      <c r="BE118" s="100">
        <v>28</v>
      </c>
      <c r="BF118" s="100">
        <v>54</v>
      </c>
      <c r="BG118" s="100">
        <v>74</v>
      </c>
      <c r="BH118" s="100">
        <v>137</v>
      </c>
      <c r="BI118" s="100">
        <v>198</v>
      </c>
      <c r="BJ118" s="100">
        <v>337</v>
      </c>
      <c r="BK118" s="100">
        <v>577</v>
      </c>
      <c r="BL118" s="100">
        <v>1597</v>
      </c>
      <c r="BM118" s="100">
        <v>0</v>
      </c>
      <c r="BN118" s="100">
        <v>3068</v>
      </c>
      <c r="BP118" s="124">
        <v>2011</v>
      </c>
    </row>
    <row r="119" spans="2:68">
      <c r="B119" s="124">
        <v>2012</v>
      </c>
      <c r="C119" s="100">
        <v>8</v>
      </c>
      <c r="D119" s="100">
        <v>0</v>
      </c>
      <c r="E119" s="100">
        <v>0</v>
      </c>
      <c r="F119" s="100">
        <v>0</v>
      </c>
      <c r="G119" s="100">
        <v>0</v>
      </c>
      <c r="H119" s="100">
        <v>1</v>
      </c>
      <c r="I119" s="100">
        <v>1</v>
      </c>
      <c r="J119" s="100">
        <v>10</v>
      </c>
      <c r="K119" s="100">
        <v>13</v>
      </c>
      <c r="L119" s="100">
        <v>12</v>
      </c>
      <c r="M119" s="100">
        <v>17</v>
      </c>
      <c r="N119" s="100">
        <v>34</v>
      </c>
      <c r="O119" s="100">
        <v>46</v>
      </c>
      <c r="P119" s="100">
        <v>91</v>
      </c>
      <c r="Q119" s="100">
        <v>105</v>
      </c>
      <c r="R119" s="100">
        <v>207</v>
      </c>
      <c r="S119" s="100">
        <v>318</v>
      </c>
      <c r="T119" s="100">
        <v>695</v>
      </c>
      <c r="U119" s="100">
        <v>0</v>
      </c>
      <c r="V119" s="100">
        <v>1558</v>
      </c>
      <c r="X119" s="124">
        <v>2012</v>
      </c>
      <c r="Y119" s="100">
        <v>2</v>
      </c>
      <c r="Z119" s="100">
        <v>0</v>
      </c>
      <c r="AA119" s="100">
        <v>1</v>
      </c>
      <c r="AB119" s="100">
        <v>3</v>
      </c>
      <c r="AC119" s="100">
        <v>2</v>
      </c>
      <c r="AD119" s="100">
        <v>1</v>
      </c>
      <c r="AE119" s="100">
        <v>2</v>
      </c>
      <c r="AF119" s="100">
        <v>3</v>
      </c>
      <c r="AG119" s="100">
        <v>6</v>
      </c>
      <c r="AH119" s="100">
        <v>9</v>
      </c>
      <c r="AI119" s="100">
        <v>17</v>
      </c>
      <c r="AJ119" s="100">
        <v>20</v>
      </c>
      <c r="AK119" s="100">
        <v>37</v>
      </c>
      <c r="AL119" s="100">
        <v>42</v>
      </c>
      <c r="AM119" s="100">
        <v>99</v>
      </c>
      <c r="AN119" s="100">
        <v>152</v>
      </c>
      <c r="AO119" s="100">
        <v>284</v>
      </c>
      <c r="AP119" s="100">
        <v>1051</v>
      </c>
      <c r="AQ119" s="100">
        <v>0</v>
      </c>
      <c r="AR119" s="100">
        <v>1731</v>
      </c>
      <c r="AT119" s="124">
        <v>2012</v>
      </c>
      <c r="AU119" s="100">
        <v>10</v>
      </c>
      <c r="AV119" s="100">
        <v>0</v>
      </c>
      <c r="AW119" s="100">
        <v>1</v>
      </c>
      <c r="AX119" s="100">
        <v>3</v>
      </c>
      <c r="AY119" s="100">
        <v>2</v>
      </c>
      <c r="AZ119" s="100">
        <v>2</v>
      </c>
      <c r="BA119" s="100">
        <v>3</v>
      </c>
      <c r="BB119" s="100">
        <v>13</v>
      </c>
      <c r="BC119" s="100">
        <v>19</v>
      </c>
      <c r="BD119" s="100">
        <v>21</v>
      </c>
      <c r="BE119" s="100">
        <v>34</v>
      </c>
      <c r="BF119" s="100">
        <v>54</v>
      </c>
      <c r="BG119" s="100">
        <v>83</v>
      </c>
      <c r="BH119" s="100">
        <v>133</v>
      </c>
      <c r="BI119" s="100">
        <v>204</v>
      </c>
      <c r="BJ119" s="100">
        <v>359</v>
      </c>
      <c r="BK119" s="100">
        <v>602</v>
      </c>
      <c r="BL119" s="100">
        <v>1746</v>
      </c>
      <c r="BM119" s="100">
        <v>0</v>
      </c>
      <c r="BN119" s="100">
        <v>3289</v>
      </c>
      <c r="BP119" s="124">
        <v>2012</v>
      </c>
    </row>
    <row r="120" spans="2:68">
      <c r="B120" s="124">
        <v>2013</v>
      </c>
      <c r="C120" s="100">
        <v>12</v>
      </c>
      <c r="D120" s="100">
        <v>0</v>
      </c>
      <c r="E120" s="100">
        <v>0</v>
      </c>
      <c r="F120" s="100">
        <v>0</v>
      </c>
      <c r="G120" s="100">
        <v>3</v>
      </c>
      <c r="H120" s="100">
        <v>5</v>
      </c>
      <c r="I120" s="100">
        <v>2</v>
      </c>
      <c r="J120" s="100">
        <v>0</v>
      </c>
      <c r="K120" s="100">
        <v>10</v>
      </c>
      <c r="L120" s="100">
        <v>29</v>
      </c>
      <c r="M120" s="100">
        <v>28</v>
      </c>
      <c r="N120" s="100">
        <v>43</v>
      </c>
      <c r="O120" s="100">
        <v>67</v>
      </c>
      <c r="P120" s="100">
        <v>99</v>
      </c>
      <c r="Q120" s="100">
        <v>171</v>
      </c>
      <c r="R120" s="100">
        <v>236</v>
      </c>
      <c r="S120" s="100">
        <v>391</v>
      </c>
      <c r="T120" s="100">
        <v>777</v>
      </c>
      <c r="U120" s="100">
        <v>0</v>
      </c>
      <c r="V120" s="100">
        <v>1873</v>
      </c>
      <c r="X120" s="124">
        <v>2013</v>
      </c>
      <c r="Y120" s="100">
        <v>3</v>
      </c>
      <c r="Z120" s="100">
        <v>0</v>
      </c>
      <c r="AA120" s="100">
        <v>1</v>
      </c>
      <c r="AB120" s="100">
        <v>0</v>
      </c>
      <c r="AC120" s="100">
        <v>3</v>
      </c>
      <c r="AD120" s="100">
        <v>1</v>
      </c>
      <c r="AE120" s="100">
        <v>7</v>
      </c>
      <c r="AF120" s="100">
        <v>5</v>
      </c>
      <c r="AG120" s="100">
        <v>7</v>
      </c>
      <c r="AH120" s="100">
        <v>18</v>
      </c>
      <c r="AI120" s="100">
        <v>23</v>
      </c>
      <c r="AJ120" s="100">
        <v>34</v>
      </c>
      <c r="AK120" s="100">
        <v>46</v>
      </c>
      <c r="AL120" s="100">
        <v>74</v>
      </c>
      <c r="AM120" s="100">
        <v>123</v>
      </c>
      <c r="AN120" s="100">
        <v>183</v>
      </c>
      <c r="AO120" s="100">
        <v>329</v>
      </c>
      <c r="AP120" s="100">
        <v>1099</v>
      </c>
      <c r="AQ120" s="100">
        <v>0</v>
      </c>
      <c r="AR120" s="100">
        <v>1956</v>
      </c>
      <c r="AT120" s="124">
        <v>2013</v>
      </c>
      <c r="AU120" s="100">
        <v>15</v>
      </c>
      <c r="AV120" s="100">
        <v>0</v>
      </c>
      <c r="AW120" s="100">
        <v>1</v>
      </c>
      <c r="AX120" s="100">
        <v>0</v>
      </c>
      <c r="AY120" s="100">
        <v>6</v>
      </c>
      <c r="AZ120" s="100">
        <v>6</v>
      </c>
      <c r="BA120" s="100">
        <v>9</v>
      </c>
      <c r="BB120" s="100">
        <v>5</v>
      </c>
      <c r="BC120" s="100">
        <v>17</v>
      </c>
      <c r="BD120" s="100">
        <v>47</v>
      </c>
      <c r="BE120" s="100">
        <v>51</v>
      </c>
      <c r="BF120" s="100">
        <v>77</v>
      </c>
      <c r="BG120" s="100">
        <v>113</v>
      </c>
      <c r="BH120" s="100">
        <v>173</v>
      </c>
      <c r="BI120" s="100">
        <v>294</v>
      </c>
      <c r="BJ120" s="100">
        <v>419</v>
      </c>
      <c r="BK120" s="100">
        <v>720</v>
      </c>
      <c r="BL120" s="100">
        <v>1876</v>
      </c>
      <c r="BM120" s="100">
        <v>0</v>
      </c>
      <c r="BN120" s="100">
        <v>3829</v>
      </c>
      <c r="BP120" s="124">
        <v>2013</v>
      </c>
    </row>
    <row r="121" spans="2:68">
      <c r="B121" s="124">
        <v>2014</v>
      </c>
      <c r="C121" s="100">
        <v>12</v>
      </c>
      <c r="D121" s="100">
        <v>0</v>
      </c>
      <c r="E121" s="100">
        <v>0</v>
      </c>
      <c r="F121" s="100">
        <v>1</v>
      </c>
      <c r="G121" s="100">
        <v>3</v>
      </c>
      <c r="H121" s="100">
        <v>0</v>
      </c>
      <c r="I121" s="100">
        <v>3</v>
      </c>
      <c r="J121" s="100">
        <v>3</v>
      </c>
      <c r="K121" s="100">
        <v>11</v>
      </c>
      <c r="L121" s="100">
        <v>19</v>
      </c>
      <c r="M121" s="100">
        <v>28</v>
      </c>
      <c r="N121" s="100">
        <v>44</v>
      </c>
      <c r="O121" s="100">
        <v>85</v>
      </c>
      <c r="P121" s="100">
        <v>112</v>
      </c>
      <c r="Q121" s="100">
        <v>155</v>
      </c>
      <c r="R121" s="100">
        <v>257</v>
      </c>
      <c r="S121" s="100">
        <v>319</v>
      </c>
      <c r="T121" s="100">
        <v>828</v>
      </c>
      <c r="U121" s="100">
        <v>0</v>
      </c>
      <c r="V121" s="100">
        <v>1880</v>
      </c>
      <c r="X121" s="124">
        <v>2014</v>
      </c>
      <c r="Y121" s="100">
        <v>4</v>
      </c>
      <c r="Z121" s="100">
        <v>0</v>
      </c>
      <c r="AA121" s="100">
        <v>0</v>
      </c>
      <c r="AB121" s="100">
        <v>0</v>
      </c>
      <c r="AC121" s="100">
        <v>1</v>
      </c>
      <c r="AD121" s="100">
        <v>4</v>
      </c>
      <c r="AE121" s="100">
        <v>4</v>
      </c>
      <c r="AF121" s="100">
        <v>9</v>
      </c>
      <c r="AG121" s="100">
        <v>7</v>
      </c>
      <c r="AH121" s="100">
        <v>7</v>
      </c>
      <c r="AI121" s="100">
        <v>20</v>
      </c>
      <c r="AJ121" s="100">
        <v>43</v>
      </c>
      <c r="AK121" s="100">
        <v>57</v>
      </c>
      <c r="AL121" s="100">
        <v>73</v>
      </c>
      <c r="AM121" s="100">
        <v>126</v>
      </c>
      <c r="AN121" s="100">
        <v>193</v>
      </c>
      <c r="AO121" s="100">
        <v>337</v>
      </c>
      <c r="AP121" s="100">
        <v>1247</v>
      </c>
      <c r="AQ121" s="100">
        <v>0</v>
      </c>
      <c r="AR121" s="100">
        <v>2132</v>
      </c>
      <c r="AT121" s="124">
        <v>2014</v>
      </c>
      <c r="AU121" s="100">
        <v>16</v>
      </c>
      <c r="AV121" s="100">
        <v>0</v>
      </c>
      <c r="AW121" s="100">
        <v>0</v>
      </c>
      <c r="AX121" s="100">
        <v>1</v>
      </c>
      <c r="AY121" s="100">
        <v>4</v>
      </c>
      <c r="AZ121" s="100">
        <v>4</v>
      </c>
      <c r="BA121" s="100">
        <v>7</v>
      </c>
      <c r="BB121" s="100">
        <v>12</v>
      </c>
      <c r="BC121" s="100">
        <v>18</v>
      </c>
      <c r="BD121" s="100">
        <v>26</v>
      </c>
      <c r="BE121" s="100">
        <v>48</v>
      </c>
      <c r="BF121" s="100">
        <v>87</v>
      </c>
      <c r="BG121" s="100">
        <v>142</v>
      </c>
      <c r="BH121" s="100">
        <v>185</v>
      </c>
      <c r="BI121" s="100">
        <v>281</v>
      </c>
      <c r="BJ121" s="100">
        <v>450</v>
      </c>
      <c r="BK121" s="100">
        <v>656</v>
      </c>
      <c r="BL121" s="100">
        <v>2075</v>
      </c>
      <c r="BM121" s="100">
        <v>0</v>
      </c>
      <c r="BN121" s="100">
        <v>4012</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8"/>
      <c r="BP75" s="122">
        <v>1968</v>
      </c>
    </row>
    <row r="76" spans="1:68">
      <c r="A76" s="12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8"/>
      <c r="BP76" s="122">
        <v>1969</v>
      </c>
    </row>
    <row r="77" spans="1:68">
      <c r="A77" s="12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8"/>
      <c r="BP77" s="122">
        <v>1970</v>
      </c>
    </row>
    <row r="78" spans="1:68">
      <c r="A78" s="12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8"/>
      <c r="BP78" s="122">
        <v>1971</v>
      </c>
    </row>
    <row r="79" spans="1:68">
      <c r="A79" s="12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8"/>
      <c r="BP79" s="122">
        <v>1972</v>
      </c>
    </row>
    <row r="80" spans="1:68">
      <c r="A80" s="12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8"/>
      <c r="BP80" s="122">
        <v>1973</v>
      </c>
    </row>
    <row r="81" spans="1:68">
      <c r="A81" s="12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8"/>
      <c r="BP81" s="122">
        <v>1974</v>
      </c>
    </row>
    <row r="82" spans="1:68">
      <c r="A82" s="12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8"/>
      <c r="BP82" s="122">
        <v>1975</v>
      </c>
    </row>
    <row r="83" spans="1:68">
      <c r="A83" s="12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8"/>
      <c r="BP83" s="122">
        <v>1976</v>
      </c>
    </row>
    <row r="84" spans="1:68">
      <c r="A84" s="12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8"/>
      <c r="BP84" s="122">
        <v>1977</v>
      </c>
    </row>
    <row r="85" spans="1:68">
      <c r="A85" s="12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8"/>
      <c r="BP85" s="122">
        <v>1978</v>
      </c>
    </row>
    <row r="86" spans="1:68">
      <c r="A86" s="128"/>
      <c r="B86" s="123">
        <v>1979</v>
      </c>
      <c r="C86" s="100">
        <v>4.4485964999999998</v>
      </c>
      <c r="D86" s="100">
        <v>0.1479743</v>
      </c>
      <c r="E86" s="100">
        <v>0.31192779999999998</v>
      </c>
      <c r="F86" s="100">
        <v>0</v>
      </c>
      <c r="G86" s="100">
        <v>0.47672619999999999</v>
      </c>
      <c r="H86" s="100">
        <v>0.33231699999999997</v>
      </c>
      <c r="I86" s="100">
        <v>1.0294738000000001</v>
      </c>
      <c r="J86" s="100">
        <v>1.929881</v>
      </c>
      <c r="K86" s="100">
        <v>1.9778334</v>
      </c>
      <c r="L86" s="100">
        <v>4.4013514999999996</v>
      </c>
      <c r="M86" s="100">
        <v>7.2843457000000003</v>
      </c>
      <c r="N86" s="100">
        <v>10.895833</v>
      </c>
      <c r="O86" s="100">
        <v>15.771570000000001</v>
      </c>
      <c r="P86" s="100">
        <v>26.391193000000001</v>
      </c>
      <c r="Q86" s="100">
        <v>58.784672</v>
      </c>
      <c r="R86" s="100">
        <v>85.225847999999999</v>
      </c>
      <c r="S86" s="100">
        <v>211.94773000000001</v>
      </c>
      <c r="T86" s="100">
        <v>380.44297</v>
      </c>
      <c r="U86" s="100">
        <v>8.6713625000000008</v>
      </c>
      <c r="V86" s="100">
        <v>16.73105</v>
      </c>
      <c r="W86" s="128"/>
      <c r="X86" s="123">
        <v>1979</v>
      </c>
      <c r="Y86" s="100">
        <v>1.9726766</v>
      </c>
      <c r="Z86" s="100">
        <v>0.15438289999999999</v>
      </c>
      <c r="AA86" s="100">
        <v>0.16349060000000001</v>
      </c>
      <c r="AB86" s="100">
        <v>0.1555087</v>
      </c>
      <c r="AC86" s="100">
        <v>0</v>
      </c>
      <c r="AD86" s="100">
        <v>0.33814509999999998</v>
      </c>
      <c r="AE86" s="100">
        <v>0.3561298</v>
      </c>
      <c r="AF86" s="100">
        <v>1.5771556</v>
      </c>
      <c r="AG86" s="100">
        <v>3.6223071999999998</v>
      </c>
      <c r="AH86" s="100">
        <v>7.6733352000000004</v>
      </c>
      <c r="AI86" s="100">
        <v>7.8737263999999998</v>
      </c>
      <c r="AJ86" s="100">
        <v>15.389011999999999</v>
      </c>
      <c r="AK86" s="100">
        <v>19.734116</v>
      </c>
      <c r="AL86" s="100">
        <v>38.513942999999998</v>
      </c>
      <c r="AM86" s="100">
        <v>51.024583</v>
      </c>
      <c r="AN86" s="100">
        <v>84.004480000000001</v>
      </c>
      <c r="AO86" s="100">
        <v>150.80032</v>
      </c>
      <c r="AP86" s="100">
        <v>316.92000999999999</v>
      </c>
      <c r="AQ86" s="100">
        <v>12.489729000000001</v>
      </c>
      <c r="AR86" s="100">
        <v>15.484821</v>
      </c>
      <c r="AS86" s="128"/>
      <c r="AT86" s="123">
        <v>1979</v>
      </c>
      <c r="AU86" s="100">
        <v>3.2397257000000002</v>
      </c>
      <c r="AV86" s="100">
        <v>0.15111069999999999</v>
      </c>
      <c r="AW86" s="100">
        <v>0.2394579</v>
      </c>
      <c r="AX86" s="100">
        <v>7.6129100000000005E-2</v>
      </c>
      <c r="AY86" s="100">
        <v>0.24193509999999999</v>
      </c>
      <c r="AZ86" s="100">
        <v>0.3352057</v>
      </c>
      <c r="BA86" s="100">
        <v>0.69904710000000003</v>
      </c>
      <c r="BB86" s="100">
        <v>1.7578805</v>
      </c>
      <c r="BC86" s="100">
        <v>2.7813704000000001</v>
      </c>
      <c r="BD86" s="100">
        <v>5.9908539999999997</v>
      </c>
      <c r="BE86" s="100">
        <v>7.5725683000000004</v>
      </c>
      <c r="BF86" s="100">
        <v>13.160975000000001</v>
      </c>
      <c r="BG86" s="100">
        <v>17.838000000000001</v>
      </c>
      <c r="BH86" s="100">
        <v>32.883152000000003</v>
      </c>
      <c r="BI86" s="100">
        <v>54.459802000000003</v>
      </c>
      <c r="BJ86" s="100">
        <v>84.492266000000001</v>
      </c>
      <c r="BK86" s="100">
        <v>170.99073999999999</v>
      </c>
      <c r="BL86" s="100">
        <v>334.72714999999999</v>
      </c>
      <c r="BM86" s="100">
        <v>10.581625000000001</v>
      </c>
      <c r="BN86" s="100">
        <v>15.740405000000001</v>
      </c>
      <c r="BO86" s="128"/>
      <c r="BP86" s="123">
        <v>1979</v>
      </c>
    </row>
    <row r="87" spans="1:68">
      <c r="A87" s="128"/>
      <c r="B87" s="123">
        <v>1980</v>
      </c>
      <c r="C87" s="100">
        <v>3.2764495999999999</v>
      </c>
      <c r="D87" s="100">
        <v>0.14987110000000001</v>
      </c>
      <c r="E87" s="100">
        <v>0</v>
      </c>
      <c r="F87" s="100">
        <v>0.30006379999999999</v>
      </c>
      <c r="G87" s="100">
        <v>0.62107559999999995</v>
      </c>
      <c r="H87" s="100">
        <v>0.98271569999999997</v>
      </c>
      <c r="I87" s="100">
        <v>0.33342500000000003</v>
      </c>
      <c r="J87" s="100">
        <v>1.6483766</v>
      </c>
      <c r="K87" s="100">
        <v>1.9292868000000001</v>
      </c>
      <c r="L87" s="100">
        <v>4.2093299999999996</v>
      </c>
      <c r="M87" s="100">
        <v>8.3226987999999995</v>
      </c>
      <c r="N87" s="100">
        <v>9.5664485999999993</v>
      </c>
      <c r="O87" s="100">
        <v>18.066655000000001</v>
      </c>
      <c r="P87" s="100">
        <v>37.432001999999997</v>
      </c>
      <c r="Q87" s="100">
        <v>57.021926999999998</v>
      </c>
      <c r="R87" s="100">
        <v>133.82827</v>
      </c>
      <c r="S87" s="100">
        <v>227.61913999999999</v>
      </c>
      <c r="T87" s="100">
        <v>454.42885000000001</v>
      </c>
      <c r="U87" s="100">
        <v>10.179802</v>
      </c>
      <c r="V87" s="100">
        <v>19.623775999999999</v>
      </c>
      <c r="W87" s="128"/>
      <c r="X87" s="123">
        <v>1980</v>
      </c>
      <c r="Y87" s="100">
        <v>1.9916963999999999</v>
      </c>
      <c r="Z87" s="100">
        <v>0.1564101</v>
      </c>
      <c r="AA87" s="100">
        <v>0.16083510000000001</v>
      </c>
      <c r="AB87" s="100">
        <v>0</v>
      </c>
      <c r="AC87" s="100">
        <v>0.6398935</v>
      </c>
      <c r="AD87" s="100">
        <v>0</v>
      </c>
      <c r="AE87" s="100">
        <v>0.17222080000000001</v>
      </c>
      <c r="AF87" s="100">
        <v>2.1495899999999999</v>
      </c>
      <c r="AG87" s="100">
        <v>2.7835768999999999</v>
      </c>
      <c r="AH87" s="100">
        <v>6.9171601000000003</v>
      </c>
      <c r="AI87" s="100">
        <v>8.2004073999999996</v>
      </c>
      <c r="AJ87" s="100">
        <v>14.286407000000001</v>
      </c>
      <c r="AK87" s="100">
        <v>20.426492</v>
      </c>
      <c r="AL87" s="100">
        <v>28.285143000000001</v>
      </c>
      <c r="AM87" s="100">
        <v>47.914777000000001</v>
      </c>
      <c r="AN87" s="100">
        <v>91.648150000000001</v>
      </c>
      <c r="AO87" s="100">
        <v>144.38436999999999</v>
      </c>
      <c r="AP87" s="100">
        <v>281.49682999999999</v>
      </c>
      <c r="AQ87" s="100">
        <v>11.892956</v>
      </c>
      <c r="AR87" s="100">
        <v>14.550366</v>
      </c>
      <c r="AS87" s="128"/>
      <c r="AT87" s="123">
        <v>1980</v>
      </c>
      <c r="AU87" s="100">
        <v>2.6497343</v>
      </c>
      <c r="AV87" s="100">
        <v>0.15307080000000001</v>
      </c>
      <c r="AW87" s="100">
        <v>7.86028E-2</v>
      </c>
      <c r="AX87" s="100">
        <v>0.15295700000000001</v>
      </c>
      <c r="AY87" s="100">
        <v>0.63034409999999996</v>
      </c>
      <c r="AZ87" s="100">
        <v>0.49590509999999999</v>
      </c>
      <c r="BA87" s="100">
        <v>0.25413279999999999</v>
      </c>
      <c r="BB87" s="100">
        <v>1.8936784</v>
      </c>
      <c r="BC87" s="100">
        <v>2.3461539999999999</v>
      </c>
      <c r="BD87" s="100">
        <v>5.5291236000000001</v>
      </c>
      <c r="BE87" s="100">
        <v>8.2630116999999998</v>
      </c>
      <c r="BF87" s="100">
        <v>11.942826</v>
      </c>
      <c r="BG87" s="100">
        <v>19.298777000000001</v>
      </c>
      <c r="BH87" s="100">
        <v>32.537981000000002</v>
      </c>
      <c r="BI87" s="100">
        <v>51.937933999999998</v>
      </c>
      <c r="BJ87" s="100">
        <v>108.64559</v>
      </c>
      <c r="BK87" s="100">
        <v>172.27173999999999</v>
      </c>
      <c r="BL87" s="100">
        <v>329.31067999999999</v>
      </c>
      <c r="BM87" s="100">
        <v>11.037501000000001</v>
      </c>
      <c r="BN87" s="100">
        <v>16.188461</v>
      </c>
      <c r="BO87" s="128"/>
      <c r="BP87" s="123">
        <v>1980</v>
      </c>
    </row>
    <row r="88" spans="1:68">
      <c r="A88" s="128"/>
      <c r="B88" s="123">
        <v>1981</v>
      </c>
      <c r="C88" s="100">
        <v>3.6007118999999999</v>
      </c>
      <c r="D88" s="100">
        <v>0.30811749999999999</v>
      </c>
      <c r="E88" s="100">
        <v>0</v>
      </c>
      <c r="F88" s="100">
        <v>0.15133650000000001</v>
      </c>
      <c r="G88" s="100">
        <v>0.60620850000000004</v>
      </c>
      <c r="H88" s="100">
        <v>0.64266319999999999</v>
      </c>
      <c r="I88" s="100">
        <v>0.48211900000000002</v>
      </c>
      <c r="J88" s="100">
        <v>0.79337060000000004</v>
      </c>
      <c r="K88" s="100">
        <v>1.6386457999999999</v>
      </c>
      <c r="L88" s="100">
        <v>3.9753001000000001</v>
      </c>
      <c r="M88" s="100">
        <v>7.8372085</v>
      </c>
      <c r="N88" s="100">
        <v>9.1857880000000005</v>
      </c>
      <c r="O88" s="100">
        <v>12.677875999999999</v>
      </c>
      <c r="P88" s="100">
        <v>31.981451</v>
      </c>
      <c r="Q88" s="100">
        <v>49.991762999999999</v>
      </c>
      <c r="R88" s="100">
        <v>114.88733000000001</v>
      </c>
      <c r="S88" s="100">
        <v>230.52098000000001</v>
      </c>
      <c r="T88" s="100">
        <v>377.91534999999999</v>
      </c>
      <c r="U88" s="100">
        <v>9.1027886000000002</v>
      </c>
      <c r="V88" s="100">
        <v>17.321141999999998</v>
      </c>
      <c r="W88" s="128"/>
      <c r="X88" s="123">
        <v>1981</v>
      </c>
      <c r="Y88" s="100">
        <v>2.1567218000000001</v>
      </c>
      <c r="Z88" s="100">
        <v>0.16117310000000001</v>
      </c>
      <c r="AA88" s="100">
        <v>0</v>
      </c>
      <c r="AB88" s="100">
        <v>0.157167</v>
      </c>
      <c r="AC88" s="100">
        <v>0</v>
      </c>
      <c r="AD88" s="100">
        <v>0</v>
      </c>
      <c r="AE88" s="100">
        <v>0.49612279999999997</v>
      </c>
      <c r="AF88" s="100">
        <v>1.6498451000000001</v>
      </c>
      <c r="AG88" s="100">
        <v>2.4592805000000002</v>
      </c>
      <c r="AH88" s="100">
        <v>7.8139390000000004</v>
      </c>
      <c r="AI88" s="100">
        <v>7.6505039000000004</v>
      </c>
      <c r="AJ88" s="100">
        <v>13.766817</v>
      </c>
      <c r="AK88" s="100">
        <v>20.541806000000001</v>
      </c>
      <c r="AL88" s="100">
        <v>39.850247000000003</v>
      </c>
      <c r="AM88" s="100">
        <v>52.787770999999999</v>
      </c>
      <c r="AN88" s="100">
        <v>96.490092000000004</v>
      </c>
      <c r="AO88" s="100">
        <v>152.84078</v>
      </c>
      <c r="AP88" s="100">
        <v>290.08756</v>
      </c>
      <c r="AQ88" s="100">
        <v>12.896333</v>
      </c>
      <c r="AR88" s="100">
        <v>15.441065</v>
      </c>
      <c r="AS88" s="128"/>
      <c r="AT88" s="123">
        <v>1981</v>
      </c>
      <c r="AU88" s="100">
        <v>2.8957071999999999</v>
      </c>
      <c r="AV88" s="100">
        <v>0.2363035</v>
      </c>
      <c r="AW88" s="100">
        <v>0</v>
      </c>
      <c r="AX88" s="100">
        <v>0.15419669999999999</v>
      </c>
      <c r="AY88" s="100">
        <v>0.3072513</v>
      </c>
      <c r="AZ88" s="100">
        <v>0.325208</v>
      </c>
      <c r="BA88" s="100">
        <v>0.48902069999999997</v>
      </c>
      <c r="BB88" s="100">
        <v>1.2132585</v>
      </c>
      <c r="BC88" s="100">
        <v>2.0388459999999999</v>
      </c>
      <c r="BD88" s="100">
        <v>5.8450597000000002</v>
      </c>
      <c r="BE88" s="100">
        <v>7.7458434</v>
      </c>
      <c r="BF88" s="100">
        <v>11.477289000000001</v>
      </c>
      <c r="BG88" s="100">
        <v>16.798691000000002</v>
      </c>
      <c r="BH88" s="100">
        <v>36.179450000000003</v>
      </c>
      <c r="BI88" s="100">
        <v>51.561799000000001</v>
      </c>
      <c r="BJ88" s="100">
        <v>103.9864</v>
      </c>
      <c r="BK88" s="100">
        <v>179.07775000000001</v>
      </c>
      <c r="BL88" s="100">
        <v>313.87380999999999</v>
      </c>
      <c r="BM88" s="100">
        <v>11.002958</v>
      </c>
      <c r="BN88" s="100">
        <v>15.866308</v>
      </c>
      <c r="BO88" s="128"/>
      <c r="BP88" s="123">
        <v>1981</v>
      </c>
    </row>
    <row r="89" spans="1:68">
      <c r="A89" s="128"/>
      <c r="B89" s="123">
        <v>1982</v>
      </c>
      <c r="C89" s="100">
        <v>4.7320478000000001</v>
      </c>
      <c r="D89" s="100">
        <v>0.15813679999999999</v>
      </c>
      <c r="E89" s="100">
        <v>0</v>
      </c>
      <c r="F89" s="100">
        <v>0.15195120000000001</v>
      </c>
      <c r="G89" s="100">
        <v>0.8876252</v>
      </c>
      <c r="H89" s="100">
        <v>0.63172589999999995</v>
      </c>
      <c r="I89" s="100">
        <v>0.64289149999999995</v>
      </c>
      <c r="J89" s="100">
        <v>1.0964031000000001</v>
      </c>
      <c r="K89" s="100">
        <v>1.8016151</v>
      </c>
      <c r="L89" s="100">
        <v>4.4327743999999996</v>
      </c>
      <c r="M89" s="100">
        <v>6.3730963999999997</v>
      </c>
      <c r="N89" s="100">
        <v>11.226164000000001</v>
      </c>
      <c r="O89" s="100">
        <v>21.349625</v>
      </c>
      <c r="P89" s="100">
        <v>33.264691999999997</v>
      </c>
      <c r="Q89" s="100">
        <v>50.129137</v>
      </c>
      <c r="R89" s="100">
        <v>127.25172000000001</v>
      </c>
      <c r="S89" s="100">
        <v>184.04795999999999</v>
      </c>
      <c r="T89" s="100">
        <v>520.02810999999997</v>
      </c>
      <c r="U89" s="100">
        <v>10.19666</v>
      </c>
      <c r="V89" s="100">
        <v>19.390488999999999</v>
      </c>
      <c r="W89" s="128"/>
      <c r="X89" s="123">
        <v>1982</v>
      </c>
      <c r="Y89" s="100">
        <v>1.7744214</v>
      </c>
      <c r="Z89" s="100">
        <v>0.16585920000000001</v>
      </c>
      <c r="AA89" s="100">
        <v>0.4525788</v>
      </c>
      <c r="AB89" s="100">
        <v>0</v>
      </c>
      <c r="AC89" s="100">
        <v>0.30421029999999999</v>
      </c>
      <c r="AD89" s="100">
        <v>0</v>
      </c>
      <c r="AE89" s="100">
        <v>0.49473519999999999</v>
      </c>
      <c r="AF89" s="100">
        <v>1.1406866</v>
      </c>
      <c r="AG89" s="100">
        <v>2.3710336000000001</v>
      </c>
      <c r="AH89" s="100">
        <v>4.6598961000000001</v>
      </c>
      <c r="AI89" s="100">
        <v>8.2924728000000005</v>
      </c>
      <c r="AJ89" s="100">
        <v>17.466733000000001</v>
      </c>
      <c r="AK89" s="100">
        <v>20.802118</v>
      </c>
      <c r="AL89" s="100">
        <v>32.033949</v>
      </c>
      <c r="AM89" s="100">
        <v>58.843094000000001</v>
      </c>
      <c r="AN89" s="100">
        <v>87.557518000000002</v>
      </c>
      <c r="AO89" s="100">
        <v>163.8501</v>
      </c>
      <c r="AP89" s="100">
        <v>328.05444</v>
      </c>
      <c r="AQ89" s="100">
        <v>13.362560999999999</v>
      </c>
      <c r="AR89" s="100">
        <v>15.828001</v>
      </c>
      <c r="AS89" s="128"/>
      <c r="AT89" s="123">
        <v>1982</v>
      </c>
      <c r="AU89" s="100">
        <v>3.289263</v>
      </c>
      <c r="AV89" s="100">
        <v>0.16190599999999999</v>
      </c>
      <c r="AW89" s="100">
        <v>0.2214959</v>
      </c>
      <c r="AX89" s="100">
        <v>7.7579899999999993E-2</v>
      </c>
      <c r="AY89" s="100">
        <v>0.59996959999999999</v>
      </c>
      <c r="AZ89" s="100">
        <v>0.31907210000000003</v>
      </c>
      <c r="BA89" s="100">
        <v>0.5697662</v>
      </c>
      <c r="BB89" s="100">
        <v>1.1181064999999999</v>
      </c>
      <c r="BC89" s="100">
        <v>2.0789949000000001</v>
      </c>
      <c r="BD89" s="100">
        <v>4.5434986999999998</v>
      </c>
      <c r="BE89" s="100">
        <v>7.3096838999999996</v>
      </c>
      <c r="BF89" s="100">
        <v>14.338127999999999</v>
      </c>
      <c r="BG89" s="100">
        <v>21.064147999999999</v>
      </c>
      <c r="BH89" s="100">
        <v>32.606473000000001</v>
      </c>
      <c r="BI89" s="100">
        <v>55.017606000000001</v>
      </c>
      <c r="BJ89" s="100">
        <v>103.73711</v>
      </c>
      <c r="BK89" s="100">
        <v>170.78404</v>
      </c>
      <c r="BL89" s="100">
        <v>379.50484999999998</v>
      </c>
      <c r="BM89" s="100">
        <v>11.781947000000001</v>
      </c>
      <c r="BN89" s="100">
        <v>16.864269</v>
      </c>
      <c r="BO89" s="128"/>
      <c r="BP89" s="123">
        <v>1982</v>
      </c>
    </row>
    <row r="90" spans="1:68">
      <c r="A90" s="128"/>
      <c r="B90" s="123">
        <v>1983</v>
      </c>
      <c r="C90" s="100">
        <v>6.1649405000000002</v>
      </c>
      <c r="D90" s="100">
        <v>0.32272119999999999</v>
      </c>
      <c r="E90" s="100">
        <v>0</v>
      </c>
      <c r="F90" s="100">
        <v>0</v>
      </c>
      <c r="G90" s="100">
        <v>0</v>
      </c>
      <c r="H90" s="100">
        <v>0.93540990000000002</v>
      </c>
      <c r="I90" s="100">
        <v>0.63999799999999996</v>
      </c>
      <c r="J90" s="100">
        <v>1.0308995000000001</v>
      </c>
      <c r="K90" s="100">
        <v>1.7501373</v>
      </c>
      <c r="L90" s="100">
        <v>3.3069708000000002</v>
      </c>
      <c r="M90" s="100">
        <v>7.7851303999999999</v>
      </c>
      <c r="N90" s="100">
        <v>7.6420364999999997</v>
      </c>
      <c r="O90" s="100">
        <v>16.903313000000001</v>
      </c>
      <c r="P90" s="100">
        <v>31.764938999999998</v>
      </c>
      <c r="Q90" s="100">
        <v>59.316028000000003</v>
      </c>
      <c r="R90" s="100">
        <v>96.141354000000007</v>
      </c>
      <c r="S90" s="100">
        <v>204.26179999999999</v>
      </c>
      <c r="T90" s="100">
        <v>447.98236000000003</v>
      </c>
      <c r="U90" s="100">
        <v>9.6404715999999997</v>
      </c>
      <c r="V90" s="100">
        <v>17.857019999999999</v>
      </c>
      <c r="W90" s="128"/>
      <c r="X90" s="123">
        <v>1983</v>
      </c>
      <c r="Y90" s="100">
        <v>2.4558517000000002</v>
      </c>
      <c r="Z90" s="100">
        <v>0.1695913</v>
      </c>
      <c r="AA90" s="100">
        <v>0.14900820000000001</v>
      </c>
      <c r="AB90" s="100">
        <v>0.1596506</v>
      </c>
      <c r="AC90" s="100">
        <v>0.30104300000000001</v>
      </c>
      <c r="AD90" s="100">
        <v>0.31797609999999998</v>
      </c>
      <c r="AE90" s="100">
        <v>0.65149440000000003</v>
      </c>
      <c r="AF90" s="100">
        <v>0.35772350000000003</v>
      </c>
      <c r="AG90" s="100">
        <v>1.8458188</v>
      </c>
      <c r="AH90" s="100">
        <v>2.6740542</v>
      </c>
      <c r="AI90" s="100">
        <v>5.7180043999999999</v>
      </c>
      <c r="AJ90" s="100">
        <v>13.362553</v>
      </c>
      <c r="AK90" s="100">
        <v>18.046548000000001</v>
      </c>
      <c r="AL90" s="100">
        <v>32.959336</v>
      </c>
      <c r="AM90" s="100">
        <v>50.746343000000003</v>
      </c>
      <c r="AN90" s="100">
        <v>81.682905000000005</v>
      </c>
      <c r="AO90" s="100">
        <v>168.97194999999999</v>
      </c>
      <c r="AP90" s="100">
        <v>333.89814000000001</v>
      </c>
      <c r="AQ90" s="100">
        <v>12.793355</v>
      </c>
      <c r="AR90" s="100">
        <v>14.932323</v>
      </c>
      <c r="AS90" s="128"/>
      <c r="AT90" s="123">
        <v>1983</v>
      </c>
      <c r="AU90" s="100">
        <v>4.3580990000000002</v>
      </c>
      <c r="AV90" s="100">
        <v>0.24806039999999999</v>
      </c>
      <c r="AW90" s="100">
        <v>7.29181E-2</v>
      </c>
      <c r="AX90" s="100">
        <v>7.8071299999999996E-2</v>
      </c>
      <c r="AY90" s="100">
        <v>0.1483198</v>
      </c>
      <c r="AZ90" s="100">
        <v>0.62971900000000003</v>
      </c>
      <c r="BA90" s="100">
        <v>0.64569500000000002</v>
      </c>
      <c r="BB90" s="100">
        <v>0.70107359999999996</v>
      </c>
      <c r="BC90" s="100">
        <v>1.7967051000000001</v>
      </c>
      <c r="BD90" s="100">
        <v>2.9984107999999998</v>
      </c>
      <c r="BE90" s="100">
        <v>6.7764091000000004</v>
      </c>
      <c r="BF90" s="100">
        <v>10.48218</v>
      </c>
      <c r="BG90" s="100">
        <v>17.495701</v>
      </c>
      <c r="BH90" s="100">
        <v>32.405481000000002</v>
      </c>
      <c r="BI90" s="100">
        <v>54.517691999999997</v>
      </c>
      <c r="BJ90" s="100">
        <v>87.552435000000003</v>
      </c>
      <c r="BK90" s="100">
        <v>181.24778000000001</v>
      </c>
      <c r="BL90" s="100">
        <v>364.19204999999999</v>
      </c>
      <c r="BM90" s="100">
        <v>11.219041000000001</v>
      </c>
      <c r="BN90" s="100">
        <v>15.891795999999999</v>
      </c>
      <c r="BO90" s="128"/>
      <c r="BP90" s="123">
        <v>1983</v>
      </c>
    </row>
    <row r="91" spans="1:68">
      <c r="A91" s="128"/>
      <c r="B91" s="123">
        <v>1984</v>
      </c>
      <c r="C91" s="100">
        <v>4.9430560000000003</v>
      </c>
      <c r="D91" s="100">
        <v>0</v>
      </c>
      <c r="E91" s="100">
        <v>0.28642630000000002</v>
      </c>
      <c r="F91" s="100">
        <v>0</v>
      </c>
      <c r="G91" s="100">
        <v>0.58238489999999998</v>
      </c>
      <c r="H91" s="100">
        <v>0.92068030000000001</v>
      </c>
      <c r="I91" s="100">
        <v>0.47858489999999998</v>
      </c>
      <c r="J91" s="100">
        <v>0.82950520000000005</v>
      </c>
      <c r="K91" s="100">
        <v>1.4704925</v>
      </c>
      <c r="L91" s="100">
        <v>2.7149700999999999</v>
      </c>
      <c r="M91" s="100">
        <v>2.8953234999999999</v>
      </c>
      <c r="N91" s="100">
        <v>10.195599</v>
      </c>
      <c r="O91" s="100">
        <v>11.625411</v>
      </c>
      <c r="P91" s="100">
        <v>28.069500000000001</v>
      </c>
      <c r="Q91" s="100">
        <v>51.769460000000002</v>
      </c>
      <c r="R91" s="100">
        <v>109.50722</v>
      </c>
      <c r="S91" s="100">
        <v>171.80725000000001</v>
      </c>
      <c r="T91" s="100">
        <v>450.37587000000002</v>
      </c>
      <c r="U91" s="100">
        <v>9.0380667999999993</v>
      </c>
      <c r="V91" s="100">
        <v>16.763387999999999</v>
      </c>
      <c r="W91" s="128"/>
      <c r="X91" s="123">
        <v>1984</v>
      </c>
      <c r="Y91" s="100">
        <v>2.7733433000000001</v>
      </c>
      <c r="Z91" s="100">
        <v>0</v>
      </c>
      <c r="AA91" s="100">
        <v>0.14985470000000001</v>
      </c>
      <c r="AB91" s="100">
        <v>0</v>
      </c>
      <c r="AC91" s="100">
        <v>0.45106000000000002</v>
      </c>
      <c r="AD91" s="100">
        <v>0.46940130000000002</v>
      </c>
      <c r="AE91" s="100">
        <v>0.80656740000000005</v>
      </c>
      <c r="AF91" s="100">
        <v>0.6896873</v>
      </c>
      <c r="AG91" s="100">
        <v>1.7692186999999999</v>
      </c>
      <c r="AH91" s="100">
        <v>3.1095655</v>
      </c>
      <c r="AI91" s="100">
        <v>6.0767772999999998</v>
      </c>
      <c r="AJ91" s="100">
        <v>11.751383000000001</v>
      </c>
      <c r="AK91" s="100">
        <v>15.427381</v>
      </c>
      <c r="AL91" s="100">
        <v>33.930698</v>
      </c>
      <c r="AM91" s="100">
        <v>50.712952999999999</v>
      </c>
      <c r="AN91" s="100">
        <v>71.501531999999997</v>
      </c>
      <c r="AO91" s="100">
        <v>145.23170999999999</v>
      </c>
      <c r="AP91" s="100">
        <v>307.59618</v>
      </c>
      <c r="AQ91" s="100">
        <v>12.113554000000001</v>
      </c>
      <c r="AR91" s="100">
        <v>13.840452000000001</v>
      </c>
      <c r="AS91" s="128"/>
      <c r="AT91" s="123">
        <v>1984</v>
      </c>
      <c r="AU91" s="100">
        <v>3.8856831999999999</v>
      </c>
      <c r="AV91" s="100">
        <v>0</v>
      </c>
      <c r="AW91" s="100">
        <v>0.21968799999999999</v>
      </c>
      <c r="AX91" s="100">
        <v>0</v>
      </c>
      <c r="AY91" s="100">
        <v>0.51777790000000001</v>
      </c>
      <c r="AZ91" s="100">
        <v>0.69723990000000002</v>
      </c>
      <c r="BA91" s="100">
        <v>0.64166369999999995</v>
      </c>
      <c r="BB91" s="100">
        <v>0.76094360000000005</v>
      </c>
      <c r="BC91" s="100">
        <v>1.6160171000000001</v>
      </c>
      <c r="BD91" s="100">
        <v>2.9074654999999998</v>
      </c>
      <c r="BE91" s="100">
        <v>4.4476971000000001</v>
      </c>
      <c r="BF91" s="100">
        <v>10.965173</v>
      </c>
      <c r="BG91" s="100">
        <v>13.584187999999999</v>
      </c>
      <c r="BH91" s="100">
        <v>31.214872</v>
      </c>
      <c r="BI91" s="100">
        <v>51.178660000000001</v>
      </c>
      <c r="BJ91" s="100">
        <v>86.938941</v>
      </c>
      <c r="BK91" s="100">
        <v>154.56395000000001</v>
      </c>
      <c r="BL91" s="100">
        <v>345.60892000000001</v>
      </c>
      <c r="BM91" s="100">
        <v>10.578077</v>
      </c>
      <c r="BN91" s="100">
        <v>14.689767</v>
      </c>
      <c r="BO91" s="128"/>
      <c r="BP91" s="123">
        <v>1984</v>
      </c>
    </row>
    <row r="92" spans="1:68">
      <c r="A92" s="128"/>
      <c r="B92" s="123">
        <v>1985</v>
      </c>
      <c r="C92" s="100">
        <v>3.7448731999999998</v>
      </c>
      <c r="D92" s="100">
        <v>0</v>
      </c>
      <c r="E92" s="100">
        <v>0</v>
      </c>
      <c r="F92" s="100">
        <v>0</v>
      </c>
      <c r="G92" s="100">
        <v>0.72828009999999999</v>
      </c>
      <c r="H92" s="100">
        <v>0.14991180000000001</v>
      </c>
      <c r="I92" s="100">
        <v>0.95625300000000002</v>
      </c>
      <c r="J92" s="100">
        <v>0.96058399999999999</v>
      </c>
      <c r="K92" s="100">
        <v>1.2095944999999999</v>
      </c>
      <c r="L92" s="100">
        <v>3.8080186999999999</v>
      </c>
      <c r="M92" s="100">
        <v>3.7333234000000002</v>
      </c>
      <c r="N92" s="100">
        <v>9.0888551999999994</v>
      </c>
      <c r="O92" s="100">
        <v>12.765241</v>
      </c>
      <c r="P92" s="100">
        <v>25.20598</v>
      </c>
      <c r="Q92" s="100">
        <v>47.284551</v>
      </c>
      <c r="R92" s="100">
        <v>115.57033</v>
      </c>
      <c r="S92" s="100">
        <v>220.76795999999999</v>
      </c>
      <c r="T92" s="100">
        <v>462.86295999999999</v>
      </c>
      <c r="U92" s="100">
        <v>9.5525304999999996</v>
      </c>
      <c r="V92" s="100">
        <v>17.684930000000001</v>
      </c>
      <c r="W92" s="128"/>
      <c r="X92" s="123">
        <v>1985</v>
      </c>
      <c r="Y92" s="100">
        <v>2.0499399999999999</v>
      </c>
      <c r="Z92" s="100">
        <v>0</v>
      </c>
      <c r="AA92" s="100">
        <v>0</v>
      </c>
      <c r="AB92" s="100">
        <v>0.31361280000000002</v>
      </c>
      <c r="AC92" s="100">
        <v>0.15085190000000001</v>
      </c>
      <c r="AD92" s="100">
        <v>0.15326890000000001</v>
      </c>
      <c r="AE92" s="100">
        <v>0.47984179999999999</v>
      </c>
      <c r="AF92" s="100">
        <v>0.49749919999999997</v>
      </c>
      <c r="AG92" s="100">
        <v>1.9048304</v>
      </c>
      <c r="AH92" s="100">
        <v>2.0075685000000001</v>
      </c>
      <c r="AI92" s="100">
        <v>7.5410146999999998</v>
      </c>
      <c r="AJ92" s="100">
        <v>9.6272901999999991</v>
      </c>
      <c r="AK92" s="100">
        <v>15.665409</v>
      </c>
      <c r="AL92" s="100">
        <v>28.382764000000002</v>
      </c>
      <c r="AM92" s="100">
        <v>54.398567999999997</v>
      </c>
      <c r="AN92" s="100">
        <v>80.987064000000004</v>
      </c>
      <c r="AO92" s="100">
        <v>143.83752000000001</v>
      </c>
      <c r="AP92" s="100">
        <v>345.67790000000002</v>
      </c>
      <c r="AQ92" s="100">
        <v>12.712533000000001</v>
      </c>
      <c r="AR92" s="100">
        <v>14.329091999999999</v>
      </c>
      <c r="AS92" s="128"/>
      <c r="AT92" s="123">
        <v>1985</v>
      </c>
      <c r="AU92" s="100">
        <v>2.9177461999999998</v>
      </c>
      <c r="AV92" s="100">
        <v>0</v>
      </c>
      <c r="AW92" s="100">
        <v>0</v>
      </c>
      <c r="AX92" s="100">
        <v>0.15329119999999999</v>
      </c>
      <c r="AY92" s="100">
        <v>0.4446253</v>
      </c>
      <c r="AZ92" s="100">
        <v>0.15157180000000001</v>
      </c>
      <c r="BA92" s="100">
        <v>0.71847399999999995</v>
      </c>
      <c r="BB92" s="100">
        <v>0.73311630000000005</v>
      </c>
      <c r="BC92" s="100">
        <v>1.5487595999999999</v>
      </c>
      <c r="BD92" s="100">
        <v>2.9316271</v>
      </c>
      <c r="BE92" s="100">
        <v>5.5931234999999999</v>
      </c>
      <c r="BF92" s="100">
        <v>9.3541179000000003</v>
      </c>
      <c r="BG92" s="100">
        <v>14.254564</v>
      </c>
      <c r="BH92" s="100">
        <v>26.906371</v>
      </c>
      <c r="BI92" s="100">
        <v>51.255656000000002</v>
      </c>
      <c r="BJ92" s="100">
        <v>95.066224000000005</v>
      </c>
      <c r="BK92" s="100">
        <v>171.11893000000001</v>
      </c>
      <c r="BL92" s="100">
        <v>377.00671999999997</v>
      </c>
      <c r="BM92" s="100">
        <v>11.134819</v>
      </c>
      <c r="BN92" s="100">
        <v>15.377302</v>
      </c>
      <c r="BO92" s="128"/>
      <c r="BP92" s="123">
        <v>1985</v>
      </c>
    </row>
    <row r="93" spans="1:68">
      <c r="A93" s="128"/>
      <c r="B93" s="123">
        <v>1986</v>
      </c>
      <c r="C93" s="100">
        <v>3.3924590000000001</v>
      </c>
      <c r="D93" s="100">
        <v>0</v>
      </c>
      <c r="E93" s="100">
        <v>0.1487648</v>
      </c>
      <c r="F93" s="100">
        <v>0.14523249999999999</v>
      </c>
      <c r="G93" s="100">
        <v>0.1469676</v>
      </c>
      <c r="H93" s="100">
        <v>0.58671930000000005</v>
      </c>
      <c r="I93" s="100">
        <v>0.31461630000000002</v>
      </c>
      <c r="J93" s="100">
        <v>0.46747470000000002</v>
      </c>
      <c r="K93" s="100">
        <v>0.76905769999999996</v>
      </c>
      <c r="L93" s="100">
        <v>1.6159527</v>
      </c>
      <c r="M93" s="100">
        <v>3.9787903999999998</v>
      </c>
      <c r="N93" s="100">
        <v>5.7167506000000001</v>
      </c>
      <c r="O93" s="100">
        <v>12.229841</v>
      </c>
      <c r="P93" s="100">
        <v>22.551981999999999</v>
      </c>
      <c r="Q93" s="100">
        <v>49.201315000000001</v>
      </c>
      <c r="R93" s="100">
        <v>91.907610000000005</v>
      </c>
      <c r="S93" s="100">
        <v>215.55297999999999</v>
      </c>
      <c r="T93" s="100">
        <v>414.90188999999998</v>
      </c>
      <c r="U93" s="100">
        <v>8.6997966000000009</v>
      </c>
      <c r="V93" s="100">
        <v>15.812745</v>
      </c>
      <c r="W93" s="128"/>
      <c r="X93" s="123">
        <v>1986</v>
      </c>
      <c r="Y93" s="100">
        <v>2.0357443000000002</v>
      </c>
      <c r="Z93" s="100">
        <v>0</v>
      </c>
      <c r="AA93" s="100">
        <v>0</v>
      </c>
      <c r="AB93" s="100">
        <v>0</v>
      </c>
      <c r="AC93" s="100">
        <v>0.15237239999999999</v>
      </c>
      <c r="AD93" s="100">
        <v>0.29998049999999998</v>
      </c>
      <c r="AE93" s="100">
        <v>0.63140079999999998</v>
      </c>
      <c r="AF93" s="100">
        <v>0.48004150000000001</v>
      </c>
      <c r="AG93" s="100">
        <v>0.80936430000000004</v>
      </c>
      <c r="AH93" s="100">
        <v>2.6888882999999999</v>
      </c>
      <c r="AI93" s="100">
        <v>6.3915164999999998</v>
      </c>
      <c r="AJ93" s="100">
        <v>9.1717876</v>
      </c>
      <c r="AK93" s="100">
        <v>15.496121</v>
      </c>
      <c r="AL93" s="100">
        <v>27.293742999999999</v>
      </c>
      <c r="AM93" s="100">
        <v>56.849837000000001</v>
      </c>
      <c r="AN93" s="100">
        <v>74.595721999999995</v>
      </c>
      <c r="AO93" s="100">
        <v>135.65433999999999</v>
      </c>
      <c r="AP93" s="100">
        <v>321.39044000000001</v>
      </c>
      <c r="AQ93" s="100">
        <v>12.371911000000001</v>
      </c>
      <c r="AR93" s="100">
        <v>13.583873000000001</v>
      </c>
      <c r="AS93" s="128"/>
      <c r="AT93" s="123">
        <v>1986</v>
      </c>
      <c r="AU93" s="100">
        <v>2.7306916999999999</v>
      </c>
      <c r="AV93" s="100">
        <v>0</v>
      </c>
      <c r="AW93" s="100">
        <v>7.6245999999999994E-2</v>
      </c>
      <c r="AX93" s="100">
        <v>7.4226799999999996E-2</v>
      </c>
      <c r="AY93" s="100">
        <v>0.14962120000000001</v>
      </c>
      <c r="AZ93" s="100">
        <v>0.4449497</v>
      </c>
      <c r="BA93" s="100">
        <v>0.47273609999999999</v>
      </c>
      <c r="BB93" s="100">
        <v>0.4736747</v>
      </c>
      <c r="BC93" s="100">
        <v>0.78869639999999996</v>
      </c>
      <c r="BD93" s="100">
        <v>2.1370768999999998</v>
      </c>
      <c r="BE93" s="100">
        <v>5.1570805999999996</v>
      </c>
      <c r="BF93" s="100">
        <v>7.4119564999999996</v>
      </c>
      <c r="BG93" s="100">
        <v>13.899834999999999</v>
      </c>
      <c r="BH93" s="100">
        <v>25.081074999999998</v>
      </c>
      <c r="BI93" s="100">
        <v>53.466104000000001</v>
      </c>
      <c r="BJ93" s="100">
        <v>81.678697999999997</v>
      </c>
      <c r="BK93" s="100">
        <v>164.30212</v>
      </c>
      <c r="BL93" s="100">
        <v>346.49176999999997</v>
      </c>
      <c r="BM93" s="100">
        <v>10.537914000000001</v>
      </c>
      <c r="BN93" s="100">
        <v>14.186591999999999</v>
      </c>
      <c r="BO93" s="128"/>
      <c r="BP93" s="123">
        <v>1986</v>
      </c>
    </row>
    <row r="94" spans="1:68">
      <c r="A94" s="128"/>
      <c r="B94" s="123">
        <v>1987</v>
      </c>
      <c r="C94" s="100">
        <v>4.1656253000000003</v>
      </c>
      <c r="D94" s="100">
        <v>0.1629824</v>
      </c>
      <c r="E94" s="100">
        <v>0</v>
      </c>
      <c r="F94" s="100">
        <v>0.28258169999999999</v>
      </c>
      <c r="G94" s="100">
        <v>0</v>
      </c>
      <c r="H94" s="100">
        <v>0.14367959999999999</v>
      </c>
      <c r="I94" s="100">
        <v>0.46241710000000003</v>
      </c>
      <c r="J94" s="100">
        <v>0.78703840000000003</v>
      </c>
      <c r="K94" s="100">
        <v>0.88916079999999997</v>
      </c>
      <c r="L94" s="100">
        <v>2.0149328999999998</v>
      </c>
      <c r="M94" s="100">
        <v>3.8997402999999999</v>
      </c>
      <c r="N94" s="100">
        <v>6.5725305000000001</v>
      </c>
      <c r="O94" s="100">
        <v>10.973674000000001</v>
      </c>
      <c r="P94" s="100">
        <v>21.512701</v>
      </c>
      <c r="Q94" s="100">
        <v>45.561081999999999</v>
      </c>
      <c r="R94" s="100">
        <v>96.607830000000007</v>
      </c>
      <c r="S94" s="100">
        <v>191.85129000000001</v>
      </c>
      <c r="T94" s="100">
        <v>413.74745000000001</v>
      </c>
      <c r="U94" s="100">
        <v>8.6964501999999992</v>
      </c>
      <c r="V94" s="100">
        <v>15.441948999999999</v>
      </c>
      <c r="W94" s="128"/>
      <c r="X94" s="123">
        <v>1987</v>
      </c>
      <c r="Y94" s="100">
        <v>2.1866085000000002</v>
      </c>
      <c r="Z94" s="100">
        <v>0</v>
      </c>
      <c r="AA94" s="100">
        <v>0</v>
      </c>
      <c r="AB94" s="100">
        <v>0.1473824</v>
      </c>
      <c r="AC94" s="100">
        <v>0.30639549999999999</v>
      </c>
      <c r="AD94" s="100">
        <v>0.43961840000000002</v>
      </c>
      <c r="AE94" s="100">
        <v>0.4640687</v>
      </c>
      <c r="AF94" s="100">
        <v>0.80093550000000002</v>
      </c>
      <c r="AG94" s="100">
        <v>1.3062845000000001</v>
      </c>
      <c r="AH94" s="100">
        <v>3.0825775000000002</v>
      </c>
      <c r="AI94" s="100">
        <v>7.3357007000000003</v>
      </c>
      <c r="AJ94" s="100">
        <v>8.1697121999999993</v>
      </c>
      <c r="AK94" s="100">
        <v>15.747347</v>
      </c>
      <c r="AL94" s="100">
        <v>25.937875999999999</v>
      </c>
      <c r="AM94" s="100">
        <v>45.658169999999998</v>
      </c>
      <c r="AN94" s="100">
        <v>75.425398999999999</v>
      </c>
      <c r="AO94" s="100">
        <v>141.37872999999999</v>
      </c>
      <c r="AP94" s="100">
        <v>330.26729999999998</v>
      </c>
      <c r="AQ94" s="100">
        <v>12.423856000000001</v>
      </c>
      <c r="AR94" s="100">
        <v>13.54894</v>
      </c>
      <c r="AS94" s="128"/>
      <c r="AT94" s="123">
        <v>1987</v>
      </c>
      <c r="AU94" s="100">
        <v>3.2001732999999999</v>
      </c>
      <c r="AV94" s="100">
        <v>8.3602399999999993E-2</v>
      </c>
      <c r="AW94" s="100">
        <v>0</v>
      </c>
      <c r="AX94" s="100">
        <v>0.2164085</v>
      </c>
      <c r="AY94" s="100">
        <v>0.15069279999999999</v>
      </c>
      <c r="AZ94" s="100">
        <v>0.29019089999999997</v>
      </c>
      <c r="BA94" s="100">
        <v>0.46324140000000003</v>
      </c>
      <c r="BB94" s="100">
        <v>0.79392609999999997</v>
      </c>
      <c r="BC94" s="100">
        <v>1.0926981</v>
      </c>
      <c r="BD94" s="100">
        <v>2.5334238999999998</v>
      </c>
      <c r="BE94" s="100">
        <v>5.5798826999999998</v>
      </c>
      <c r="BF94" s="100">
        <v>7.3570622999999999</v>
      </c>
      <c r="BG94" s="100">
        <v>13.403122</v>
      </c>
      <c r="BH94" s="100">
        <v>23.863741000000001</v>
      </c>
      <c r="BI94" s="100">
        <v>45.615116999999998</v>
      </c>
      <c r="BJ94" s="100">
        <v>84.090543999999994</v>
      </c>
      <c r="BK94" s="100">
        <v>159.672</v>
      </c>
      <c r="BL94" s="100">
        <v>352.94646999999998</v>
      </c>
      <c r="BM94" s="100">
        <v>10.563288999999999</v>
      </c>
      <c r="BN94" s="100">
        <v>14.069144</v>
      </c>
      <c r="BO94" s="128"/>
      <c r="BP94" s="123">
        <v>1987</v>
      </c>
    </row>
    <row r="95" spans="1:68">
      <c r="A95" s="128"/>
      <c r="B95" s="123">
        <v>1988</v>
      </c>
      <c r="C95" s="100">
        <v>2.3831918000000001</v>
      </c>
      <c r="D95" s="100">
        <v>0</v>
      </c>
      <c r="E95" s="100">
        <v>0.15579960000000001</v>
      </c>
      <c r="F95" s="100">
        <v>0</v>
      </c>
      <c r="G95" s="100">
        <v>0.1485591</v>
      </c>
      <c r="H95" s="100">
        <v>0.56458180000000002</v>
      </c>
      <c r="I95" s="100">
        <v>1.6573454000000001</v>
      </c>
      <c r="J95" s="100">
        <v>0.46803699999999998</v>
      </c>
      <c r="K95" s="100">
        <v>0.83872069999999999</v>
      </c>
      <c r="L95" s="100">
        <v>1.3015806000000001</v>
      </c>
      <c r="M95" s="100">
        <v>2.5387540999999998</v>
      </c>
      <c r="N95" s="100">
        <v>6.9277725999999999</v>
      </c>
      <c r="O95" s="100">
        <v>13.014704</v>
      </c>
      <c r="P95" s="100">
        <v>19.843305999999998</v>
      </c>
      <c r="Q95" s="100">
        <v>48.901825000000002</v>
      </c>
      <c r="R95" s="100">
        <v>112.44665999999999</v>
      </c>
      <c r="S95" s="100">
        <v>197.86950999999999</v>
      </c>
      <c r="T95" s="100">
        <v>496.23862000000003</v>
      </c>
      <c r="U95" s="100">
        <v>9.5284911999999995</v>
      </c>
      <c r="V95" s="100">
        <v>17.074439999999999</v>
      </c>
      <c r="W95" s="128"/>
      <c r="X95" s="123">
        <v>1988</v>
      </c>
      <c r="Y95" s="100">
        <v>0.99976169999999998</v>
      </c>
      <c r="Z95" s="100">
        <v>0.1687399</v>
      </c>
      <c r="AA95" s="100">
        <v>0</v>
      </c>
      <c r="AB95" s="100">
        <v>0</v>
      </c>
      <c r="AC95" s="100">
        <v>0</v>
      </c>
      <c r="AD95" s="100">
        <v>0.43096200000000001</v>
      </c>
      <c r="AE95" s="100">
        <v>0.45399719999999999</v>
      </c>
      <c r="AF95" s="100">
        <v>0.4728311</v>
      </c>
      <c r="AG95" s="100">
        <v>0.87716989999999995</v>
      </c>
      <c r="AH95" s="100">
        <v>2.0677724</v>
      </c>
      <c r="AI95" s="100">
        <v>4.5047193999999999</v>
      </c>
      <c r="AJ95" s="100">
        <v>10.178005000000001</v>
      </c>
      <c r="AK95" s="100">
        <v>13.511139999999999</v>
      </c>
      <c r="AL95" s="100">
        <v>24.899794</v>
      </c>
      <c r="AM95" s="100">
        <v>42.613796000000001</v>
      </c>
      <c r="AN95" s="100">
        <v>71.892820999999998</v>
      </c>
      <c r="AO95" s="100">
        <v>164.26723000000001</v>
      </c>
      <c r="AP95" s="100">
        <v>344.64449000000002</v>
      </c>
      <c r="AQ95" s="100">
        <v>12.48307</v>
      </c>
      <c r="AR95" s="100">
        <v>13.495573</v>
      </c>
      <c r="AS95" s="128"/>
      <c r="AT95" s="123">
        <v>1988</v>
      </c>
      <c r="AU95" s="100">
        <v>1.7079405000000001</v>
      </c>
      <c r="AV95" s="100">
        <v>8.2078100000000001E-2</v>
      </c>
      <c r="AW95" s="100">
        <v>7.9927899999999996E-2</v>
      </c>
      <c r="AX95" s="100">
        <v>0</v>
      </c>
      <c r="AY95" s="100">
        <v>7.5425099999999995E-2</v>
      </c>
      <c r="AZ95" s="100">
        <v>0.49836039999999998</v>
      </c>
      <c r="BA95" s="100">
        <v>1.0569955</v>
      </c>
      <c r="BB95" s="100">
        <v>0.4704218</v>
      </c>
      <c r="BC95" s="100">
        <v>0.85751449999999996</v>
      </c>
      <c r="BD95" s="100">
        <v>1.6736793999999999</v>
      </c>
      <c r="BE95" s="100">
        <v>3.5006924000000001</v>
      </c>
      <c r="BF95" s="100">
        <v>8.5269954000000006</v>
      </c>
      <c r="BG95" s="100">
        <v>13.265955</v>
      </c>
      <c r="BH95" s="100">
        <v>22.52216</v>
      </c>
      <c r="BI95" s="100">
        <v>45.398696000000001</v>
      </c>
      <c r="BJ95" s="100">
        <v>88.528282000000004</v>
      </c>
      <c r="BK95" s="100">
        <v>176.49030999999999</v>
      </c>
      <c r="BL95" s="100">
        <v>386.35273999999998</v>
      </c>
      <c r="BM95" s="100">
        <v>11.008843000000001</v>
      </c>
      <c r="BN95" s="100">
        <v>14.635358</v>
      </c>
      <c r="BO95" s="128"/>
      <c r="BP95" s="123">
        <v>1988</v>
      </c>
    </row>
    <row r="96" spans="1:68">
      <c r="A96" s="128"/>
      <c r="B96" s="123">
        <v>1989</v>
      </c>
      <c r="C96" s="100">
        <v>2.0407137999999998</v>
      </c>
      <c r="D96" s="100">
        <v>0</v>
      </c>
      <c r="E96" s="100">
        <v>0.1571613</v>
      </c>
      <c r="F96" s="100">
        <v>0.27695150000000002</v>
      </c>
      <c r="G96" s="100">
        <v>0.29532979999999998</v>
      </c>
      <c r="H96" s="100">
        <v>0</v>
      </c>
      <c r="I96" s="100">
        <v>0.29356719999999997</v>
      </c>
      <c r="J96" s="100">
        <v>0.46222400000000002</v>
      </c>
      <c r="K96" s="100">
        <v>0.96820419999999996</v>
      </c>
      <c r="L96" s="100">
        <v>1.0367206</v>
      </c>
      <c r="M96" s="100">
        <v>3.4488705</v>
      </c>
      <c r="N96" s="100">
        <v>7.5438960000000002</v>
      </c>
      <c r="O96" s="100">
        <v>11.789737000000001</v>
      </c>
      <c r="P96" s="100">
        <v>22.80368</v>
      </c>
      <c r="Q96" s="100">
        <v>41.941367</v>
      </c>
      <c r="R96" s="100">
        <v>98.132806000000002</v>
      </c>
      <c r="S96" s="100">
        <v>240.05398</v>
      </c>
      <c r="T96" s="100">
        <v>430.21510999999998</v>
      </c>
      <c r="U96" s="100">
        <v>9.3232990000000004</v>
      </c>
      <c r="V96" s="100">
        <v>16.276516000000001</v>
      </c>
      <c r="W96" s="128"/>
      <c r="X96" s="123">
        <v>1989</v>
      </c>
      <c r="Y96" s="100">
        <v>1.3183525</v>
      </c>
      <c r="Z96" s="100">
        <v>0</v>
      </c>
      <c r="AA96" s="100">
        <v>0.1655964</v>
      </c>
      <c r="AB96" s="100">
        <v>0.1447128</v>
      </c>
      <c r="AC96" s="100">
        <v>0.30363440000000003</v>
      </c>
      <c r="AD96" s="100">
        <v>0.1415681</v>
      </c>
      <c r="AE96" s="100">
        <v>0.14762810000000001</v>
      </c>
      <c r="AF96" s="100">
        <v>0.6194693</v>
      </c>
      <c r="AG96" s="100">
        <v>0.83904160000000005</v>
      </c>
      <c r="AH96" s="100">
        <v>2.1933672999999998</v>
      </c>
      <c r="AI96" s="100">
        <v>3.5973348999999999</v>
      </c>
      <c r="AJ96" s="100">
        <v>9.4184912999999995</v>
      </c>
      <c r="AK96" s="100">
        <v>19.427902</v>
      </c>
      <c r="AL96" s="100">
        <v>26.248709000000002</v>
      </c>
      <c r="AM96" s="100">
        <v>41.382787</v>
      </c>
      <c r="AN96" s="100">
        <v>81.012753000000004</v>
      </c>
      <c r="AO96" s="100">
        <v>149.46678</v>
      </c>
      <c r="AP96" s="100">
        <v>350.74799999999999</v>
      </c>
      <c r="AQ96" s="100">
        <v>12.923014</v>
      </c>
      <c r="AR96" s="100">
        <v>13.75286</v>
      </c>
      <c r="AS96" s="128"/>
      <c r="AT96" s="123">
        <v>1989</v>
      </c>
      <c r="AU96" s="100">
        <v>1.6883064999999999</v>
      </c>
      <c r="AV96" s="100">
        <v>0</v>
      </c>
      <c r="AW96" s="100">
        <v>0.16126860000000001</v>
      </c>
      <c r="AX96" s="100">
        <v>0.21228839999999999</v>
      </c>
      <c r="AY96" s="100">
        <v>0.29942449999999998</v>
      </c>
      <c r="AZ96" s="100">
        <v>7.0219000000000004E-2</v>
      </c>
      <c r="BA96" s="100">
        <v>0.2208069</v>
      </c>
      <c r="BB96" s="100">
        <v>0.54064489999999998</v>
      </c>
      <c r="BC96" s="100">
        <v>0.90488659999999999</v>
      </c>
      <c r="BD96" s="100">
        <v>1.5987891999999999</v>
      </c>
      <c r="BE96" s="100">
        <v>3.5215386</v>
      </c>
      <c r="BF96" s="100">
        <v>8.4681753999999998</v>
      </c>
      <c r="BG96" s="100">
        <v>15.639343</v>
      </c>
      <c r="BH96" s="100">
        <v>24.621369999999999</v>
      </c>
      <c r="BI96" s="100">
        <v>41.630754000000003</v>
      </c>
      <c r="BJ96" s="100">
        <v>88.047002000000006</v>
      </c>
      <c r="BK96" s="100">
        <v>182.57261</v>
      </c>
      <c r="BL96" s="100">
        <v>372.93628000000001</v>
      </c>
      <c r="BM96" s="100">
        <v>11.127356000000001</v>
      </c>
      <c r="BN96" s="100">
        <v>14.529363</v>
      </c>
      <c r="BO96" s="128"/>
      <c r="BP96" s="123">
        <v>1989</v>
      </c>
    </row>
    <row r="97" spans="1:68">
      <c r="A97" s="128"/>
      <c r="B97" s="123">
        <v>1990</v>
      </c>
      <c r="C97" s="100">
        <v>3.8745813999999998</v>
      </c>
      <c r="D97" s="100">
        <v>0</v>
      </c>
      <c r="E97" s="100">
        <v>0</v>
      </c>
      <c r="F97" s="100">
        <v>0</v>
      </c>
      <c r="G97" s="100">
        <v>0.43571530000000003</v>
      </c>
      <c r="H97" s="100">
        <v>0.27939589999999997</v>
      </c>
      <c r="I97" s="100">
        <v>0.57212079999999998</v>
      </c>
      <c r="J97" s="100">
        <v>0.30474240000000002</v>
      </c>
      <c r="K97" s="100">
        <v>1.7175129</v>
      </c>
      <c r="L97" s="100">
        <v>2.5820392999999999</v>
      </c>
      <c r="M97" s="100">
        <v>2.1415212000000001</v>
      </c>
      <c r="N97" s="100">
        <v>3.8154520000000001</v>
      </c>
      <c r="O97" s="100">
        <v>8.9719016000000007</v>
      </c>
      <c r="P97" s="100">
        <v>22.307984000000001</v>
      </c>
      <c r="Q97" s="100">
        <v>40.387721999999997</v>
      </c>
      <c r="R97" s="100">
        <v>100.2996</v>
      </c>
      <c r="S97" s="100">
        <v>204.26858999999999</v>
      </c>
      <c r="T97" s="100">
        <v>510.03224</v>
      </c>
      <c r="U97" s="100">
        <v>9.4697981999999996</v>
      </c>
      <c r="V97" s="100">
        <v>16.642150000000001</v>
      </c>
      <c r="W97" s="128"/>
      <c r="X97" s="123">
        <v>1990</v>
      </c>
      <c r="Y97" s="100">
        <v>2.1209910999999999</v>
      </c>
      <c r="Z97" s="100">
        <v>0</v>
      </c>
      <c r="AA97" s="100">
        <v>0</v>
      </c>
      <c r="AB97" s="100">
        <v>0</v>
      </c>
      <c r="AC97" s="100">
        <v>0.29858010000000001</v>
      </c>
      <c r="AD97" s="100">
        <v>0.99041140000000005</v>
      </c>
      <c r="AE97" s="100">
        <v>0.43199720000000003</v>
      </c>
      <c r="AF97" s="100">
        <v>0.60931210000000002</v>
      </c>
      <c r="AG97" s="100">
        <v>1.1313040000000001</v>
      </c>
      <c r="AH97" s="100">
        <v>1.6713988</v>
      </c>
      <c r="AI97" s="100">
        <v>5.7373778</v>
      </c>
      <c r="AJ97" s="100">
        <v>8.9102487000000004</v>
      </c>
      <c r="AK97" s="100">
        <v>11.870941</v>
      </c>
      <c r="AL97" s="100">
        <v>22.951440000000002</v>
      </c>
      <c r="AM97" s="100">
        <v>41.753191000000001</v>
      </c>
      <c r="AN97" s="100">
        <v>72.952680000000001</v>
      </c>
      <c r="AO97" s="100">
        <v>119.86363</v>
      </c>
      <c r="AP97" s="100">
        <v>338.03937000000002</v>
      </c>
      <c r="AQ97" s="100">
        <v>11.936133</v>
      </c>
      <c r="AR97" s="100">
        <v>12.652581</v>
      </c>
      <c r="AS97" s="128"/>
      <c r="AT97" s="123">
        <v>1990</v>
      </c>
      <c r="AU97" s="100">
        <v>3.0203028000000001</v>
      </c>
      <c r="AV97" s="100">
        <v>0</v>
      </c>
      <c r="AW97" s="100">
        <v>0</v>
      </c>
      <c r="AX97" s="100">
        <v>0</v>
      </c>
      <c r="AY97" s="100">
        <v>0.3680909</v>
      </c>
      <c r="AZ97" s="100">
        <v>0.63264129999999996</v>
      </c>
      <c r="BA97" s="100">
        <v>0.50229550000000001</v>
      </c>
      <c r="BB97" s="100">
        <v>0.45704879999999998</v>
      </c>
      <c r="BC97" s="100">
        <v>1.4294609</v>
      </c>
      <c r="BD97" s="100">
        <v>2.1382338000000001</v>
      </c>
      <c r="BE97" s="100">
        <v>3.8970117000000002</v>
      </c>
      <c r="BF97" s="100">
        <v>6.3355122000000001</v>
      </c>
      <c r="BG97" s="100">
        <v>10.426992</v>
      </c>
      <c r="BH97" s="100">
        <v>22.646602999999999</v>
      </c>
      <c r="BI97" s="100">
        <v>41.144176999999999</v>
      </c>
      <c r="BJ97" s="100">
        <v>84.215463999999997</v>
      </c>
      <c r="BK97" s="100">
        <v>150.83984000000001</v>
      </c>
      <c r="BL97" s="100">
        <v>386.61457000000001</v>
      </c>
      <c r="BM97" s="100">
        <v>10.706042999999999</v>
      </c>
      <c r="BN97" s="100">
        <v>13.882329</v>
      </c>
      <c r="BO97" s="128"/>
      <c r="BP97" s="123">
        <v>1990</v>
      </c>
    </row>
    <row r="98" spans="1:68">
      <c r="A98" s="128"/>
      <c r="B98" s="123">
        <v>1991</v>
      </c>
      <c r="C98" s="100">
        <v>3.8325806</v>
      </c>
      <c r="D98" s="100">
        <v>0</v>
      </c>
      <c r="E98" s="100">
        <v>0</v>
      </c>
      <c r="F98" s="100">
        <v>0</v>
      </c>
      <c r="G98" s="100">
        <v>0.5656717</v>
      </c>
      <c r="H98" s="100">
        <v>0.4269077</v>
      </c>
      <c r="I98" s="100">
        <v>0.56039360000000005</v>
      </c>
      <c r="J98" s="100">
        <v>0.90330429999999995</v>
      </c>
      <c r="K98" s="100">
        <v>0.61055839999999995</v>
      </c>
      <c r="L98" s="100">
        <v>3.4188163999999999</v>
      </c>
      <c r="M98" s="100">
        <v>2.5359528999999998</v>
      </c>
      <c r="N98" s="100">
        <v>5.4451105999999996</v>
      </c>
      <c r="O98" s="100">
        <v>11.723680999999999</v>
      </c>
      <c r="P98" s="100">
        <v>21.865297000000002</v>
      </c>
      <c r="Q98" s="100">
        <v>42.451881</v>
      </c>
      <c r="R98" s="100">
        <v>91.198983999999996</v>
      </c>
      <c r="S98" s="100">
        <v>201.39078000000001</v>
      </c>
      <c r="T98" s="100">
        <v>459.06828999999999</v>
      </c>
      <c r="U98" s="100">
        <v>9.5526514999999996</v>
      </c>
      <c r="V98" s="100">
        <v>15.969376</v>
      </c>
      <c r="W98" s="128"/>
      <c r="X98" s="123">
        <v>1991</v>
      </c>
      <c r="Y98" s="100">
        <v>1.1301241</v>
      </c>
      <c r="Z98" s="100">
        <v>0</v>
      </c>
      <c r="AA98" s="100">
        <v>0</v>
      </c>
      <c r="AB98" s="100">
        <v>0.15030789999999999</v>
      </c>
      <c r="AC98" s="100">
        <v>0</v>
      </c>
      <c r="AD98" s="100">
        <v>0.57394160000000005</v>
      </c>
      <c r="AE98" s="100">
        <v>0.56183640000000001</v>
      </c>
      <c r="AF98" s="100">
        <v>0.90339809999999998</v>
      </c>
      <c r="AG98" s="100">
        <v>1.0952337000000001</v>
      </c>
      <c r="AH98" s="100">
        <v>1.3926274000000001</v>
      </c>
      <c r="AI98" s="100">
        <v>4.5985690999999997</v>
      </c>
      <c r="AJ98" s="100">
        <v>7.2494478999999998</v>
      </c>
      <c r="AK98" s="100">
        <v>11.618827</v>
      </c>
      <c r="AL98" s="100">
        <v>26.477018999999999</v>
      </c>
      <c r="AM98" s="100">
        <v>42.513843999999999</v>
      </c>
      <c r="AN98" s="100">
        <v>84.256459000000007</v>
      </c>
      <c r="AO98" s="100">
        <v>126.53440000000001</v>
      </c>
      <c r="AP98" s="100">
        <v>303.56184999999999</v>
      </c>
      <c r="AQ98" s="100">
        <v>12.054966</v>
      </c>
      <c r="AR98" s="100">
        <v>12.477986</v>
      </c>
      <c r="AS98" s="128"/>
      <c r="AT98" s="123">
        <v>1991</v>
      </c>
      <c r="AU98" s="100">
        <v>2.5163107999999998</v>
      </c>
      <c r="AV98" s="100">
        <v>0</v>
      </c>
      <c r="AW98" s="100">
        <v>0</v>
      </c>
      <c r="AX98" s="100">
        <v>7.3309799999999994E-2</v>
      </c>
      <c r="AY98" s="100">
        <v>0.28637620000000003</v>
      </c>
      <c r="AZ98" s="100">
        <v>0.50012040000000002</v>
      </c>
      <c r="BA98" s="100">
        <v>0.56111409999999995</v>
      </c>
      <c r="BB98" s="100">
        <v>0.90335120000000002</v>
      </c>
      <c r="BC98" s="100">
        <v>0.84989930000000002</v>
      </c>
      <c r="BD98" s="100">
        <v>2.4292009000000001</v>
      </c>
      <c r="BE98" s="100">
        <v>3.5421885999999998</v>
      </c>
      <c r="BF98" s="100">
        <v>6.3365245999999997</v>
      </c>
      <c r="BG98" s="100">
        <v>11.671018</v>
      </c>
      <c r="BH98" s="100">
        <v>24.277989999999999</v>
      </c>
      <c r="BI98" s="100">
        <v>42.486122999999999</v>
      </c>
      <c r="BJ98" s="100">
        <v>87.127270999999993</v>
      </c>
      <c r="BK98" s="100">
        <v>154.02823000000001</v>
      </c>
      <c r="BL98" s="100">
        <v>348.14290999999997</v>
      </c>
      <c r="BM98" s="100">
        <v>10.807661</v>
      </c>
      <c r="BN98" s="100">
        <v>13.590928</v>
      </c>
      <c r="BO98" s="128"/>
      <c r="BP98" s="123">
        <v>1991</v>
      </c>
    </row>
    <row r="99" spans="1:68">
      <c r="A99" s="128"/>
      <c r="B99" s="123">
        <v>1992</v>
      </c>
      <c r="C99" s="100">
        <v>3.1894778000000001</v>
      </c>
      <c r="D99" s="100">
        <v>0</v>
      </c>
      <c r="E99" s="100">
        <v>0</v>
      </c>
      <c r="F99" s="100">
        <v>0.14768539999999999</v>
      </c>
      <c r="G99" s="100">
        <v>0</v>
      </c>
      <c r="H99" s="100">
        <v>0.43302669999999999</v>
      </c>
      <c r="I99" s="100">
        <v>0.41348279999999998</v>
      </c>
      <c r="J99" s="100">
        <v>0.29623050000000001</v>
      </c>
      <c r="K99" s="100">
        <v>0.76579529999999996</v>
      </c>
      <c r="L99" s="100">
        <v>2.4939876999999999</v>
      </c>
      <c r="M99" s="100">
        <v>1.5704856</v>
      </c>
      <c r="N99" s="100">
        <v>4.2804554000000001</v>
      </c>
      <c r="O99" s="100">
        <v>10.76248</v>
      </c>
      <c r="P99" s="100">
        <v>22.175543999999999</v>
      </c>
      <c r="Q99" s="100">
        <v>34.721932000000002</v>
      </c>
      <c r="R99" s="100">
        <v>102.50394</v>
      </c>
      <c r="S99" s="100">
        <v>174.38569000000001</v>
      </c>
      <c r="T99" s="100">
        <v>405.91966000000002</v>
      </c>
      <c r="U99" s="100">
        <v>8.9340506000000008</v>
      </c>
      <c r="V99" s="100">
        <v>14.496999000000001</v>
      </c>
      <c r="W99" s="128"/>
      <c r="X99" s="123">
        <v>1992</v>
      </c>
      <c r="Y99" s="100">
        <v>1.2789093</v>
      </c>
      <c r="Z99" s="100">
        <v>0</v>
      </c>
      <c r="AA99" s="100">
        <v>0</v>
      </c>
      <c r="AB99" s="100">
        <v>0.3105098</v>
      </c>
      <c r="AC99" s="100">
        <v>0.14186309999999999</v>
      </c>
      <c r="AD99" s="100">
        <v>0.58075719999999997</v>
      </c>
      <c r="AE99" s="100">
        <v>0</v>
      </c>
      <c r="AF99" s="100">
        <v>0.44323620000000002</v>
      </c>
      <c r="AG99" s="100">
        <v>0.46787640000000003</v>
      </c>
      <c r="AH99" s="100">
        <v>1.3009556</v>
      </c>
      <c r="AI99" s="100">
        <v>3.5392551000000001</v>
      </c>
      <c r="AJ99" s="100">
        <v>10.381663</v>
      </c>
      <c r="AK99" s="100">
        <v>11.783211</v>
      </c>
      <c r="AL99" s="100">
        <v>20.985823</v>
      </c>
      <c r="AM99" s="100">
        <v>37.633341999999999</v>
      </c>
      <c r="AN99" s="100">
        <v>76.018051999999997</v>
      </c>
      <c r="AO99" s="100">
        <v>115.63749</v>
      </c>
      <c r="AP99" s="100">
        <v>304.952</v>
      </c>
      <c r="AQ99" s="100">
        <v>11.504633999999999</v>
      </c>
      <c r="AR99" s="100">
        <v>11.735488</v>
      </c>
      <c r="AS99" s="128"/>
      <c r="AT99" s="123">
        <v>1992</v>
      </c>
      <c r="AU99" s="100">
        <v>2.2586585000000001</v>
      </c>
      <c r="AV99" s="100">
        <v>0</v>
      </c>
      <c r="AW99" s="100">
        <v>0</v>
      </c>
      <c r="AX99" s="100">
        <v>0.2270634</v>
      </c>
      <c r="AY99" s="100">
        <v>6.9991200000000003E-2</v>
      </c>
      <c r="AZ99" s="100">
        <v>0.50667580000000001</v>
      </c>
      <c r="BA99" s="100">
        <v>0.206895</v>
      </c>
      <c r="BB99" s="100">
        <v>0.36982520000000002</v>
      </c>
      <c r="BC99" s="100">
        <v>0.61818499999999998</v>
      </c>
      <c r="BD99" s="100">
        <v>1.9101049999999999</v>
      </c>
      <c r="BE99" s="100">
        <v>2.5300734</v>
      </c>
      <c r="BF99" s="100">
        <v>7.2990529999999998</v>
      </c>
      <c r="BG99" s="100">
        <v>11.274639000000001</v>
      </c>
      <c r="BH99" s="100">
        <v>21.556146999999999</v>
      </c>
      <c r="BI99" s="100">
        <v>36.323532</v>
      </c>
      <c r="BJ99" s="100">
        <v>86.992564999999999</v>
      </c>
      <c r="BK99" s="100">
        <v>137.28639999999999</v>
      </c>
      <c r="BL99" s="100">
        <v>334.30018000000001</v>
      </c>
      <c r="BM99" s="100">
        <v>10.223910999999999</v>
      </c>
      <c r="BN99" s="100">
        <v>12.638539</v>
      </c>
      <c r="BO99" s="128"/>
      <c r="BP99" s="123">
        <v>1992</v>
      </c>
    </row>
    <row r="100" spans="1:68">
      <c r="A100" s="128"/>
      <c r="B100" s="123">
        <v>1993</v>
      </c>
      <c r="C100" s="100">
        <v>2.8690375000000001</v>
      </c>
      <c r="D100" s="100">
        <v>0</v>
      </c>
      <c r="E100" s="100">
        <v>0</v>
      </c>
      <c r="F100" s="100">
        <v>0</v>
      </c>
      <c r="G100" s="100">
        <v>0</v>
      </c>
      <c r="H100" s="100">
        <v>0.43893919999999997</v>
      </c>
      <c r="I100" s="100">
        <v>0.2740165</v>
      </c>
      <c r="J100" s="100">
        <v>0.87666750000000004</v>
      </c>
      <c r="K100" s="100">
        <v>0.91979540000000004</v>
      </c>
      <c r="L100" s="100">
        <v>1.8497623000000001</v>
      </c>
      <c r="M100" s="100">
        <v>3.5162903000000001</v>
      </c>
      <c r="N100" s="100">
        <v>3.1346487999999999</v>
      </c>
      <c r="O100" s="100">
        <v>8.6751141999999994</v>
      </c>
      <c r="P100" s="100">
        <v>18.829875000000001</v>
      </c>
      <c r="Q100" s="100">
        <v>38.777043999999997</v>
      </c>
      <c r="R100" s="100">
        <v>106.71899999999999</v>
      </c>
      <c r="S100" s="100">
        <v>188.04264000000001</v>
      </c>
      <c r="T100" s="100">
        <v>429.67973000000001</v>
      </c>
      <c r="U100" s="100">
        <v>9.4511716000000003</v>
      </c>
      <c r="V100" s="100">
        <v>15.134446000000001</v>
      </c>
      <c r="W100" s="128"/>
      <c r="X100" s="123">
        <v>1993</v>
      </c>
      <c r="Y100" s="100">
        <v>1.1130545000000001</v>
      </c>
      <c r="Z100" s="100">
        <v>0</v>
      </c>
      <c r="AA100" s="100">
        <v>0</v>
      </c>
      <c r="AB100" s="100">
        <v>0</v>
      </c>
      <c r="AC100" s="100">
        <v>0.28172069999999999</v>
      </c>
      <c r="AD100" s="100">
        <v>0.58888739999999995</v>
      </c>
      <c r="AE100" s="100">
        <v>0.13706670000000001</v>
      </c>
      <c r="AF100" s="100">
        <v>0.58226109999999998</v>
      </c>
      <c r="AG100" s="100">
        <v>1.2381352000000001</v>
      </c>
      <c r="AH100" s="100">
        <v>0.87425430000000004</v>
      </c>
      <c r="AI100" s="100">
        <v>3.6940240000000002</v>
      </c>
      <c r="AJ100" s="100">
        <v>7.1999231999999997</v>
      </c>
      <c r="AK100" s="100">
        <v>16.996046</v>
      </c>
      <c r="AL100" s="100">
        <v>16.352999000000001</v>
      </c>
      <c r="AM100" s="100">
        <v>32.345689999999998</v>
      </c>
      <c r="AN100" s="100">
        <v>74.900169000000005</v>
      </c>
      <c r="AO100" s="100">
        <v>139.20791</v>
      </c>
      <c r="AP100" s="100">
        <v>283.88285999999999</v>
      </c>
      <c r="AQ100" s="100">
        <v>11.612109</v>
      </c>
      <c r="AR100" s="100">
        <v>11.57471</v>
      </c>
      <c r="AS100" s="128"/>
      <c r="AT100" s="123">
        <v>1993</v>
      </c>
      <c r="AU100" s="100">
        <v>2.0137195999999999</v>
      </c>
      <c r="AV100" s="100">
        <v>0</v>
      </c>
      <c r="AW100" s="100">
        <v>0</v>
      </c>
      <c r="AX100" s="100">
        <v>0</v>
      </c>
      <c r="AY100" s="100">
        <v>0.13893759999999999</v>
      </c>
      <c r="AZ100" s="100">
        <v>0.51368119999999995</v>
      </c>
      <c r="BA100" s="100">
        <v>0.20555619999999999</v>
      </c>
      <c r="BB100" s="100">
        <v>0.72918879999999997</v>
      </c>
      <c r="BC100" s="100">
        <v>1.0782069999999999</v>
      </c>
      <c r="BD100" s="100">
        <v>1.3715222</v>
      </c>
      <c r="BE100" s="100">
        <v>3.6029665999999998</v>
      </c>
      <c r="BF100" s="100">
        <v>5.1463272</v>
      </c>
      <c r="BG100" s="100">
        <v>12.844659</v>
      </c>
      <c r="BH100" s="100">
        <v>17.545424000000001</v>
      </c>
      <c r="BI100" s="100">
        <v>35.254237000000003</v>
      </c>
      <c r="BJ100" s="100">
        <v>88.111559999999997</v>
      </c>
      <c r="BK100" s="100">
        <v>157.30722</v>
      </c>
      <c r="BL100" s="100">
        <v>326.54439000000002</v>
      </c>
      <c r="BM100" s="100">
        <v>10.535981</v>
      </c>
      <c r="BN100" s="100">
        <v>12.751239999999999</v>
      </c>
      <c r="BO100" s="128"/>
      <c r="BP100" s="123">
        <v>1993</v>
      </c>
    </row>
    <row r="101" spans="1:68">
      <c r="A101" s="128"/>
      <c r="B101" s="123">
        <v>1994</v>
      </c>
      <c r="C101" s="100">
        <v>2.2563924000000002</v>
      </c>
      <c r="D101" s="100">
        <v>0</v>
      </c>
      <c r="E101" s="100">
        <v>0</v>
      </c>
      <c r="F101" s="100">
        <v>0.1533216</v>
      </c>
      <c r="G101" s="100">
        <v>0.27478940000000002</v>
      </c>
      <c r="H101" s="100">
        <v>0.58783940000000001</v>
      </c>
      <c r="I101" s="100">
        <v>0.27282299999999998</v>
      </c>
      <c r="J101" s="100">
        <v>0.57663969999999998</v>
      </c>
      <c r="K101" s="100">
        <v>0.60850570000000004</v>
      </c>
      <c r="L101" s="100">
        <v>1.4633813</v>
      </c>
      <c r="M101" s="100">
        <v>2.7460863</v>
      </c>
      <c r="N101" s="100">
        <v>4.8378677999999997</v>
      </c>
      <c r="O101" s="100">
        <v>8.4694801999999996</v>
      </c>
      <c r="P101" s="100">
        <v>17.193169999999999</v>
      </c>
      <c r="Q101" s="100">
        <v>43.711278</v>
      </c>
      <c r="R101" s="100">
        <v>102.53451</v>
      </c>
      <c r="S101" s="100">
        <v>191.261</v>
      </c>
      <c r="T101" s="100">
        <v>473.89800000000002</v>
      </c>
      <c r="U101" s="100">
        <v>9.9507235999999999</v>
      </c>
      <c r="V101" s="100">
        <v>15.739789</v>
      </c>
      <c r="W101" s="128"/>
      <c r="X101" s="123">
        <v>1994</v>
      </c>
      <c r="Y101" s="100">
        <v>0.1584517</v>
      </c>
      <c r="Z101" s="100">
        <v>0</v>
      </c>
      <c r="AA101" s="100">
        <v>0</v>
      </c>
      <c r="AB101" s="100">
        <v>0.16130829999999999</v>
      </c>
      <c r="AC101" s="100">
        <v>0.14145969999999999</v>
      </c>
      <c r="AD101" s="100">
        <v>0</v>
      </c>
      <c r="AE101" s="100">
        <v>0.13646920000000001</v>
      </c>
      <c r="AF101" s="100">
        <v>0.28729280000000001</v>
      </c>
      <c r="AG101" s="100">
        <v>0.76281140000000003</v>
      </c>
      <c r="AH101" s="100">
        <v>1.5141472</v>
      </c>
      <c r="AI101" s="100">
        <v>2.4351584000000002</v>
      </c>
      <c r="AJ101" s="100">
        <v>5.2012087999999999</v>
      </c>
      <c r="AK101" s="100">
        <v>10.396879999999999</v>
      </c>
      <c r="AL101" s="100">
        <v>22.351552999999999</v>
      </c>
      <c r="AM101" s="100">
        <v>36.029885999999998</v>
      </c>
      <c r="AN101" s="100">
        <v>64.703552000000002</v>
      </c>
      <c r="AO101" s="100">
        <v>134.94144</v>
      </c>
      <c r="AP101" s="100">
        <v>312.37950999999998</v>
      </c>
      <c r="AQ101" s="100">
        <v>11.742614</v>
      </c>
      <c r="AR101" s="100">
        <v>11.365059</v>
      </c>
      <c r="AS101" s="128"/>
      <c r="AT101" s="123">
        <v>1994</v>
      </c>
      <c r="AU101" s="100">
        <v>1.2346775000000001</v>
      </c>
      <c r="AV101" s="100">
        <v>0</v>
      </c>
      <c r="AW101" s="100">
        <v>0</v>
      </c>
      <c r="AX101" s="100">
        <v>0.15721350000000001</v>
      </c>
      <c r="AY101" s="100">
        <v>0.20909639999999999</v>
      </c>
      <c r="AZ101" s="100">
        <v>0.2946356</v>
      </c>
      <c r="BA101" s="100">
        <v>0.2046605</v>
      </c>
      <c r="BB101" s="100">
        <v>0.43170809999999998</v>
      </c>
      <c r="BC101" s="100">
        <v>0.68554820000000005</v>
      </c>
      <c r="BD101" s="100">
        <v>1.4883314999999999</v>
      </c>
      <c r="BE101" s="100">
        <v>2.5942664999999998</v>
      </c>
      <c r="BF101" s="100">
        <v>5.0176195999999997</v>
      </c>
      <c r="BG101" s="100">
        <v>9.4354370000000003</v>
      </c>
      <c r="BH101" s="100">
        <v>19.854883999999998</v>
      </c>
      <c r="BI101" s="100">
        <v>39.517234000000002</v>
      </c>
      <c r="BJ101" s="100">
        <v>80.500022999999999</v>
      </c>
      <c r="BK101" s="100">
        <v>155.82906</v>
      </c>
      <c r="BL101" s="100">
        <v>360.02551999999997</v>
      </c>
      <c r="BM101" s="100">
        <v>10.850599000000001</v>
      </c>
      <c r="BN101" s="100">
        <v>12.886309000000001</v>
      </c>
      <c r="BO101" s="128"/>
      <c r="BP101" s="123">
        <v>1994</v>
      </c>
    </row>
    <row r="102" spans="1:68">
      <c r="A102" s="128"/>
      <c r="B102" s="123">
        <v>1995</v>
      </c>
      <c r="C102" s="100">
        <v>2.556514</v>
      </c>
      <c r="D102" s="100">
        <v>0</v>
      </c>
      <c r="E102" s="100">
        <v>0</v>
      </c>
      <c r="F102" s="100">
        <v>0</v>
      </c>
      <c r="G102" s="100">
        <v>0.2771093</v>
      </c>
      <c r="H102" s="100">
        <v>0.14526610000000001</v>
      </c>
      <c r="I102" s="100">
        <v>0.13732939999999999</v>
      </c>
      <c r="J102" s="100">
        <v>0.84679260000000001</v>
      </c>
      <c r="K102" s="100">
        <v>0.75361469999999997</v>
      </c>
      <c r="L102" s="100">
        <v>1.4214595999999999</v>
      </c>
      <c r="M102" s="100">
        <v>2.2253466999999998</v>
      </c>
      <c r="N102" s="100">
        <v>4.9365772999999997</v>
      </c>
      <c r="O102" s="100">
        <v>7.3837624999999996</v>
      </c>
      <c r="P102" s="100">
        <v>19.167014000000002</v>
      </c>
      <c r="Q102" s="100">
        <v>32.712902999999997</v>
      </c>
      <c r="R102" s="100">
        <v>95.327190999999999</v>
      </c>
      <c r="S102" s="100">
        <v>185.84997000000001</v>
      </c>
      <c r="T102" s="100">
        <v>420.54671000000002</v>
      </c>
      <c r="U102" s="100">
        <v>9.3633898999999996</v>
      </c>
      <c r="V102" s="100">
        <v>14.353926</v>
      </c>
      <c r="W102" s="128"/>
      <c r="X102" s="123">
        <v>1995</v>
      </c>
      <c r="Y102" s="100">
        <v>0.79210049999999999</v>
      </c>
      <c r="Z102" s="100">
        <v>0</v>
      </c>
      <c r="AA102" s="100">
        <v>0</v>
      </c>
      <c r="AB102" s="100">
        <v>0</v>
      </c>
      <c r="AC102" s="100">
        <v>0.14263039999999999</v>
      </c>
      <c r="AD102" s="100">
        <v>0</v>
      </c>
      <c r="AE102" s="100">
        <v>0.1372275</v>
      </c>
      <c r="AF102" s="100">
        <v>1.1266257</v>
      </c>
      <c r="AG102" s="100">
        <v>0.75129789999999996</v>
      </c>
      <c r="AH102" s="100">
        <v>1.3018312000000001</v>
      </c>
      <c r="AI102" s="100">
        <v>2.1092018000000001</v>
      </c>
      <c r="AJ102" s="100">
        <v>5.3303821999999998</v>
      </c>
      <c r="AK102" s="100">
        <v>9.5674123000000009</v>
      </c>
      <c r="AL102" s="100">
        <v>20.974164999999999</v>
      </c>
      <c r="AM102" s="100">
        <v>30.150628999999999</v>
      </c>
      <c r="AN102" s="100">
        <v>73.969904999999997</v>
      </c>
      <c r="AO102" s="100">
        <v>132.14346</v>
      </c>
      <c r="AP102" s="100">
        <v>296.70263999999997</v>
      </c>
      <c r="AQ102" s="100">
        <v>11.719892</v>
      </c>
      <c r="AR102" s="100">
        <v>11.138726999999999</v>
      </c>
      <c r="AS102" s="128"/>
      <c r="AT102" s="123">
        <v>1995</v>
      </c>
      <c r="AU102" s="100">
        <v>1.6972676</v>
      </c>
      <c r="AV102" s="100">
        <v>0</v>
      </c>
      <c r="AW102" s="100">
        <v>0</v>
      </c>
      <c r="AX102" s="100">
        <v>0</v>
      </c>
      <c r="AY102" s="100">
        <v>0.21084439999999999</v>
      </c>
      <c r="AZ102" s="100">
        <v>7.2849399999999995E-2</v>
      </c>
      <c r="BA102" s="100">
        <v>0.13727839999999999</v>
      </c>
      <c r="BB102" s="100">
        <v>0.98685999999999996</v>
      </c>
      <c r="BC102" s="100">
        <v>0.75245450000000003</v>
      </c>
      <c r="BD102" s="100">
        <v>1.3625387</v>
      </c>
      <c r="BE102" s="100">
        <v>2.1684850999999998</v>
      </c>
      <c r="BF102" s="100">
        <v>5.1307271999999999</v>
      </c>
      <c r="BG102" s="100">
        <v>8.4806013</v>
      </c>
      <c r="BH102" s="100">
        <v>20.095468</v>
      </c>
      <c r="BI102" s="100">
        <v>31.317449</v>
      </c>
      <c r="BJ102" s="100">
        <v>82.955714999999998</v>
      </c>
      <c r="BK102" s="100">
        <v>152.18089000000001</v>
      </c>
      <c r="BL102" s="100">
        <v>333.51366000000002</v>
      </c>
      <c r="BM102" s="100">
        <v>10.547139</v>
      </c>
      <c r="BN102" s="100">
        <v>12.241016999999999</v>
      </c>
      <c r="BO102" s="128"/>
      <c r="BP102" s="123">
        <v>1995</v>
      </c>
    </row>
    <row r="103" spans="1:68">
      <c r="A103" s="128"/>
      <c r="B103" s="123">
        <v>1996</v>
      </c>
      <c r="C103" s="100">
        <v>1.9614796000000001</v>
      </c>
      <c r="D103" s="100">
        <v>0</v>
      </c>
      <c r="E103" s="100">
        <v>0</v>
      </c>
      <c r="F103" s="100">
        <v>0</v>
      </c>
      <c r="G103" s="100">
        <v>0.28377249999999998</v>
      </c>
      <c r="H103" s="100">
        <v>0.56630829999999999</v>
      </c>
      <c r="I103" s="100">
        <v>0.83582339999999999</v>
      </c>
      <c r="J103" s="100">
        <v>0.55266400000000004</v>
      </c>
      <c r="K103" s="100">
        <v>0.59396090000000001</v>
      </c>
      <c r="L103" s="100">
        <v>1.3811561000000001</v>
      </c>
      <c r="M103" s="100">
        <v>2.1360011000000001</v>
      </c>
      <c r="N103" s="100">
        <v>4.3083124000000002</v>
      </c>
      <c r="O103" s="100">
        <v>12.212752</v>
      </c>
      <c r="P103" s="100">
        <v>16.974996000000001</v>
      </c>
      <c r="Q103" s="100">
        <v>35.668790000000001</v>
      </c>
      <c r="R103" s="100">
        <v>105.75734</v>
      </c>
      <c r="S103" s="100">
        <v>206.95679000000001</v>
      </c>
      <c r="T103" s="100">
        <v>463.31017000000003</v>
      </c>
      <c r="U103" s="100">
        <v>10.523617</v>
      </c>
      <c r="V103" s="100">
        <v>15.768874</v>
      </c>
      <c r="W103" s="128"/>
      <c r="X103" s="123">
        <v>1996</v>
      </c>
      <c r="Y103" s="100">
        <v>1.4314411</v>
      </c>
      <c r="Z103" s="100">
        <v>0</v>
      </c>
      <c r="AA103" s="100">
        <v>0.15741559999999999</v>
      </c>
      <c r="AB103" s="100">
        <v>0</v>
      </c>
      <c r="AC103" s="100">
        <v>0</v>
      </c>
      <c r="AD103" s="100">
        <v>0.1421559</v>
      </c>
      <c r="AE103" s="100">
        <v>0.27742600000000001</v>
      </c>
      <c r="AF103" s="100">
        <v>0.41298309999999999</v>
      </c>
      <c r="AG103" s="100">
        <v>0.44362879999999999</v>
      </c>
      <c r="AH103" s="100">
        <v>1.4125269</v>
      </c>
      <c r="AI103" s="100">
        <v>2.2223524000000001</v>
      </c>
      <c r="AJ103" s="100">
        <v>4.9316959999999996</v>
      </c>
      <c r="AK103" s="100">
        <v>11.270621999999999</v>
      </c>
      <c r="AL103" s="100">
        <v>19.263511000000001</v>
      </c>
      <c r="AM103" s="100">
        <v>31.959582999999999</v>
      </c>
      <c r="AN103" s="100">
        <v>76.668467000000007</v>
      </c>
      <c r="AO103" s="100">
        <v>121.77357000000001</v>
      </c>
      <c r="AP103" s="100">
        <v>322.91948000000002</v>
      </c>
      <c r="AQ103" s="100">
        <v>12.293324</v>
      </c>
      <c r="AR103" s="100">
        <v>11.445114999999999</v>
      </c>
      <c r="AS103" s="128"/>
      <c r="AT103" s="123">
        <v>1996</v>
      </c>
      <c r="AU103" s="100">
        <v>1.703443</v>
      </c>
      <c r="AV103" s="100">
        <v>0</v>
      </c>
      <c r="AW103" s="100">
        <v>7.6768299999999998E-2</v>
      </c>
      <c r="AX103" s="100">
        <v>0</v>
      </c>
      <c r="AY103" s="100">
        <v>0.1440138</v>
      </c>
      <c r="AZ103" s="100">
        <v>0.3546648</v>
      </c>
      <c r="BA103" s="100">
        <v>0.55603130000000001</v>
      </c>
      <c r="BB103" s="100">
        <v>0.48269570000000001</v>
      </c>
      <c r="BC103" s="100">
        <v>0.51863919999999997</v>
      </c>
      <c r="BD103" s="100">
        <v>1.3966654000000001</v>
      </c>
      <c r="BE103" s="100">
        <v>2.1783212999999999</v>
      </c>
      <c r="BF103" s="100">
        <v>4.6153640999999999</v>
      </c>
      <c r="BG103" s="100">
        <v>11.739812000000001</v>
      </c>
      <c r="BH103" s="100">
        <v>18.147845</v>
      </c>
      <c r="BI103" s="100">
        <v>33.657634999999999</v>
      </c>
      <c r="BJ103" s="100">
        <v>89.007249000000002</v>
      </c>
      <c r="BK103" s="100">
        <v>153.69727</v>
      </c>
      <c r="BL103" s="100">
        <v>364.84906000000001</v>
      </c>
      <c r="BM103" s="100">
        <v>11.413040000000001</v>
      </c>
      <c r="BN103" s="100">
        <v>12.976336999999999</v>
      </c>
      <c r="BO103" s="128"/>
      <c r="BP103" s="123">
        <v>1996</v>
      </c>
    </row>
    <row r="104" spans="1:68">
      <c r="A104" s="128"/>
      <c r="B104" s="124">
        <v>1997</v>
      </c>
      <c r="C104" s="100">
        <v>2.2628119999999998</v>
      </c>
      <c r="D104" s="100">
        <v>0.29739199999999999</v>
      </c>
      <c r="E104" s="100">
        <v>0</v>
      </c>
      <c r="F104" s="100">
        <v>0</v>
      </c>
      <c r="G104" s="100">
        <v>0.4385773</v>
      </c>
      <c r="H104" s="100">
        <v>0.69282690000000002</v>
      </c>
      <c r="I104" s="100">
        <v>0.28275309999999998</v>
      </c>
      <c r="J104" s="100">
        <v>0.81710579999999999</v>
      </c>
      <c r="K104" s="100">
        <v>0.87794899999999998</v>
      </c>
      <c r="L104" s="100">
        <v>1.544683</v>
      </c>
      <c r="M104" s="100">
        <v>3.0624782000000002</v>
      </c>
      <c r="N104" s="100">
        <v>6.4765791000000004</v>
      </c>
      <c r="O104" s="100">
        <v>11.954672</v>
      </c>
      <c r="P104" s="100">
        <v>16.978484999999999</v>
      </c>
      <c r="Q104" s="100">
        <v>45.990780000000001</v>
      </c>
      <c r="R104" s="100">
        <v>116.38303000000001</v>
      </c>
      <c r="S104" s="100">
        <v>203.39295999999999</v>
      </c>
      <c r="T104" s="100">
        <v>452.85867000000002</v>
      </c>
      <c r="U104" s="100">
        <v>11.478590000000001</v>
      </c>
      <c r="V104" s="100">
        <v>16.424921000000001</v>
      </c>
      <c r="W104" s="128"/>
      <c r="X104" s="124">
        <v>1997</v>
      </c>
      <c r="Y104" s="100">
        <v>0.95472080000000004</v>
      </c>
      <c r="Z104" s="100">
        <v>0</v>
      </c>
      <c r="AA104" s="100">
        <v>0</v>
      </c>
      <c r="AB104" s="100">
        <v>0</v>
      </c>
      <c r="AC104" s="100">
        <v>0.1502966</v>
      </c>
      <c r="AD104" s="100">
        <v>0.13861509999999999</v>
      </c>
      <c r="AE104" s="100">
        <v>0.42100480000000001</v>
      </c>
      <c r="AF104" s="100">
        <v>0.1352342</v>
      </c>
      <c r="AG104" s="100">
        <v>1.3069105000000001</v>
      </c>
      <c r="AH104" s="100">
        <v>1.5631546000000001</v>
      </c>
      <c r="AI104" s="100">
        <v>3.1806079999999999</v>
      </c>
      <c r="AJ104" s="100">
        <v>5.7283337999999997</v>
      </c>
      <c r="AK104" s="100">
        <v>13.822502</v>
      </c>
      <c r="AL104" s="100">
        <v>20.261631999999999</v>
      </c>
      <c r="AM104" s="100">
        <v>35.789557000000002</v>
      </c>
      <c r="AN104" s="100">
        <v>70.161959999999993</v>
      </c>
      <c r="AO104" s="100">
        <v>139.72179</v>
      </c>
      <c r="AP104" s="100">
        <v>300.73266000000001</v>
      </c>
      <c r="AQ104" s="100">
        <v>12.798294</v>
      </c>
      <c r="AR104" s="100">
        <v>11.680941000000001</v>
      </c>
      <c r="AS104" s="128"/>
      <c r="AT104" s="124">
        <v>1997</v>
      </c>
      <c r="AU104" s="100">
        <v>1.6262076999999999</v>
      </c>
      <c r="AV104" s="100">
        <v>0.15243409999999999</v>
      </c>
      <c r="AW104" s="100">
        <v>0</v>
      </c>
      <c r="AX104" s="100">
        <v>0</v>
      </c>
      <c r="AY104" s="100">
        <v>0.29643219999999998</v>
      </c>
      <c r="AZ104" s="100">
        <v>0.41577069999999999</v>
      </c>
      <c r="BA104" s="100">
        <v>0.35213450000000002</v>
      </c>
      <c r="BB104" s="100">
        <v>0.47497650000000002</v>
      </c>
      <c r="BC104" s="100">
        <v>1.0932481999999999</v>
      </c>
      <c r="BD104" s="100">
        <v>1.5538639000000001</v>
      </c>
      <c r="BE104" s="100">
        <v>3.1204255000000001</v>
      </c>
      <c r="BF104" s="100">
        <v>6.1083265000000004</v>
      </c>
      <c r="BG104" s="100">
        <v>12.891223999999999</v>
      </c>
      <c r="BH104" s="100">
        <v>18.655221000000001</v>
      </c>
      <c r="BI104" s="100">
        <v>40.500360999999998</v>
      </c>
      <c r="BJ104" s="100">
        <v>89.833504000000005</v>
      </c>
      <c r="BK104" s="100">
        <v>163.71059</v>
      </c>
      <c r="BL104" s="100">
        <v>346.31749000000002</v>
      </c>
      <c r="BM104" s="100">
        <v>12.142405999999999</v>
      </c>
      <c r="BN104" s="100">
        <v>13.401408</v>
      </c>
      <c r="BO104" s="128"/>
      <c r="BP104" s="124">
        <v>1997</v>
      </c>
    </row>
    <row r="105" spans="1:68">
      <c r="A105" s="128"/>
      <c r="B105" s="124">
        <v>1998</v>
      </c>
      <c r="C105" s="100">
        <v>1.2124041000000001</v>
      </c>
      <c r="D105" s="100">
        <v>0</v>
      </c>
      <c r="E105" s="100">
        <v>0</v>
      </c>
      <c r="F105" s="100">
        <v>0</v>
      </c>
      <c r="G105" s="100">
        <v>0.1499743</v>
      </c>
      <c r="H105" s="100">
        <v>0.96318300000000001</v>
      </c>
      <c r="I105" s="100">
        <v>0.2861591</v>
      </c>
      <c r="J105" s="100">
        <v>0.94264409999999998</v>
      </c>
      <c r="K105" s="100">
        <v>0.57866600000000001</v>
      </c>
      <c r="L105" s="100">
        <v>1.2274608</v>
      </c>
      <c r="M105" s="100">
        <v>2.7169482999999999</v>
      </c>
      <c r="N105" s="100">
        <v>5.5986151</v>
      </c>
      <c r="O105" s="100">
        <v>10.002459999999999</v>
      </c>
      <c r="P105" s="100">
        <v>21.584157000000001</v>
      </c>
      <c r="Q105" s="100">
        <v>38.366160000000001</v>
      </c>
      <c r="R105" s="100">
        <v>113.22135</v>
      </c>
      <c r="S105" s="100">
        <v>204.24651</v>
      </c>
      <c r="T105" s="100">
        <v>442.15832</v>
      </c>
      <c r="U105" s="100">
        <v>11.338134999999999</v>
      </c>
      <c r="V105" s="100">
        <v>15.843456</v>
      </c>
      <c r="W105" s="128"/>
      <c r="X105" s="124">
        <v>1998</v>
      </c>
      <c r="Y105" s="100">
        <v>0.79969290000000004</v>
      </c>
      <c r="Z105" s="100">
        <v>0</v>
      </c>
      <c r="AA105" s="100">
        <v>0</v>
      </c>
      <c r="AB105" s="100">
        <v>0</v>
      </c>
      <c r="AC105" s="100">
        <v>0.15435409999999999</v>
      </c>
      <c r="AD105" s="100">
        <v>0.82322589999999995</v>
      </c>
      <c r="AE105" s="100">
        <v>0.28335919999999998</v>
      </c>
      <c r="AF105" s="100">
        <v>0.80132159999999997</v>
      </c>
      <c r="AG105" s="100">
        <v>1.4308403000000001</v>
      </c>
      <c r="AH105" s="100">
        <v>1.3838192</v>
      </c>
      <c r="AI105" s="100">
        <v>3.3360373000000001</v>
      </c>
      <c r="AJ105" s="100">
        <v>4.1760434000000002</v>
      </c>
      <c r="AK105" s="100">
        <v>10.800215</v>
      </c>
      <c r="AL105" s="100">
        <v>18.151121</v>
      </c>
      <c r="AM105" s="100">
        <v>38.575676999999999</v>
      </c>
      <c r="AN105" s="100">
        <v>73.322834</v>
      </c>
      <c r="AO105" s="100">
        <v>136.42413999999999</v>
      </c>
      <c r="AP105" s="100">
        <v>325.16050000000001</v>
      </c>
      <c r="AQ105" s="100">
        <v>13.41244</v>
      </c>
      <c r="AR105" s="100">
        <v>11.939727</v>
      </c>
      <c r="AS105" s="128"/>
      <c r="AT105" s="124">
        <v>1998</v>
      </c>
      <c r="AU105" s="100">
        <v>1.0116054000000001</v>
      </c>
      <c r="AV105" s="100">
        <v>0</v>
      </c>
      <c r="AW105" s="100">
        <v>0</v>
      </c>
      <c r="AX105" s="100">
        <v>0</v>
      </c>
      <c r="AY105" s="100">
        <v>0.15213270000000001</v>
      </c>
      <c r="AZ105" s="100">
        <v>0.89310429999999996</v>
      </c>
      <c r="BA105" s="100">
        <v>0.28475220000000001</v>
      </c>
      <c r="BB105" s="100">
        <v>0.87169050000000003</v>
      </c>
      <c r="BC105" s="100">
        <v>1.0070964</v>
      </c>
      <c r="BD105" s="100">
        <v>1.3055572</v>
      </c>
      <c r="BE105" s="100">
        <v>3.0213201999999999</v>
      </c>
      <c r="BF105" s="100">
        <v>4.8998996000000004</v>
      </c>
      <c r="BG105" s="100">
        <v>10.401581999999999</v>
      </c>
      <c r="BH105" s="100">
        <v>19.833573999999999</v>
      </c>
      <c r="BI105" s="100">
        <v>38.478149000000002</v>
      </c>
      <c r="BJ105" s="100">
        <v>90.379508000000001</v>
      </c>
      <c r="BK105" s="100">
        <v>162.08011999999999</v>
      </c>
      <c r="BL105" s="100">
        <v>360.63493</v>
      </c>
      <c r="BM105" s="100">
        <v>12.382047999999999</v>
      </c>
      <c r="BN105" s="100">
        <v>13.359149</v>
      </c>
      <c r="BO105" s="128"/>
      <c r="BP105" s="124">
        <v>1998</v>
      </c>
    </row>
    <row r="106" spans="1:68">
      <c r="A106" s="128"/>
      <c r="B106" s="124">
        <v>1999</v>
      </c>
      <c r="C106" s="100">
        <v>2.1322838000000002</v>
      </c>
      <c r="D106" s="100">
        <v>0.14607410000000001</v>
      </c>
      <c r="E106" s="100">
        <v>0</v>
      </c>
      <c r="F106" s="100">
        <v>0.1511807</v>
      </c>
      <c r="G106" s="100">
        <v>0.61102749999999995</v>
      </c>
      <c r="H106" s="100">
        <v>0</v>
      </c>
      <c r="I106" s="100">
        <v>0.28669309999999998</v>
      </c>
      <c r="J106" s="100">
        <v>0.40163650000000001</v>
      </c>
      <c r="K106" s="100">
        <v>0.85450490000000001</v>
      </c>
      <c r="L106" s="100">
        <v>1.9738359999999999</v>
      </c>
      <c r="M106" s="100">
        <v>2.7836862999999998</v>
      </c>
      <c r="N106" s="100">
        <v>4.9325210000000004</v>
      </c>
      <c r="O106" s="100">
        <v>9.4085669999999997</v>
      </c>
      <c r="P106" s="100">
        <v>16.575851</v>
      </c>
      <c r="Q106" s="100">
        <v>35.175913999999999</v>
      </c>
      <c r="R106" s="100">
        <v>92.921822000000006</v>
      </c>
      <c r="S106" s="100">
        <v>228.68169</v>
      </c>
      <c r="T106" s="100">
        <v>473.93365</v>
      </c>
      <c r="U106" s="100">
        <v>11.488089</v>
      </c>
      <c r="V106" s="100">
        <v>15.887974</v>
      </c>
      <c r="W106" s="128"/>
      <c r="X106" s="124">
        <v>1999</v>
      </c>
      <c r="Y106" s="100">
        <v>0.64194119999999999</v>
      </c>
      <c r="Z106" s="100">
        <v>0.15389230000000001</v>
      </c>
      <c r="AA106" s="100">
        <v>0</v>
      </c>
      <c r="AB106" s="100">
        <v>0.31672729999999999</v>
      </c>
      <c r="AC106" s="100">
        <v>0</v>
      </c>
      <c r="AD106" s="100">
        <v>0.54980850000000003</v>
      </c>
      <c r="AE106" s="100">
        <v>0.84859390000000001</v>
      </c>
      <c r="AF106" s="100">
        <v>0.53052089999999996</v>
      </c>
      <c r="AG106" s="100">
        <v>0.42216480000000001</v>
      </c>
      <c r="AH106" s="100">
        <v>2.4179447999999999</v>
      </c>
      <c r="AI106" s="100">
        <v>3.5326832000000001</v>
      </c>
      <c r="AJ106" s="100">
        <v>4.4447901999999999</v>
      </c>
      <c r="AK106" s="100">
        <v>8.9022248000000008</v>
      </c>
      <c r="AL106" s="100">
        <v>20.055574</v>
      </c>
      <c r="AM106" s="100">
        <v>32.594031999999999</v>
      </c>
      <c r="AN106" s="100">
        <v>68.051820000000006</v>
      </c>
      <c r="AO106" s="100">
        <v>142.30925999999999</v>
      </c>
      <c r="AP106" s="100">
        <v>303.93849</v>
      </c>
      <c r="AQ106" s="100">
        <v>13.122674</v>
      </c>
      <c r="AR106" s="100">
        <v>11.43544</v>
      </c>
      <c r="AS106" s="128"/>
      <c r="AT106" s="124">
        <v>1999</v>
      </c>
      <c r="AU106" s="100">
        <v>1.4065984</v>
      </c>
      <c r="AV106" s="100">
        <v>0.1498813</v>
      </c>
      <c r="AW106" s="100">
        <v>0</v>
      </c>
      <c r="AX106" s="100">
        <v>0.2320333</v>
      </c>
      <c r="AY106" s="100">
        <v>0.30992180000000003</v>
      </c>
      <c r="AZ106" s="100">
        <v>0.27541490000000002</v>
      </c>
      <c r="BA106" s="100">
        <v>0.56953200000000004</v>
      </c>
      <c r="BB106" s="100">
        <v>0.46638059999999998</v>
      </c>
      <c r="BC106" s="100">
        <v>0.6370401</v>
      </c>
      <c r="BD106" s="100">
        <v>2.1964123</v>
      </c>
      <c r="BE106" s="100">
        <v>3.1531345000000002</v>
      </c>
      <c r="BF106" s="100">
        <v>4.6930012999999997</v>
      </c>
      <c r="BG106" s="100">
        <v>9.1556286999999994</v>
      </c>
      <c r="BH106" s="100">
        <v>18.347211999999999</v>
      </c>
      <c r="BI106" s="100">
        <v>33.805272000000002</v>
      </c>
      <c r="BJ106" s="100">
        <v>78.754777000000004</v>
      </c>
      <c r="BK106" s="100">
        <v>175.20344</v>
      </c>
      <c r="BL106" s="100">
        <v>355.73255999999998</v>
      </c>
      <c r="BM106" s="100">
        <v>12.311118</v>
      </c>
      <c r="BN106" s="100">
        <v>12.986713</v>
      </c>
      <c r="BO106" s="128"/>
      <c r="BP106" s="124">
        <v>1999</v>
      </c>
    </row>
    <row r="107" spans="1:68" s="92" customFormat="1">
      <c r="A107" s="126"/>
      <c r="B107" s="125">
        <v>2000</v>
      </c>
      <c r="C107" s="100">
        <v>1.0716128</v>
      </c>
      <c r="D107" s="100">
        <v>0.14530770000000001</v>
      </c>
      <c r="E107" s="100">
        <v>0.14703050000000001</v>
      </c>
      <c r="F107" s="100">
        <v>0</v>
      </c>
      <c r="G107" s="100">
        <v>0.15395629999999999</v>
      </c>
      <c r="H107" s="100">
        <v>0.4187961</v>
      </c>
      <c r="I107" s="100">
        <v>0.42600870000000002</v>
      </c>
      <c r="J107" s="100">
        <v>0.67198970000000002</v>
      </c>
      <c r="K107" s="100">
        <v>1.3971515000000001</v>
      </c>
      <c r="L107" s="100">
        <v>2.5631824000000001</v>
      </c>
      <c r="M107" s="100">
        <v>2.6962814000000002</v>
      </c>
      <c r="N107" s="100">
        <v>2.6689935</v>
      </c>
      <c r="O107" s="100">
        <v>5.5243763000000001</v>
      </c>
      <c r="P107" s="100">
        <v>18.186944</v>
      </c>
      <c r="Q107" s="100">
        <v>35.944035</v>
      </c>
      <c r="R107" s="100">
        <v>91.662808999999996</v>
      </c>
      <c r="S107" s="100">
        <v>205.56462999999999</v>
      </c>
      <c r="T107" s="100">
        <v>417.97554000000002</v>
      </c>
      <c r="U107" s="100">
        <v>10.928191999999999</v>
      </c>
      <c r="V107" s="100">
        <v>14.533875999999999</v>
      </c>
      <c r="W107" s="126"/>
      <c r="X107" s="125">
        <v>2000</v>
      </c>
      <c r="Y107" s="100">
        <v>0.16115850000000001</v>
      </c>
      <c r="Z107" s="100">
        <v>0.15309500000000001</v>
      </c>
      <c r="AA107" s="100">
        <v>0</v>
      </c>
      <c r="AB107" s="100">
        <v>0.15531980000000001</v>
      </c>
      <c r="AC107" s="100">
        <v>0.31730019999999998</v>
      </c>
      <c r="AD107" s="100">
        <v>0.41604259999999998</v>
      </c>
      <c r="AE107" s="100">
        <v>0.56022099999999997</v>
      </c>
      <c r="AF107" s="100">
        <v>0.53184350000000002</v>
      </c>
      <c r="AG107" s="100">
        <v>0.27596140000000002</v>
      </c>
      <c r="AH107" s="100">
        <v>0.74603819999999998</v>
      </c>
      <c r="AI107" s="100">
        <v>3.5527076000000002</v>
      </c>
      <c r="AJ107" s="100">
        <v>4.6761948000000002</v>
      </c>
      <c r="AK107" s="100">
        <v>8.3688798999999996</v>
      </c>
      <c r="AL107" s="100">
        <v>18.3734</v>
      </c>
      <c r="AM107" s="100">
        <v>31.671628999999999</v>
      </c>
      <c r="AN107" s="100">
        <v>66.800267000000005</v>
      </c>
      <c r="AO107" s="100">
        <v>132.41315</v>
      </c>
      <c r="AP107" s="100">
        <v>284.91991999999999</v>
      </c>
      <c r="AQ107" s="100">
        <v>12.571285</v>
      </c>
      <c r="AR107" s="100">
        <v>10.693880999999999</v>
      </c>
      <c r="AS107" s="126"/>
      <c r="AT107" s="125">
        <v>2000</v>
      </c>
      <c r="AU107" s="100">
        <v>0.62807760000000001</v>
      </c>
      <c r="AV107" s="100">
        <v>0.1490997</v>
      </c>
      <c r="AW107" s="100">
        <v>7.52882E-2</v>
      </c>
      <c r="AX107" s="100">
        <v>7.6000100000000001E-2</v>
      </c>
      <c r="AY107" s="100">
        <v>0.2344019</v>
      </c>
      <c r="AZ107" s="100">
        <v>0.41741479999999997</v>
      </c>
      <c r="BA107" s="100">
        <v>0.49357820000000002</v>
      </c>
      <c r="BB107" s="100">
        <v>0.60153990000000002</v>
      </c>
      <c r="BC107" s="100">
        <v>0.83305510000000005</v>
      </c>
      <c r="BD107" s="100">
        <v>1.6498618</v>
      </c>
      <c r="BE107" s="100">
        <v>3.1206391</v>
      </c>
      <c r="BF107" s="100">
        <v>3.6551882999999998</v>
      </c>
      <c r="BG107" s="100">
        <v>6.9395990000000003</v>
      </c>
      <c r="BH107" s="100">
        <v>18.281970000000001</v>
      </c>
      <c r="BI107" s="100">
        <v>33.692937000000001</v>
      </c>
      <c r="BJ107" s="100">
        <v>77.561205999999999</v>
      </c>
      <c r="BK107" s="100">
        <v>160.57900000000001</v>
      </c>
      <c r="BL107" s="100">
        <v>325.73809</v>
      </c>
      <c r="BM107" s="100">
        <v>11.755864000000001</v>
      </c>
      <c r="BN107" s="100">
        <v>12.069875</v>
      </c>
      <c r="BO107" s="126"/>
      <c r="BP107" s="125">
        <v>2000</v>
      </c>
    </row>
    <row r="108" spans="1:68">
      <c r="A108" s="128"/>
      <c r="B108" s="124">
        <v>2001</v>
      </c>
      <c r="C108" s="100">
        <v>2.9094115999999999</v>
      </c>
      <c r="D108" s="100">
        <v>0.29023450000000001</v>
      </c>
      <c r="E108" s="100">
        <v>0</v>
      </c>
      <c r="F108" s="100">
        <v>0.14616589999999999</v>
      </c>
      <c r="G108" s="100">
        <v>0.1527781</v>
      </c>
      <c r="H108" s="100">
        <v>0.57612149999999995</v>
      </c>
      <c r="I108" s="100">
        <v>0.6920885</v>
      </c>
      <c r="J108" s="100">
        <v>0.54283139999999996</v>
      </c>
      <c r="K108" s="100">
        <v>1.6440113000000001</v>
      </c>
      <c r="L108" s="100">
        <v>0.4471559</v>
      </c>
      <c r="M108" s="100">
        <v>2.6229306000000001</v>
      </c>
      <c r="N108" s="100">
        <v>5.6927485999999998</v>
      </c>
      <c r="O108" s="100">
        <v>8.5120251000000007</v>
      </c>
      <c r="P108" s="100">
        <v>17.100632999999998</v>
      </c>
      <c r="Q108" s="100">
        <v>33.167386</v>
      </c>
      <c r="R108" s="100">
        <v>100.96492000000001</v>
      </c>
      <c r="S108" s="100">
        <v>178.20274000000001</v>
      </c>
      <c r="T108" s="100">
        <v>416.63082000000003</v>
      </c>
      <c r="U108" s="100">
        <v>11.326288999999999</v>
      </c>
      <c r="V108" s="100">
        <v>14.472042</v>
      </c>
      <c r="W108" s="128"/>
      <c r="X108" s="124">
        <v>2001</v>
      </c>
      <c r="Y108" s="100">
        <v>1.1278824999999999</v>
      </c>
      <c r="Z108" s="100">
        <v>0</v>
      </c>
      <c r="AA108" s="100">
        <v>0</v>
      </c>
      <c r="AB108" s="100">
        <v>0</v>
      </c>
      <c r="AC108" s="100">
        <v>0</v>
      </c>
      <c r="AD108" s="100">
        <v>0</v>
      </c>
      <c r="AE108" s="100">
        <v>0.1360267</v>
      </c>
      <c r="AF108" s="100">
        <v>0.9381429</v>
      </c>
      <c r="AG108" s="100">
        <v>0.94563540000000001</v>
      </c>
      <c r="AH108" s="100">
        <v>1.9136276999999999</v>
      </c>
      <c r="AI108" s="100">
        <v>2.6403460000000001</v>
      </c>
      <c r="AJ108" s="100">
        <v>2.6392777000000001</v>
      </c>
      <c r="AK108" s="100">
        <v>6.6619786000000003</v>
      </c>
      <c r="AL108" s="100">
        <v>14.220333999999999</v>
      </c>
      <c r="AM108" s="100">
        <v>27.96471</v>
      </c>
      <c r="AN108" s="100">
        <v>64.476755999999995</v>
      </c>
      <c r="AO108" s="100">
        <v>114.74985</v>
      </c>
      <c r="AP108" s="100">
        <v>304.81943999999999</v>
      </c>
      <c r="AQ108" s="100">
        <v>12.416509</v>
      </c>
      <c r="AR108" s="100">
        <v>10.218992999999999</v>
      </c>
      <c r="AS108" s="128"/>
      <c r="AT108" s="124">
        <v>2001</v>
      </c>
      <c r="AU108" s="100">
        <v>2.0413209999999999</v>
      </c>
      <c r="AV108" s="100">
        <v>0.1489732</v>
      </c>
      <c r="AW108" s="100">
        <v>0</v>
      </c>
      <c r="AX108" s="100">
        <v>7.4627600000000002E-2</v>
      </c>
      <c r="AY108" s="100">
        <v>7.75116E-2</v>
      </c>
      <c r="AZ108" s="100">
        <v>0.28698360000000001</v>
      </c>
      <c r="BA108" s="100">
        <v>0.41163529999999998</v>
      </c>
      <c r="BB108" s="100">
        <v>0.74172369999999999</v>
      </c>
      <c r="BC108" s="100">
        <v>1.2923719</v>
      </c>
      <c r="BD108" s="100">
        <v>1.1849700999999999</v>
      </c>
      <c r="BE108" s="100">
        <v>2.6316095000000002</v>
      </c>
      <c r="BF108" s="100">
        <v>4.1917045999999996</v>
      </c>
      <c r="BG108" s="100">
        <v>7.5936839999999997</v>
      </c>
      <c r="BH108" s="100">
        <v>15.636571</v>
      </c>
      <c r="BI108" s="100">
        <v>30.438616</v>
      </c>
      <c r="BJ108" s="100">
        <v>80.450055000000006</v>
      </c>
      <c r="BK108" s="100">
        <v>139.40620000000001</v>
      </c>
      <c r="BL108" s="100">
        <v>339.35363000000001</v>
      </c>
      <c r="BM108" s="100">
        <v>11.875671000000001</v>
      </c>
      <c r="BN108" s="100">
        <v>11.871079</v>
      </c>
      <c r="BO108" s="128"/>
      <c r="BP108" s="124">
        <v>2001</v>
      </c>
    </row>
    <row r="109" spans="1:68">
      <c r="A109" s="128"/>
      <c r="B109" s="125">
        <v>2002</v>
      </c>
      <c r="C109" s="100">
        <v>1.6908432</v>
      </c>
      <c r="D109" s="100">
        <v>0</v>
      </c>
      <c r="E109" s="100">
        <v>0</v>
      </c>
      <c r="F109" s="100">
        <v>0</v>
      </c>
      <c r="G109" s="100">
        <v>0</v>
      </c>
      <c r="H109" s="100">
        <v>0.2932169</v>
      </c>
      <c r="I109" s="100">
        <v>0.40600120000000001</v>
      </c>
      <c r="J109" s="100">
        <v>0.68648690000000001</v>
      </c>
      <c r="K109" s="100">
        <v>1.4762999999999999</v>
      </c>
      <c r="L109" s="100">
        <v>1.1746068000000001</v>
      </c>
      <c r="M109" s="100">
        <v>2.7924986999999999</v>
      </c>
      <c r="N109" s="100">
        <v>2.9310255999999999</v>
      </c>
      <c r="O109" s="100">
        <v>8.0367230999999997</v>
      </c>
      <c r="P109" s="100">
        <v>13.766762</v>
      </c>
      <c r="Q109" s="100">
        <v>35.830165000000001</v>
      </c>
      <c r="R109" s="100">
        <v>84.736969999999999</v>
      </c>
      <c r="S109" s="100">
        <v>201.86839000000001</v>
      </c>
      <c r="T109" s="100">
        <v>465.58895999999999</v>
      </c>
      <c r="U109" s="100">
        <v>11.668668</v>
      </c>
      <c r="V109" s="100">
        <v>14.813136999999999</v>
      </c>
      <c r="W109" s="128"/>
      <c r="X109" s="125">
        <v>2002</v>
      </c>
      <c r="Y109" s="100">
        <v>0.64674790000000004</v>
      </c>
      <c r="Z109" s="100">
        <v>0</v>
      </c>
      <c r="AA109" s="100">
        <v>0.15098400000000001</v>
      </c>
      <c r="AB109" s="100">
        <v>0</v>
      </c>
      <c r="AC109" s="100">
        <v>0</v>
      </c>
      <c r="AD109" s="100">
        <v>0.29337770000000002</v>
      </c>
      <c r="AE109" s="100">
        <v>0.26603670000000001</v>
      </c>
      <c r="AF109" s="100">
        <v>0.54219059999999997</v>
      </c>
      <c r="AG109" s="100">
        <v>1.1913286999999999</v>
      </c>
      <c r="AH109" s="100">
        <v>1.4500633999999999</v>
      </c>
      <c r="AI109" s="100">
        <v>2.6409326000000002</v>
      </c>
      <c r="AJ109" s="100">
        <v>3.5712942999999999</v>
      </c>
      <c r="AK109" s="100">
        <v>5.5258440999999996</v>
      </c>
      <c r="AL109" s="100">
        <v>18.178926000000001</v>
      </c>
      <c r="AM109" s="100">
        <v>32.451284999999999</v>
      </c>
      <c r="AN109" s="100">
        <v>68.138784000000001</v>
      </c>
      <c r="AO109" s="100">
        <v>132.26692</v>
      </c>
      <c r="AP109" s="100">
        <v>328.31723</v>
      </c>
      <c r="AQ109" s="100">
        <v>13.819121000000001</v>
      </c>
      <c r="AR109" s="100">
        <v>11.188560000000001</v>
      </c>
      <c r="AS109" s="128"/>
      <c r="AT109" s="125">
        <v>2002</v>
      </c>
      <c r="AU109" s="100">
        <v>1.181994</v>
      </c>
      <c r="AV109" s="100">
        <v>0</v>
      </c>
      <c r="AW109" s="100">
        <v>7.3630500000000002E-2</v>
      </c>
      <c r="AX109" s="100">
        <v>0</v>
      </c>
      <c r="AY109" s="100">
        <v>0</v>
      </c>
      <c r="AZ109" s="100">
        <v>0.29329729999999998</v>
      </c>
      <c r="BA109" s="100">
        <v>0.33541510000000002</v>
      </c>
      <c r="BB109" s="100">
        <v>0.61387610000000004</v>
      </c>
      <c r="BC109" s="100">
        <v>1.3328313000000001</v>
      </c>
      <c r="BD109" s="100">
        <v>1.3131938000000001</v>
      </c>
      <c r="BE109" s="100">
        <v>2.7167669999999999</v>
      </c>
      <c r="BF109" s="100">
        <v>3.2470424000000002</v>
      </c>
      <c r="BG109" s="100">
        <v>6.7915032000000002</v>
      </c>
      <c r="BH109" s="100">
        <v>16.006737000000001</v>
      </c>
      <c r="BI109" s="100">
        <v>34.064964000000003</v>
      </c>
      <c r="BJ109" s="100">
        <v>75.474581999999998</v>
      </c>
      <c r="BK109" s="100">
        <v>159.63749999999999</v>
      </c>
      <c r="BL109" s="100">
        <v>370.93839000000003</v>
      </c>
      <c r="BM109" s="100">
        <v>12.751849999999999</v>
      </c>
      <c r="BN109" s="100">
        <v>12.492896</v>
      </c>
      <c r="BO109" s="128"/>
      <c r="BP109" s="125">
        <v>2002</v>
      </c>
    </row>
    <row r="110" spans="1:68">
      <c r="A110" s="128"/>
      <c r="B110" s="124">
        <v>2003</v>
      </c>
      <c r="C110" s="100">
        <v>1.2296039000000001</v>
      </c>
      <c r="D110" s="100">
        <v>0</v>
      </c>
      <c r="E110" s="100">
        <v>0</v>
      </c>
      <c r="F110" s="100">
        <v>0.1441653</v>
      </c>
      <c r="G110" s="100">
        <v>0.1456134</v>
      </c>
      <c r="H110" s="100">
        <v>0.29573199999999999</v>
      </c>
      <c r="I110" s="100">
        <v>0.1337392</v>
      </c>
      <c r="J110" s="100">
        <v>0.83231949999999999</v>
      </c>
      <c r="K110" s="100">
        <v>1.1916521</v>
      </c>
      <c r="L110" s="100">
        <v>2.0209047999999998</v>
      </c>
      <c r="M110" s="100">
        <v>3.5534900999999999</v>
      </c>
      <c r="N110" s="100">
        <v>4.6704561</v>
      </c>
      <c r="O110" s="100">
        <v>10.37189</v>
      </c>
      <c r="P110" s="100">
        <v>15.968292</v>
      </c>
      <c r="Q110" s="100">
        <v>38.435315000000003</v>
      </c>
      <c r="R110" s="100">
        <v>71.129143999999997</v>
      </c>
      <c r="S110" s="100">
        <v>191.72259</v>
      </c>
      <c r="T110" s="100">
        <v>422.27501000000001</v>
      </c>
      <c r="U110" s="100">
        <v>11.453271000000001</v>
      </c>
      <c r="V110" s="100">
        <v>14.10585</v>
      </c>
      <c r="W110" s="128"/>
      <c r="X110" s="124">
        <v>2003</v>
      </c>
      <c r="Y110" s="100">
        <v>0.32335249999999999</v>
      </c>
      <c r="Z110" s="100">
        <v>0</v>
      </c>
      <c r="AA110" s="100">
        <v>0.1497928</v>
      </c>
      <c r="AB110" s="100">
        <v>0</v>
      </c>
      <c r="AC110" s="100">
        <v>0</v>
      </c>
      <c r="AD110" s="100">
        <v>0.29716710000000002</v>
      </c>
      <c r="AE110" s="100">
        <v>0.26273410000000003</v>
      </c>
      <c r="AF110" s="100">
        <v>0.54724430000000002</v>
      </c>
      <c r="AG110" s="100">
        <v>0.7835742</v>
      </c>
      <c r="AH110" s="100">
        <v>1.2803788</v>
      </c>
      <c r="AI110" s="100">
        <v>2.3072414999999999</v>
      </c>
      <c r="AJ110" s="100">
        <v>2.8264556000000001</v>
      </c>
      <c r="AK110" s="100">
        <v>4.4474406000000002</v>
      </c>
      <c r="AL110" s="100">
        <v>12.467066000000001</v>
      </c>
      <c r="AM110" s="100">
        <v>35.585551000000002</v>
      </c>
      <c r="AN110" s="100">
        <v>55.636032</v>
      </c>
      <c r="AO110" s="100">
        <v>109.27612999999999</v>
      </c>
      <c r="AP110" s="100">
        <v>348.38495</v>
      </c>
      <c r="AQ110" s="100">
        <v>13.188176</v>
      </c>
      <c r="AR110" s="100">
        <v>10.468932000000001</v>
      </c>
      <c r="AS110" s="128"/>
      <c r="AT110" s="124">
        <v>2003</v>
      </c>
      <c r="AU110" s="100">
        <v>0.78793760000000002</v>
      </c>
      <c r="AV110" s="100">
        <v>0</v>
      </c>
      <c r="AW110" s="100">
        <v>7.2947399999999996E-2</v>
      </c>
      <c r="AX110" s="100">
        <v>7.3509500000000005E-2</v>
      </c>
      <c r="AY110" s="100">
        <v>7.4073399999999998E-2</v>
      </c>
      <c r="AZ110" s="100">
        <v>0.29644779999999998</v>
      </c>
      <c r="BA110" s="100">
        <v>0.19881370000000001</v>
      </c>
      <c r="BB110" s="100">
        <v>0.68879440000000003</v>
      </c>
      <c r="BC110" s="100">
        <v>0.98620890000000005</v>
      </c>
      <c r="BD110" s="100">
        <v>1.6479469</v>
      </c>
      <c r="BE110" s="100">
        <v>2.9289844999999999</v>
      </c>
      <c r="BF110" s="100">
        <v>3.7581433999999998</v>
      </c>
      <c r="BG110" s="100">
        <v>7.4325524999999999</v>
      </c>
      <c r="BH110" s="100">
        <v>14.192449999999999</v>
      </c>
      <c r="BI110" s="100">
        <v>36.949418000000001</v>
      </c>
      <c r="BJ110" s="100">
        <v>62.550598999999998</v>
      </c>
      <c r="BK110" s="100">
        <v>142.00237000000001</v>
      </c>
      <c r="BL110" s="100">
        <v>371.42662999999999</v>
      </c>
      <c r="BM110" s="100">
        <v>12.327126</v>
      </c>
      <c r="BN110" s="100">
        <v>11.929682</v>
      </c>
      <c r="BO110" s="128"/>
      <c r="BP110" s="124">
        <v>2003</v>
      </c>
    </row>
    <row r="111" spans="1:68">
      <c r="A111" s="128"/>
      <c r="B111" s="125">
        <v>2004</v>
      </c>
      <c r="C111" s="100">
        <v>1.8418976</v>
      </c>
      <c r="D111" s="100">
        <v>0</v>
      </c>
      <c r="E111" s="100">
        <v>0</v>
      </c>
      <c r="F111" s="100">
        <v>0</v>
      </c>
      <c r="G111" s="100">
        <v>0</v>
      </c>
      <c r="H111" s="100">
        <v>0.4443859</v>
      </c>
      <c r="I111" s="100">
        <v>0.26710040000000002</v>
      </c>
      <c r="J111" s="100">
        <v>0.4163596</v>
      </c>
      <c r="K111" s="100">
        <v>1.1850323</v>
      </c>
      <c r="L111" s="100">
        <v>1.8387943</v>
      </c>
      <c r="M111" s="100">
        <v>1.2265573999999999</v>
      </c>
      <c r="N111" s="100">
        <v>5.0183419999999996</v>
      </c>
      <c r="O111" s="100">
        <v>6.2154543000000002</v>
      </c>
      <c r="P111" s="100">
        <v>11.630354000000001</v>
      </c>
      <c r="Q111" s="100">
        <v>35.601531999999999</v>
      </c>
      <c r="R111" s="100">
        <v>77.772336999999993</v>
      </c>
      <c r="S111" s="100">
        <v>184.66675000000001</v>
      </c>
      <c r="T111" s="100">
        <v>451.03739000000002</v>
      </c>
      <c r="U111" s="100">
        <v>11.428917</v>
      </c>
      <c r="V111" s="100">
        <v>13.993312</v>
      </c>
      <c r="W111" s="128"/>
      <c r="X111" s="125">
        <v>2004</v>
      </c>
      <c r="Y111" s="100">
        <v>0.96981609999999996</v>
      </c>
      <c r="Z111" s="100">
        <v>0</v>
      </c>
      <c r="AA111" s="100">
        <v>0.1489984</v>
      </c>
      <c r="AB111" s="100">
        <v>0</v>
      </c>
      <c r="AC111" s="100">
        <v>0</v>
      </c>
      <c r="AD111" s="100">
        <v>0.14955979999999999</v>
      </c>
      <c r="AE111" s="100">
        <v>0.39457170000000003</v>
      </c>
      <c r="AF111" s="100">
        <v>0.68412740000000005</v>
      </c>
      <c r="AG111" s="100">
        <v>0.51896900000000001</v>
      </c>
      <c r="AH111" s="100">
        <v>1.1152436999999999</v>
      </c>
      <c r="AI111" s="100">
        <v>1.5202559</v>
      </c>
      <c r="AJ111" s="100">
        <v>3.5645964000000001</v>
      </c>
      <c r="AK111" s="100">
        <v>7.6433694000000001</v>
      </c>
      <c r="AL111" s="100">
        <v>12.111425000000001</v>
      </c>
      <c r="AM111" s="100">
        <v>29.412675</v>
      </c>
      <c r="AN111" s="100">
        <v>56.998120999999998</v>
      </c>
      <c r="AO111" s="100">
        <v>107.69656999999999</v>
      </c>
      <c r="AP111" s="100">
        <v>297.73264999999998</v>
      </c>
      <c r="AQ111" s="100">
        <v>12.274864000000001</v>
      </c>
      <c r="AR111" s="100">
        <v>9.7126484000000008</v>
      </c>
      <c r="AS111" s="128"/>
      <c r="AT111" s="125">
        <v>2004</v>
      </c>
      <c r="AU111" s="100">
        <v>1.4171263999999999</v>
      </c>
      <c r="AV111" s="100">
        <v>0</v>
      </c>
      <c r="AW111" s="100">
        <v>7.2488200000000003E-2</v>
      </c>
      <c r="AX111" s="100">
        <v>0</v>
      </c>
      <c r="AY111" s="100">
        <v>0</v>
      </c>
      <c r="AZ111" s="100">
        <v>0.29768149999999999</v>
      </c>
      <c r="BA111" s="100">
        <v>0.33132329999999999</v>
      </c>
      <c r="BB111" s="100">
        <v>0.55119609999999997</v>
      </c>
      <c r="BC111" s="100">
        <v>0.84954439999999998</v>
      </c>
      <c r="BD111" s="100">
        <v>1.4743908999999999</v>
      </c>
      <c r="BE111" s="100">
        <v>1.3740289999999999</v>
      </c>
      <c r="BF111" s="100">
        <v>4.2967848000000002</v>
      </c>
      <c r="BG111" s="100">
        <v>6.9248984</v>
      </c>
      <c r="BH111" s="100">
        <v>11.874312</v>
      </c>
      <c r="BI111" s="100">
        <v>32.381228999999998</v>
      </c>
      <c r="BJ111" s="100">
        <v>66.355525</v>
      </c>
      <c r="BK111" s="100">
        <v>138.54611</v>
      </c>
      <c r="BL111" s="100">
        <v>345.8177</v>
      </c>
      <c r="BM111" s="100">
        <v>11.854879</v>
      </c>
      <c r="BN111" s="100">
        <v>11.301818000000001</v>
      </c>
      <c r="BO111" s="128"/>
      <c r="BP111" s="125">
        <v>2004</v>
      </c>
    </row>
    <row r="112" spans="1:68">
      <c r="A112" s="128"/>
      <c r="B112" s="124">
        <v>2005</v>
      </c>
      <c r="C112" s="100">
        <v>1.9815773999999999</v>
      </c>
      <c r="D112" s="100">
        <v>0</v>
      </c>
      <c r="E112" s="100">
        <v>0</v>
      </c>
      <c r="F112" s="100">
        <v>0</v>
      </c>
      <c r="G112" s="100">
        <v>0</v>
      </c>
      <c r="H112" s="100">
        <v>0.1469104</v>
      </c>
      <c r="I112" s="100">
        <v>0.26844449999999997</v>
      </c>
      <c r="J112" s="100">
        <v>0.82204169999999999</v>
      </c>
      <c r="K112" s="100">
        <v>0.52753190000000005</v>
      </c>
      <c r="L112" s="100">
        <v>1.5288691999999999</v>
      </c>
      <c r="M112" s="100">
        <v>2.8834713000000001</v>
      </c>
      <c r="N112" s="100">
        <v>4.0610786000000001</v>
      </c>
      <c r="O112" s="100">
        <v>4.2597782999999998</v>
      </c>
      <c r="P112" s="100">
        <v>14.211363</v>
      </c>
      <c r="Q112" s="100">
        <v>29.962395999999998</v>
      </c>
      <c r="R112" s="100">
        <v>77.666133000000002</v>
      </c>
      <c r="S112" s="100">
        <v>168.66496000000001</v>
      </c>
      <c r="T112" s="100">
        <v>417.56898000000001</v>
      </c>
      <c r="U112" s="100">
        <v>11.028347999999999</v>
      </c>
      <c r="V112" s="100">
        <v>13.092086999999999</v>
      </c>
      <c r="W112" s="128"/>
      <c r="X112" s="124">
        <v>2005</v>
      </c>
      <c r="Y112" s="100">
        <v>1.2872167000000001</v>
      </c>
      <c r="Z112" s="100">
        <v>0.15537599999999999</v>
      </c>
      <c r="AA112" s="100">
        <v>0</v>
      </c>
      <c r="AB112" s="100">
        <v>0</v>
      </c>
      <c r="AC112" s="100">
        <v>0</v>
      </c>
      <c r="AD112" s="100">
        <v>0</v>
      </c>
      <c r="AE112" s="100">
        <v>0.26473059999999998</v>
      </c>
      <c r="AF112" s="100">
        <v>0.81244890000000003</v>
      </c>
      <c r="AG112" s="100">
        <v>1.039774</v>
      </c>
      <c r="AH112" s="100">
        <v>0.95679919999999996</v>
      </c>
      <c r="AI112" s="100">
        <v>1.9504056999999999</v>
      </c>
      <c r="AJ112" s="100">
        <v>2.9467376999999999</v>
      </c>
      <c r="AK112" s="100">
        <v>5.3673639</v>
      </c>
      <c r="AL112" s="100">
        <v>12.044281</v>
      </c>
      <c r="AM112" s="100">
        <v>27.634001999999999</v>
      </c>
      <c r="AN112" s="100">
        <v>59.335776000000003</v>
      </c>
      <c r="AO112" s="100">
        <v>112.16426</v>
      </c>
      <c r="AP112" s="100">
        <v>320.88681000000003</v>
      </c>
      <c r="AQ112" s="100">
        <v>13.005539000000001</v>
      </c>
      <c r="AR112" s="100">
        <v>10.046189</v>
      </c>
      <c r="AS112" s="128"/>
      <c r="AT112" s="124">
        <v>2005</v>
      </c>
      <c r="AU112" s="100">
        <v>1.6437854000000001</v>
      </c>
      <c r="AV112" s="100">
        <v>7.5697899999999999E-2</v>
      </c>
      <c r="AW112" s="100">
        <v>0</v>
      </c>
      <c r="AX112" s="100">
        <v>0</v>
      </c>
      <c r="AY112" s="100">
        <v>0</v>
      </c>
      <c r="AZ112" s="100">
        <v>7.3934299999999994E-2</v>
      </c>
      <c r="BA112" s="100">
        <v>0.26657459999999999</v>
      </c>
      <c r="BB112" s="100">
        <v>0.81721710000000003</v>
      </c>
      <c r="BC112" s="100">
        <v>0.78552230000000001</v>
      </c>
      <c r="BD112" s="100">
        <v>1.2404451000000001</v>
      </c>
      <c r="BE112" s="100">
        <v>2.4142635000000001</v>
      </c>
      <c r="BF112" s="100">
        <v>3.5060684000000002</v>
      </c>
      <c r="BG112" s="100">
        <v>4.8113625000000004</v>
      </c>
      <c r="BH112" s="100">
        <v>13.114928000000001</v>
      </c>
      <c r="BI112" s="100">
        <v>28.751135000000001</v>
      </c>
      <c r="BJ112" s="100">
        <v>67.668329999999997</v>
      </c>
      <c r="BK112" s="100">
        <v>134.98755</v>
      </c>
      <c r="BL112" s="100">
        <v>351.76427999999999</v>
      </c>
      <c r="BM112" s="100">
        <v>12.023683999999999</v>
      </c>
      <c r="BN112" s="100">
        <v>11.214325000000001</v>
      </c>
      <c r="BO112" s="128"/>
      <c r="BP112" s="124">
        <v>2005</v>
      </c>
    </row>
    <row r="113" spans="2:68">
      <c r="B113" s="124">
        <v>2006</v>
      </c>
      <c r="C113" s="100">
        <v>2.5584839000000001</v>
      </c>
      <c r="D113" s="100">
        <v>0</v>
      </c>
      <c r="E113" s="100">
        <v>0</v>
      </c>
      <c r="F113" s="100">
        <v>0.13993530000000001</v>
      </c>
      <c r="G113" s="100">
        <v>0.13579240000000001</v>
      </c>
      <c r="H113" s="100">
        <v>0.2872692</v>
      </c>
      <c r="I113" s="100">
        <v>0.27250999999999997</v>
      </c>
      <c r="J113" s="100">
        <v>0.66670929999999995</v>
      </c>
      <c r="K113" s="100">
        <v>0.79684980000000005</v>
      </c>
      <c r="L113" s="100">
        <v>2.0503231</v>
      </c>
      <c r="M113" s="100">
        <v>2.984353</v>
      </c>
      <c r="N113" s="100">
        <v>4.6112698999999999</v>
      </c>
      <c r="O113" s="100">
        <v>11.000047</v>
      </c>
      <c r="P113" s="100">
        <v>18.846440999999999</v>
      </c>
      <c r="Q113" s="100">
        <v>34.294123999999996</v>
      </c>
      <c r="R113" s="100">
        <v>84.001679999999993</v>
      </c>
      <c r="S113" s="100">
        <v>183.68935999999999</v>
      </c>
      <c r="T113" s="100">
        <v>480.31297999999998</v>
      </c>
      <c r="U113" s="100">
        <v>13.140509</v>
      </c>
      <c r="V113" s="100">
        <v>15.112938</v>
      </c>
      <c r="X113" s="124">
        <v>2006</v>
      </c>
      <c r="Y113" s="100">
        <v>0.95225700000000002</v>
      </c>
      <c r="Z113" s="100">
        <v>0.30988199999999999</v>
      </c>
      <c r="AA113" s="100">
        <v>0</v>
      </c>
      <c r="AB113" s="100">
        <v>0</v>
      </c>
      <c r="AC113" s="100">
        <v>0</v>
      </c>
      <c r="AD113" s="100">
        <v>0.14590510000000001</v>
      </c>
      <c r="AE113" s="100">
        <v>0.13509389999999999</v>
      </c>
      <c r="AF113" s="100">
        <v>0.79064299999999998</v>
      </c>
      <c r="AG113" s="100">
        <v>1.0478350000000001</v>
      </c>
      <c r="AH113" s="100">
        <v>1.7423004</v>
      </c>
      <c r="AI113" s="100">
        <v>1.475638</v>
      </c>
      <c r="AJ113" s="100">
        <v>1.9074930000000001</v>
      </c>
      <c r="AK113" s="100">
        <v>5.3286550000000004</v>
      </c>
      <c r="AL113" s="100">
        <v>14.574799000000001</v>
      </c>
      <c r="AM113" s="100">
        <v>26.869350000000001</v>
      </c>
      <c r="AN113" s="100">
        <v>50.558503000000002</v>
      </c>
      <c r="AO113" s="100">
        <v>110.53453</v>
      </c>
      <c r="AP113" s="100">
        <v>341.18444</v>
      </c>
      <c r="AQ113" s="100">
        <v>13.370202000000001</v>
      </c>
      <c r="AR113" s="100">
        <v>10.080674</v>
      </c>
      <c r="AT113" s="124">
        <v>2006</v>
      </c>
      <c r="AU113" s="100">
        <v>1.7766956</v>
      </c>
      <c r="AV113" s="100">
        <v>0.1510223</v>
      </c>
      <c r="AW113" s="100">
        <v>0</v>
      </c>
      <c r="AX113" s="100">
        <v>7.1803900000000004E-2</v>
      </c>
      <c r="AY113" s="100">
        <v>6.9040000000000004E-2</v>
      </c>
      <c r="AZ113" s="100">
        <v>0.21714140000000001</v>
      </c>
      <c r="BA113" s="100">
        <v>0.20350789999999999</v>
      </c>
      <c r="BB113" s="100">
        <v>0.72904270000000004</v>
      </c>
      <c r="BC113" s="100">
        <v>0.92321249999999999</v>
      </c>
      <c r="BD113" s="100">
        <v>1.8947955000000001</v>
      </c>
      <c r="BE113" s="100">
        <v>2.2257916999999998</v>
      </c>
      <c r="BF113" s="100">
        <v>3.2591622</v>
      </c>
      <c r="BG113" s="100">
        <v>8.1729810999999994</v>
      </c>
      <c r="BH113" s="100">
        <v>16.685616</v>
      </c>
      <c r="BI113" s="100">
        <v>30.442278000000002</v>
      </c>
      <c r="BJ113" s="100">
        <v>65.851932000000005</v>
      </c>
      <c r="BK113" s="100">
        <v>140.49492000000001</v>
      </c>
      <c r="BL113" s="100">
        <v>386.26636000000002</v>
      </c>
      <c r="BM113" s="100">
        <v>13.256098</v>
      </c>
      <c r="BN113" s="100">
        <v>12.107563000000001</v>
      </c>
      <c r="BP113" s="124">
        <v>2006</v>
      </c>
    </row>
    <row r="114" spans="2:68">
      <c r="B114" s="124">
        <v>2007</v>
      </c>
      <c r="C114" s="100">
        <v>1.7486313</v>
      </c>
      <c r="D114" s="100">
        <v>0</v>
      </c>
      <c r="E114" s="100">
        <v>0</v>
      </c>
      <c r="F114" s="100">
        <v>0.13706309999999999</v>
      </c>
      <c r="G114" s="100">
        <v>0.39597369999999998</v>
      </c>
      <c r="H114" s="100">
        <v>0.13840330000000001</v>
      </c>
      <c r="I114" s="100">
        <v>0</v>
      </c>
      <c r="J114" s="100">
        <v>0.51782479999999997</v>
      </c>
      <c r="K114" s="100">
        <v>0.26779710000000001</v>
      </c>
      <c r="L114" s="100">
        <v>1.7386699000000001</v>
      </c>
      <c r="M114" s="100">
        <v>2.1997425000000002</v>
      </c>
      <c r="N114" s="100">
        <v>5.7538502999999999</v>
      </c>
      <c r="O114" s="100">
        <v>7.7544010999999999</v>
      </c>
      <c r="P114" s="100">
        <v>15.108859000000001</v>
      </c>
      <c r="Q114" s="100">
        <v>31.13739</v>
      </c>
      <c r="R114" s="100">
        <v>77.982326999999998</v>
      </c>
      <c r="S114" s="100">
        <v>192.11224000000001</v>
      </c>
      <c r="T114" s="100">
        <v>505.75625000000002</v>
      </c>
      <c r="U114" s="100">
        <v>13.222408</v>
      </c>
      <c r="V114" s="100">
        <v>14.935701999999999</v>
      </c>
      <c r="X114" s="124">
        <v>2007</v>
      </c>
      <c r="Y114" s="100">
        <v>1.8455064999999999</v>
      </c>
      <c r="Z114" s="100">
        <v>0</v>
      </c>
      <c r="AA114" s="100">
        <v>0</v>
      </c>
      <c r="AB114" s="100">
        <v>0</v>
      </c>
      <c r="AC114" s="100">
        <v>0</v>
      </c>
      <c r="AD114" s="100">
        <v>0.42343459999999999</v>
      </c>
      <c r="AE114" s="100">
        <v>0.54732890000000001</v>
      </c>
      <c r="AF114" s="100">
        <v>0.5107102</v>
      </c>
      <c r="AG114" s="100">
        <v>0.66015489999999999</v>
      </c>
      <c r="AH114" s="100">
        <v>1.4432817</v>
      </c>
      <c r="AI114" s="100">
        <v>1.3021586999999999</v>
      </c>
      <c r="AJ114" s="100">
        <v>4.1366692</v>
      </c>
      <c r="AK114" s="100">
        <v>5.3187750999999999</v>
      </c>
      <c r="AL114" s="100">
        <v>10.656224999999999</v>
      </c>
      <c r="AM114" s="100">
        <v>31.632604000000001</v>
      </c>
      <c r="AN114" s="100">
        <v>65.121081000000004</v>
      </c>
      <c r="AO114" s="100">
        <v>133.79537999999999</v>
      </c>
      <c r="AP114" s="100">
        <v>392.55038000000002</v>
      </c>
      <c r="AQ114" s="100">
        <v>15.781957</v>
      </c>
      <c r="AR114" s="100">
        <v>11.706884000000001</v>
      </c>
      <c r="AT114" s="124">
        <v>2007</v>
      </c>
      <c r="AU114" s="100">
        <v>1.7957633</v>
      </c>
      <c r="AV114" s="100">
        <v>0</v>
      </c>
      <c r="AW114" s="100">
        <v>0</v>
      </c>
      <c r="AX114" s="100">
        <v>7.0386799999999999E-2</v>
      </c>
      <c r="AY114" s="100">
        <v>0.20227339999999999</v>
      </c>
      <c r="AZ114" s="100">
        <v>0.27952129999999997</v>
      </c>
      <c r="BA114" s="100">
        <v>0.27452090000000001</v>
      </c>
      <c r="BB114" s="100">
        <v>0.51424289999999995</v>
      </c>
      <c r="BC114" s="100">
        <v>0.46535369999999998</v>
      </c>
      <c r="BD114" s="100">
        <v>1.5895619000000001</v>
      </c>
      <c r="BE114" s="100">
        <v>1.7479232</v>
      </c>
      <c r="BF114" s="100">
        <v>4.9434177999999998</v>
      </c>
      <c r="BG114" s="100">
        <v>6.5392368000000003</v>
      </c>
      <c r="BH114" s="100">
        <v>12.864739999999999</v>
      </c>
      <c r="BI114" s="100">
        <v>31.394134000000001</v>
      </c>
      <c r="BJ114" s="100">
        <v>71.022987000000001</v>
      </c>
      <c r="BK114" s="100">
        <v>157.95403999999999</v>
      </c>
      <c r="BL114" s="100">
        <v>429.79687999999999</v>
      </c>
      <c r="BM114" s="100">
        <v>14.509577999999999</v>
      </c>
      <c r="BN114" s="100">
        <v>12.957473</v>
      </c>
      <c r="BP114" s="124">
        <v>2007</v>
      </c>
    </row>
    <row r="115" spans="2:68">
      <c r="B115" s="124">
        <v>2008</v>
      </c>
      <c r="C115" s="100">
        <v>0.70397549999999998</v>
      </c>
      <c r="D115" s="100">
        <v>0.14626919999999999</v>
      </c>
      <c r="E115" s="100">
        <v>0.1407844</v>
      </c>
      <c r="F115" s="100">
        <v>0.1344525</v>
      </c>
      <c r="G115" s="100">
        <v>0</v>
      </c>
      <c r="H115" s="100">
        <v>0</v>
      </c>
      <c r="I115" s="100">
        <v>0.1373615</v>
      </c>
      <c r="J115" s="100">
        <v>1.0142694999999999</v>
      </c>
      <c r="K115" s="100">
        <v>0.9400541</v>
      </c>
      <c r="L115" s="100">
        <v>1.5747949000000001</v>
      </c>
      <c r="M115" s="100">
        <v>3.6056566000000001</v>
      </c>
      <c r="N115" s="100">
        <v>4.1185248000000003</v>
      </c>
      <c r="O115" s="100">
        <v>8.3939514000000006</v>
      </c>
      <c r="P115" s="100">
        <v>16.062028999999999</v>
      </c>
      <c r="Q115" s="100">
        <v>39.035077999999999</v>
      </c>
      <c r="R115" s="100">
        <v>86.268928000000002</v>
      </c>
      <c r="S115" s="100">
        <v>205.61756</v>
      </c>
      <c r="T115" s="100">
        <v>498.54271999999997</v>
      </c>
      <c r="U115" s="100">
        <v>14.074854999999999</v>
      </c>
      <c r="V115" s="100">
        <v>15.620469999999999</v>
      </c>
      <c r="X115" s="124">
        <v>2008</v>
      </c>
      <c r="Y115" s="100">
        <v>1.1889882000000001</v>
      </c>
      <c r="Z115" s="100">
        <v>0</v>
      </c>
      <c r="AA115" s="100">
        <v>0</v>
      </c>
      <c r="AB115" s="100">
        <v>0</v>
      </c>
      <c r="AC115" s="100">
        <v>0.13451260000000001</v>
      </c>
      <c r="AD115" s="100">
        <v>0.2701385</v>
      </c>
      <c r="AE115" s="100">
        <v>0</v>
      </c>
      <c r="AF115" s="100">
        <v>0.24974779999999999</v>
      </c>
      <c r="AG115" s="100">
        <v>0.39747159999999998</v>
      </c>
      <c r="AH115" s="100">
        <v>0.90227230000000003</v>
      </c>
      <c r="AI115" s="100">
        <v>1.8453850999999999</v>
      </c>
      <c r="AJ115" s="100">
        <v>4.2366165999999996</v>
      </c>
      <c r="AK115" s="100">
        <v>5.2000402000000001</v>
      </c>
      <c r="AL115" s="100">
        <v>12.011925</v>
      </c>
      <c r="AM115" s="100">
        <v>29.099332</v>
      </c>
      <c r="AN115" s="100">
        <v>56.873386000000004</v>
      </c>
      <c r="AO115" s="100">
        <v>123.8823</v>
      </c>
      <c r="AP115" s="100">
        <v>450.22829999999999</v>
      </c>
      <c r="AQ115" s="100">
        <v>16.586817</v>
      </c>
      <c r="AR115" s="100">
        <v>11.941915</v>
      </c>
      <c r="AT115" s="124">
        <v>2008</v>
      </c>
      <c r="AU115" s="100">
        <v>0.93992229999999999</v>
      </c>
      <c r="AV115" s="100">
        <v>7.4924199999999996E-2</v>
      </c>
      <c r="AW115" s="100">
        <v>7.2300299999999998E-2</v>
      </c>
      <c r="AX115" s="100">
        <v>6.9079299999999996E-2</v>
      </c>
      <c r="AY115" s="100">
        <v>6.5515299999999999E-2</v>
      </c>
      <c r="AZ115" s="100">
        <v>0.1333326</v>
      </c>
      <c r="BA115" s="100">
        <v>6.8570900000000004E-2</v>
      </c>
      <c r="BB115" s="100">
        <v>0.62910770000000005</v>
      </c>
      <c r="BC115" s="100">
        <v>0.66692940000000001</v>
      </c>
      <c r="BD115" s="100">
        <v>1.2355128</v>
      </c>
      <c r="BE115" s="100">
        <v>2.7185286</v>
      </c>
      <c r="BF115" s="100">
        <v>4.1778503000000002</v>
      </c>
      <c r="BG115" s="100">
        <v>6.8001950999999998</v>
      </c>
      <c r="BH115" s="100">
        <v>14.023889</v>
      </c>
      <c r="BI115" s="100">
        <v>33.896914000000002</v>
      </c>
      <c r="BJ115" s="100">
        <v>70.392662999999999</v>
      </c>
      <c r="BK115" s="100">
        <v>158.09168</v>
      </c>
      <c r="BL115" s="100">
        <v>466.30889999999999</v>
      </c>
      <c r="BM115" s="100">
        <v>15.337049</v>
      </c>
      <c r="BN115" s="100">
        <v>13.518867999999999</v>
      </c>
      <c r="BP115" s="124">
        <v>2008</v>
      </c>
    </row>
    <row r="116" spans="2:68">
      <c r="B116" s="124">
        <v>2009</v>
      </c>
      <c r="C116" s="100">
        <v>2.3225026999999998</v>
      </c>
      <c r="D116" s="100">
        <v>0</v>
      </c>
      <c r="E116" s="100">
        <v>0</v>
      </c>
      <c r="F116" s="100">
        <v>0</v>
      </c>
      <c r="G116" s="100">
        <v>0.24581439999999999</v>
      </c>
      <c r="H116" s="100">
        <v>0.24959000000000001</v>
      </c>
      <c r="I116" s="100">
        <v>0.2708893</v>
      </c>
      <c r="J116" s="100">
        <v>0.5023415</v>
      </c>
      <c r="K116" s="100">
        <v>1.8655473</v>
      </c>
      <c r="L116" s="100">
        <v>2.2065456999999999</v>
      </c>
      <c r="M116" s="100">
        <v>2.5383681</v>
      </c>
      <c r="N116" s="100">
        <v>4.2237261000000004</v>
      </c>
      <c r="O116" s="100">
        <v>6.9025259999999999</v>
      </c>
      <c r="P116" s="100">
        <v>15.800027</v>
      </c>
      <c r="Q116" s="100">
        <v>35.493049999999997</v>
      </c>
      <c r="R116" s="100">
        <v>85.531344000000004</v>
      </c>
      <c r="S116" s="100">
        <v>185.67024000000001</v>
      </c>
      <c r="T116" s="100">
        <v>499.16537</v>
      </c>
      <c r="U116" s="100">
        <v>13.887864</v>
      </c>
      <c r="V116" s="100">
        <v>15.212828999999999</v>
      </c>
      <c r="X116" s="124">
        <v>2009</v>
      </c>
      <c r="Y116" s="100">
        <v>1.0090599</v>
      </c>
      <c r="Z116" s="100">
        <v>0</v>
      </c>
      <c r="AA116" s="100">
        <v>0</v>
      </c>
      <c r="AB116" s="100">
        <v>0</v>
      </c>
      <c r="AC116" s="100">
        <v>0.13025010000000001</v>
      </c>
      <c r="AD116" s="100">
        <v>0</v>
      </c>
      <c r="AE116" s="100">
        <v>0.27097769999999999</v>
      </c>
      <c r="AF116" s="100">
        <v>0.61880500000000005</v>
      </c>
      <c r="AG116" s="100">
        <v>0.91910199999999997</v>
      </c>
      <c r="AH116" s="100">
        <v>1.5306219999999999</v>
      </c>
      <c r="AI116" s="100">
        <v>1.6644359</v>
      </c>
      <c r="AJ116" s="100">
        <v>3.3954494999999998</v>
      </c>
      <c r="AK116" s="100">
        <v>6.4011404000000001</v>
      </c>
      <c r="AL116" s="100">
        <v>12.629626</v>
      </c>
      <c r="AM116" s="100">
        <v>31.654955000000001</v>
      </c>
      <c r="AN116" s="100">
        <v>58.299945999999998</v>
      </c>
      <c r="AO116" s="100">
        <v>129.21723</v>
      </c>
      <c r="AP116" s="100">
        <v>436.89758</v>
      </c>
      <c r="AQ116" s="100">
        <v>16.803087000000001</v>
      </c>
      <c r="AR116" s="100">
        <v>12.090236000000001</v>
      </c>
      <c r="AT116" s="124">
        <v>2009</v>
      </c>
      <c r="AU116" s="100">
        <v>1.6834024999999999</v>
      </c>
      <c r="AV116" s="100">
        <v>0</v>
      </c>
      <c r="AW116" s="100">
        <v>0</v>
      </c>
      <c r="AX116" s="100">
        <v>0</v>
      </c>
      <c r="AY116" s="100">
        <v>0.18970819999999999</v>
      </c>
      <c r="AZ116" s="100">
        <v>0.1267982</v>
      </c>
      <c r="BA116" s="100">
        <v>0.27093349999999999</v>
      </c>
      <c r="BB116" s="100">
        <v>0.56099929999999998</v>
      </c>
      <c r="BC116" s="100">
        <v>1.3888309999999999</v>
      </c>
      <c r="BD116" s="100">
        <v>1.8656356000000001</v>
      </c>
      <c r="BE116" s="100">
        <v>2.0977817999999999</v>
      </c>
      <c r="BF116" s="100">
        <v>3.8067951</v>
      </c>
      <c r="BG116" s="100">
        <v>6.6521528999999999</v>
      </c>
      <c r="BH116" s="100">
        <v>14.205481000000001</v>
      </c>
      <c r="BI116" s="100">
        <v>33.514724000000001</v>
      </c>
      <c r="BJ116" s="100">
        <v>70.859166999999999</v>
      </c>
      <c r="BK116" s="100">
        <v>153.05252999999999</v>
      </c>
      <c r="BL116" s="100">
        <v>457.86725000000001</v>
      </c>
      <c r="BM116" s="100">
        <v>15.351527000000001</v>
      </c>
      <c r="BN116" s="100">
        <v>13.408073</v>
      </c>
      <c r="BP116" s="124">
        <v>2009</v>
      </c>
    </row>
    <row r="117" spans="2:68">
      <c r="B117" s="124">
        <v>2010</v>
      </c>
      <c r="C117" s="100">
        <v>2.0098563</v>
      </c>
      <c r="D117" s="100">
        <v>0</v>
      </c>
      <c r="E117" s="100">
        <v>0.1408413</v>
      </c>
      <c r="F117" s="100">
        <v>0.26690829999999999</v>
      </c>
      <c r="G117" s="100">
        <v>0</v>
      </c>
      <c r="H117" s="100">
        <v>0.2420226</v>
      </c>
      <c r="I117" s="100">
        <v>0.13340879999999999</v>
      </c>
      <c r="J117" s="100">
        <v>1.0071673000000001</v>
      </c>
      <c r="K117" s="100">
        <v>0.91760679999999994</v>
      </c>
      <c r="L117" s="100">
        <v>1.9466185</v>
      </c>
      <c r="M117" s="100">
        <v>2.6252013999999999</v>
      </c>
      <c r="N117" s="100">
        <v>4.9323572999999996</v>
      </c>
      <c r="O117" s="100">
        <v>5.3597928000000001</v>
      </c>
      <c r="P117" s="100">
        <v>11.966998</v>
      </c>
      <c r="Q117" s="100">
        <v>33.136645000000001</v>
      </c>
      <c r="R117" s="100">
        <v>68.173846999999995</v>
      </c>
      <c r="S117" s="100">
        <v>161.00380999999999</v>
      </c>
      <c r="T117" s="100">
        <v>430.14348000000001</v>
      </c>
      <c r="U117" s="100">
        <v>12.226665000000001</v>
      </c>
      <c r="V117" s="100">
        <v>13.079882</v>
      </c>
      <c r="X117" s="124">
        <v>2010</v>
      </c>
      <c r="Y117" s="100">
        <v>1.4130480999999999</v>
      </c>
      <c r="Z117" s="100">
        <v>0</v>
      </c>
      <c r="AA117" s="100">
        <v>0.14826130000000001</v>
      </c>
      <c r="AB117" s="100">
        <v>0</v>
      </c>
      <c r="AC117" s="100">
        <v>0.1280433</v>
      </c>
      <c r="AD117" s="100">
        <v>0.2497231</v>
      </c>
      <c r="AE117" s="100">
        <v>0.2671579</v>
      </c>
      <c r="AF117" s="100">
        <v>0.37209809999999999</v>
      </c>
      <c r="AG117" s="100">
        <v>0.64578789999999997</v>
      </c>
      <c r="AH117" s="100">
        <v>1.1476123</v>
      </c>
      <c r="AI117" s="100">
        <v>2.3071839000000001</v>
      </c>
      <c r="AJ117" s="100">
        <v>3.6384254</v>
      </c>
      <c r="AK117" s="100">
        <v>6.0266579</v>
      </c>
      <c r="AL117" s="100">
        <v>8.9685313999999998</v>
      </c>
      <c r="AM117" s="100">
        <v>25.217255999999999</v>
      </c>
      <c r="AN117" s="100">
        <v>43.912242999999997</v>
      </c>
      <c r="AO117" s="100">
        <v>118.88946</v>
      </c>
      <c r="AP117" s="100">
        <v>387.04365000000001</v>
      </c>
      <c r="AQ117" s="100">
        <v>14.976610000000001</v>
      </c>
      <c r="AR117" s="100">
        <v>10.536125</v>
      </c>
      <c r="AT117" s="124">
        <v>2010</v>
      </c>
      <c r="AU117" s="100">
        <v>1.7193806</v>
      </c>
      <c r="AV117" s="100">
        <v>0</v>
      </c>
      <c r="AW117" s="100">
        <v>0.1444561</v>
      </c>
      <c r="AX117" s="100">
        <v>0.13698179999999999</v>
      </c>
      <c r="AY117" s="100">
        <v>6.2303200000000003E-2</v>
      </c>
      <c r="AZ117" s="100">
        <v>0.24581259999999999</v>
      </c>
      <c r="BA117" s="100">
        <v>0.20024069999999999</v>
      </c>
      <c r="BB117" s="100">
        <v>0.68726549999999997</v>
      </c>
      <c r="BC117" s="100">
        <v>0.78068990000000005</v>
      </c>
      <c r="BD117" s="100">
        <v>1.5436029</v>
      </c>
      <c r="BE117" s="100">
        <v>2.4647692000000001</v>
      </c>
      <c r="BF117" s="100">
        <v>4.2800269000000002</v>
      </c>
      <c r="BG117" s="100">
        <v>5.6933113999999998</v>
      </c>
      <c r="BH117" s="100">
        <v>10.458005999999999</v>
      </c>
      <c r="BI117" s="100">
        <v>29.082387000000001</v>
      </c>
      <c r="BJ117" s="100">
        <v>55.110148000000002</v>
      </c>
      <c r="BK117" s="100">
        <v>136.84711999999999</v>
      </c>
      <c r="BL117" s="100">
        <v>401.71343000000002</v>
      </c>
      <c r="BM117" s="100">
        <v>13.607633999999999</v>
      </c>
      <c r="BN117" s="100">
        <v>11.632662</v>
      </c>
      <c r="BP117" s="124">
        <v>2010</v>
      </c>
    </row>
    <row r="118" spans="2:68">
      <c r="B118" s="124">
        <v>2011</v>
      </c>
      <c r="C118" s="100">
        <v>1.6031485999999999</v>
      </c>
      <c r="D118" s="100">
        <v>0</v>
      </c>
      <c r="E118" s="100">
        <v>0</v>
      </c>
      <c r="F118" s="100">
        <v>0.1339407</v>
      </c>
      <c r="G118" s="100">
        <v>0</v>
      </c>
      <c r="H118" s="100">
        <v>0</v>
      </c>
      <c r="I118" s="100">
        <v>0.13000329999999999</v>
      </c>
      <c r="J118" s="100">
        <v>0.51137549999999998</v>
      </c>
      <c r="K118" s="100">
        <v>0.88973849999999999</v>
      </c>
      <c r="L118" s="100">
        <v>1.3086487</v>
      </c>
      <c r="M118" s="100">
        <v>1.2168296000000001</v>
      </c>
      <c r="N118" s="100">
        <v>4.2291664000000004</v>
      </c>
      <c r="O118" s="100">
        <v>7.1989764000000003</v>
      </c>
      <c r="P118" s="100">
        <v>14.549196</v>
      </c>
      <c r="Q118" s="100">
        <v>31.066679000000001</v>
      </c>
      <c r="R118" s="100">
        <v>69.656476999999995</v>
      </c>
      <c r="S118" s="100">
        <v>164.76712000000001</v>
      </c>
      <c r="T118" s="100">
        <v>476.01927000000001</v>
      </c>
      <c r="U118" s="100">
        <v>13.059628</v>
      </c>
      <c r="V118" s="100">
        <v>13.631366</v>
      </c>
      <c r="X118" s="124">
        <v>2011</v>
      </c>
      <c r="Y118" s="100">
        <v>1.4092705000000001</v>
      </c>
      <c r="Z118" s="100">
        <v>0.14805409999999999</v>
      </c>
      <c r="AA118" s="100">
        <v>0</v>
      </c>
      <c r="AB118" s="100">
        <v>0</v>
      </c>
      <c r="AC118" s="100">
        <v>0.1268725</v>
      </c>
      <c r="AD118" s="100">
        <v>0.1223861</v>
      </c>
      <c r="AE118" s="100">
        <v>0</v>
      </c>
      <c r="AF118" s="100">
        <v>0.12630949999999999</v>
      </c>
      <c r="AG118" s="100">
        <v>0.74953530000000002</v>
      </c>
      <c r="AH118" s="100">
        <v>1.4144452999999999</v>
      </c>
      <c r="AI118" s="100">
        <v>2.5184375999999999</v>
      </c>
      <c r="AJ118" s="100">
        <v>3.8580017999999998</v>
      </c>
      <c r="AK118" s="100">
        <v>4.8796198000000004</v>
      </c>
      <c r="AL118" s="100">
        <v>14.166460000000001</v>
      </c>
      <c r="AM118" s="100">
        <v>23.489706000000002</v>
      </c>
      <c r="AN118" s="100">
        <v>52.345547000000003</v>
      </c>
      <c r="AO118" s="100">
        <v>103.76391</v>
      </c>
      <c r="AP118" s="100">
        <v>353.44772</v>
      </c>
      <c r="AQ118" s="100">
        <v>14.400555000000001</v>
      </c>
      <c r="AR118" s="100">
        <v>10.126429</v>
      </c>
      <c r="AT118" s="124">
        <v>2011</v>
      </c>
      <c r="AU118" s="100">
        <v>1.5087984000000001</v>
      </c>
      <c r="AV118" s="100">
        <v>7.2065100000000007E-2</v>
      </c>
      <c r="AW118" s="100">
        <v>0</v>
      </c>
      <c r="AX118" s="100">
        <v>6.8801399999999999E-2</v>
      </c>
      <c r="AY118" s="100">
        <v>6.2047699999999997E-2</v>
      </c>
      <c r="AZ118" s="100">
        <v>6.0307399999999997E-2</v>
      </c>
      <c r="BA118" s="100">
        <v>6.5097299999999997E-2</v>
      </c>
      <c r="BB118" s="100">
        <v>0.31768020000000002</v>
      </c>
      <c r="BC118" s="100">
        <v>0.81902969999999997</v>
      </c>
      <c r="BD118" s="100">
        <v>1.3620117</v>
      </c>
      <c r="BE118" s="100">
        <v>1.8740843</v>
      </c>
      <c r="BF118" s="100">
        <v>4.0419372999999998</v>
      </c>
      <c r="BG118" s="100">
        <v>6.0358891000000003</v>
      </c>
      <c r="BH118" s="100">
        <v>14.356674</v>
      </c>
      <c r="BI118" s="100">
        <v>27.210099</v>
      </c>
      <c r="BJ118" s="100">
        <v>60.357379999999999</v>
      </c>
      <c r="BK118" s="100">
        <v>129.94559000000001</v>
      </c>
      <c r="BL118" s="100">
        <v>395.68194</v>
      </c>
      <c r="BM118" s="100">
        <v>13.733199000000001</v>
      </c>
      <c r="BN118" s="100">
        <v>11.525772</v>
      </c>
      <c r="BP118" s="124">
        <v>2011</v>
      </c>
    </row>
    <row r="119" spans="2:68">
      <c r="B119" s="124">
        <v>2012</v>
      </c>
      <c r="C119" s="100">
        <v>1.0463602999999999</v>
      </c>
      <c r="D119" s="100">
        <v>0</v>
      </c>
      <c r="E119" s="100">
        <v>0</v>
      </c>
      <c r="F119" s="100">
        <v>0</v>
      </c>
      <c r="G119" s="100">
        <v>0</v>
      </c>
      <c r="H119" s="100">
        <v>0.1163952</v>
      </c>
      <c r="I119" s="100">
        <v>0.1252354</v>
      </c>
      <c r="J119" s="100">
        <v>1.2905624</v>
      </c>
      <c r="K119" s="100">
        <v>1.6043936000000001</v>
      </c>
      <c r="L119" s="100">
        <v>1.5802156999999999</v>
      </c>
      <c r="M119" s="100">
        <v>2.2546029999999999</v>
      </c>
      <c r="N119" s="100">
        <v>5.0317593</v>
      </c>
      <c r="O119" s="100">
        <v>7.5635253999999996</v>
      </c>
      <c r="P119" s="100">
        <v>17.912257</v>
      </c>
      <c r="Q119" s="100">
        <v>28.297463</v>
      </c>
      <c r="R119" s="100">
        <v>77.459333999999998</v>
      </c>
      <c r="S119" s="100">
        <v>165.00964999999999</v>
      </c>
      <c r="T119" s="100">
        <v>473.14639</v>
      </c>
      <c r="U119" s="100">
        <v>13.771982</v>
      </c>
      <c r="V119" s="100">
        <v>14.054154</v>
      </c>
      <c r="X119" s="124">
        <v>2012</v>
      </c>
      <c r="Y119" s="100">
        <v>0.27594200000000002</v>
      </c>
      <c r="Z119" s="100">
        <v>0</v>
      </c>
      <c r="AA119" s="100">
        <v>0.14743609999999999</v>
      </c>
      <c r="AB119" s="100">
        <v>0.42310789999999998</v>
      </c>
      <c r="AC119" s="100">
        <v>0.25160559999999998</v>
      </c>
      <c r="AD119" s="100">
        <v>0.11941450000000001</v>
      </c>
      <c r="AE119" s="100">
        <v>0.25231559999999997</v>
      </c>
      <c r="AF119" s="100">
        <v>0.3838801</v>
      </c>
      <c r="AG119" s="100">
        <v>0.72704979999999997</v>
      </c>
      <c r="AH119" s="100">
        <v>1.1638356999999999</v>
      </c>
      <c r="AI119" s="100">
        <v>2.2086613000000002</v>
      </c>
      <c r="AJ119" s="100">
        <v>2.8968965999999998</v>
      </c>
      <c r="AK119" s="100">
        <v>6.0081711000000002</v>
      </c>
      <c r="AL119" s="100">
        <v>8.1460074999999996</v>
      </c>
      <c r="AM119" s="100">
        <v>25.756633999999998</v>
      </c>
      <c r="AN119" s="100">
        <v>49.726992000000003</v>
      </c>
      <c r="AO119" s="100">
        <v>112.2197</v>
      </c>
      <c r="AP119" s="100">
        <v>384.44936999999999</v>
      </c>
      <c r="AQ119" s="100">
        <v>15.163684999999999</v>
      </c>
      <c r="AR119" s="100">
        <v>10.446016999999999</v>
      </c>
      <c r="AT119" s="124">
        <v>2012</v>
      </c>
      <c r="AU119" s="100">
        <v>0.67143609999999998</v>
      </c>
      <c r="AV119" s="100">
        <v>0</v>
      </c>
      <c r="AW119" s="100">
        <v>7.1859599999999996E-2</v>
      </c>
      <c r="AX119" s="100">
        <v>0.20552519999999999</v>
      </c>
      <c r="AY119" s="100">
        <v>0.1231579</v>
      </c>
      <c r="AZ119" s="100">
        <v>0.1178855</v>
      </c>
      <c r="BA119" s="100">
        <v>0.1885424</v>
      </c>
      <c r="BB119" s="100">
        <v>0.83528769999999997</v>
      </c>
      <c r="BC119" s="100">
        <v>1.1617044000000001</v>
      </c>
      <c r="BD119" s="100">
        <v>1.3701356</v>
      </c>
      <c r="BE119" s="100">
        <v>2.2313957000000002</v>
      </c>
      <c r="BF119" s="100">
        <v>3.9528527000000002</v>
      </c>
      <c r="BG119" s="100">
        <v>6.7809904000000003</v>
      </c>
      <c r="BH119" s="100">
        <v>12.993078000000001</v>
      </c>
      <c r="BI119" s="100">
        <v>27.004666</v>
      </c>
      <c r="BJ119" s="100">
        <v>62.662984999999999</v>
      </c>
      <c r="BK119" s="100">
        <v>135.04086000000001</v>
      </c>
      <c r="BL119" s="100">
        <v>415.45017999999999</v>
      </c>
      <c r="BM119" s="100">
        <v>14.470974999999999</v>
      </c>
      <c r="BN119" s="100">
        <v>11.978602</v>
      </c>
      <c r="BP119" s="124">
        <v>2012</v>
      </c>
    </row>
    <row r="120" spans="2:68">
      <c r="B120" s="124">
        <v>2013</v>
      </c>
      <c r="C120" s="100">
        <v>1.5396953</v>
      </c>
      <c r="D120" s="100">
        <v>0</v>
      </c>
      <c r="E120" s="100">
        <v>0</v>
      </c>
      <c r="F120" s="100">
        <v>0</v>
      </c>
      <c r="G120" s="100">
        <v>0.35855100000000001</v>
      </c>
      <c r="H120" s="100">
        <v>0.57398229999999995</v>
      </c>
      <c r="I120" s="100">
        <v>0.24058879999999999</v>
      </c>
      <c r="J120" s="100">
        <v>0</v>
      </c>
      <c r="K120" s="100">
        <v>1.2156784</v>
      </c>
      <c r="L120" s="100">
        <v>3.8246414999999998</v>
      </c>
      <c r="M120" s="100">
        <v>3.6618827</v>
      </c>
      <c r="N120" s="100">
        <v>6.2509266999999999</v>
      </c>
      <c r="O120" s="100">
        <v>10.907913000000001</v>
      </c>
      <c r="P120" s="100">
        <v>18.457992999999998</v>
      </c>
      <c r="Q120" s="100">
        <v>44.603033000000003</v>
      </c>
      <c r="R120" s="100">
        <v>85.031563000000006</v>
      </c>
      <c r="S120" s="100">
        <v>201.03344999999999</v>
      </c>
      <c r="T120" s="100">
        <v>500.52823000000001</v>
      </c>
      <c r="U120" s="100">
        <v>16.279048</v>
      </c>
      <c r="V120" s="100">
        <v>16.224699000000001</v>
      </c>
      <c r="X120" s="124">
        <v>2013</v>
      </c>
      <c r="Y120" s="100">
        <v>0.40661540000000002</v>
      </c>
      <c r="Z120" s="100">
        <v>0</v>
      </c>
      <c r="AA120" s="100">
        <v>0.1466142</v>
      </c>
      <c r="AB120" s="100">
        <v>0</v>
      </c>
      <c r="AC120" s="100">
        <v>0.37455379999999999</v>
      </c>
      <c r="AD120" s="100">
        <v>0.1171623</v>
      </c>
      <c r="AE120" s="100">
        <v>0.85041140000000004</v>
      </c>
      <c r="AF120" s="100">
        <v>0.64204629999999996</v>
      </c>
      <c r="AG120" s="100">
        <v>0.83437629999999996</v>
      </c>
      <c r="AH120" s="100">
        <v>2.3322647999999999</v>
      </c>
      <c r="AI120" s="100">
        <v>2.9412329000000001</v>
      </c>
      <c r="AJ120" s="100">
        <v>4.8167099999999996</v>
      </c>
      <c r="AK120" s="100">
        <v>7.3390396999999998</v>
      </c>
      <c r="AL120" s="100">
        <v>13.582243</v>
      </c>
      <c r="AM120" s="100">
        <v>30.856919000000001</v>
      </c>
      <c r="AN120" s="100">
        <v>58.531717</v>
      </c>
      <c r="AO120" s="100">
        <v>130.13570999999999</v>
      </c>
      <c r="AP120" s="100">
        <v>389.56020999999998</v>
      </c>
      <c r="AQ120" s="100">
        <v>16.844982999999999</v>
      </c>
      <c r="AR120" s="100">
        <v>11.762183</v>
      </c>
      <c r="AT120" s="124">
        <v>2013</v>
      </c>
      <c r="AU120" s="100">
        <v>0.98868089999999997</v>
      </c>
      <c r="AV120" s="100">
        <v>0</v>
      </c>
      <c r="AW120" s="100">
        <v>7.1496100000000007E-2</v>
      </c>
      <c r="AX120" s="100">
        <v>0</v>
      </c>
      <c r="AY120" s="100">
        <v>0.36637779999999998</v>
      </c>
      <c r="AZ120" s="100">
        <v>0.34790189999999999</v>
      </c>
      <c r="BA120" s="100">
        <v>0.54399560000000002</v>
      </c>
      <c r="BB120" s="100">
        <v>0.32213839999999999</v>
      </c>
      <c r="BC120" s="100">
        <v>1.0231497000000001</v>
      </c>
      <c r="BD120" s="100">
        <v>3.0718491999999999</v>
      </c>
      <c r="BE120" s="100">
        <v>3.2975154</v>
      </c>
      <c r="BF120" s="100">
        <v>5.5245685</v>
      </c>
      <c r="BG120" s="100">
        <v>9.1054279999999999</v>
      </c>
      <c r="BH120" s="100">
        <v>16.001006</v>
      </c>
      <c r="BI120" s="100">
        <v>37.5961</v>
      </c>
      <c r="BJ120" s="100">
        <v>70.993485000000007</v>
      </c>
      <c r="BK120" s="100">
        <v>160.96292</v>
      </c>
      <c r="BL120" s="100">
        <v>428.94805000000002</v>
      </c>
      <c r="BM120" s="100">
        <v>16.563314999999999</v>
      </c>
      <c r="BN120" s="100">
        <v>13.6677</v>
      </c>
      <c r="BP120" s="124">
        <v>2013</v>
      </c>
    </row>
    <row r="121" spans="2:68">
      <c r="B121" s="124">
        <v>2014</v>
      </c>
      <c r="C121" s="100">
        <v>1.5239624000000001</v>
      </c>
      <c r="D121" s="100">
        <v>0</v>
      </c>
      <c r="E121" s="100">
        <v>0</v>
      </c>
      <c r="F121" s="100">
        <v>0.13176650000000001</v>
      </c>
      <c r="G121" s="100">
        <v>0.3546028</v>
      </c>
      <c r="H121" s="100">
        <v>0</v>
      </c>
      <c r="I121" s="100">
        <v>0.3509679</v>
      </c>
      <c r="J121" s="100">
        <v>0.38686219999999999</v>
      </c>
      <c r="K121" s="100">
        <v>1.3366092000000001</v>
      </c>
      <c r="L121" s="100">
        <v>2.4909930999999998</v>
      </c>
      <c r="M121" s="100">
        <v>3.6404059000000002</v>
      </c>
      <c r="N121" s="100">
        <v>6.2676723000000001</v>
      </c>
      <c r="O121" s="100">
        <v>13.655737</v>
      </c>
      <c r="P121" s="100">
        <v>20.226244999999999</v>
      </c>
      <c r="Q121" s="100">
        <v>38.661658000000003</v>
      </c>
      <c r="R121" s="100">
        <v>88.766081999999997</v>
      </c>
      <c r="S121" s="100">
        <v>162.07126</v>
      </c>
      <c r="T121" s="100">
        <v>506.19601</v>
      </c>
      <c r="U121" s="100">
        <v>16.111812</v>
      </c>
      <c r="V121" s="100">
        <v>15.642445</v>
      </c>
      <c r="X121" s="124">
        <v>2014</v>
      </c>
      <c r="Y121" s="100">
        <v>0.53641879999999997</v>
      </c>
      <c r="Z121" s="100">
        <v>0</v>
      </c>
      <c r="AA121" s="100">
        <v>0</v>
      </c>
      <c r="AB121" s="100">
        <v>0</v>
      </c>
      <c r="AC121" s="100">
        <v>0.1242029</v>
      </c>
      <c r="AD121" s="100">
        <v>0.46132590000000001</v>
      </c>
      <c r="AE121" s="100">
        <v>0.47073389999999998</v>
      </c>
      <c r="AF121" s="100">
        <v>1.1509555</v>
      </c>
      <c r="AG121" s="100">
        <v>0.83284159999999996</v>
      </c>
      <c r="AH121" s="100">
        <v>0.89903109999999997</v>
      </c>
      <c r="AI121" s="100">
        <v>2.5367704999999998</v>
      </c>
      <c r="AJ121" s="100">
        <v>5.9535264999999997</v>
      </c>
      <c r="AK121" s="100">
        <v>8.9026610999999995</v>
      </c>
      <c r="AL121" s="100">
        <v>12.935694</v>
      </c>
      <c r="AM121" s="100">
        <v>30.158331</v>
      </c>
      <c r="AN121" s="100">
        <v>59.867795000000001</v>
      </c>
      <c r="AO121" s="100">
        <v>133.21737999999999</v>
      </c>
      <c r="AP121" s="100">
        <v>429.15944000000002</v>
      </c>
      <c r="AQ121" s="100">
        <v>18.079692000000001</v>
      </c>
      <c r="AR121" s="100">
        <v>12.360346</v>
      </c>
      <c r="AT121" s="124">
        <v>2014</v>
      </c>
      <c r="AU121" s="100">
        <v>1.0436323000000001</v>
      </c>
      <c r="AV121" s="100">
        <v>0</v>
      </c>
      <c r="AW121" s="100">
        <v>0</v>
      </c>
      <c r="AX121" s="100">
        <v>6.7808599999999997E-2</v>
      </c>
      <c r="AY121" s="100">
        <v>0.24225530000000001</v>
      </c>
      <c r="AZ121" s="100">
        <v>0.22945579999999999</v>
      </c>
      <c r="BA121" s="100">
        <v>0.41067379999999998</v>
      </c>
      <c r="BB121" s="100">
        <v>0.77050059999999998</v>
      </c>
      <c r="BC121" s="100">
        <v>1.0820727999999999</v>
      </c>
      <c r="BD121" s="100">
        <v>1.6868175999999999</v>
      </c>
      <c r="BE121" s="100">
        <v>3.0817649999999999</v>
      </c>
      <c r="BF121" s="100">
        <v>6.1083666000000001</v>
      </c>
      <c r="BG121" s="100">
        <v>11.245680999999999</v>
      </c>
      <c r="BH121" s="100">
        <v>16.546429</v>
      </c>
      <c r="BI121" s="100">
        <v>34.322329000000003</v>
      </c>
      <c r="BJ121" s="100">
        <v>73.541188000000005</v>
      </c>
      <c r="BK121" s="100">
        <v>145.84357</v>
      </c>
      <c r="BL121" s="100">
        <v>456.90656000000001</v>
      </c>
      <c r="BM121" s="100">
        <v>17.100943000000001</v>
      </c>
      <c r="BN121" s="100">
        <v>13.797235000000001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Chronic kidney disease (ICD-10 B52.0, D59.3, E10.2, E11.2, E12.2, E13.2, E14.2, E85.1, I12, I13, I15.0, I15.1, N00–N07, N11, N12, N14, N15, N18, N19, N25–N28, N39.1, N39.2, Q60–Q63, T82.4, T86.1), 1979–2014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[GRIM_output_3.xls]GRIM0005</v>
      </c>
      <c r="F5" s="139" t="s">
        <v>162</v>
      </c>
      <c r="G5" s="204">
        <f>$D$8</f>
        <v>2014</v>
      </c>
      <c r="J5" s="136"/>
    </row>
    <row r="6" spans="1:11" ht="28.9" customHeight="1">
      <c r="B6" s="278" t="s">
        <v>211</v>
      </c>
      <c r="C6" s="278" t="s">
        <v>212</v>
      </c>
      <c r="D6" s="278">
        <v>1979</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Chronic kidney disease. Canberra: AIHW.</v>
      </c>
      <c r="H7" s="141"/>
      <c r="I7" s="141"/>
      <c r="J7" s="141"/>
      <c r="K7" s="141"/>
    </row>
    <row r="8" spans="1:11" ht="28.9" customHeight="1">
      <c r="B8" s="278" t="s">
        <v>213</v>
      </c>
      <c r="C8" s="278" t="s">
        <v>214</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24</v>
      </c>
      <c r="F18" s="152" t="s">
        <v>13</v>
      </c>
      <c r="G18" s="151">
        <v>8</v>
      </c>
    </row>
    <row r="19" spans="1:20" ht="30">
      <c r="B19" s="144" t="s">
        <v>112</v>
      </c>
      <c r="C19" s="279" t="s">
        <v>215</v>
      </c>
      <c r="F19" s="152" t="s">
        <v>14</v>
      </c>
      <c r="G19" s="151">
        <v>9</v>
      </c>
    </row>
    <row r="20" spans="1:20" ht="45">
      <c r="B20" s="144" t="s">
        <v>196</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Admin!$B$129</v>
      </c>
      <c r="F22" s="152" t="s">
        <v>17</v>
      </c>
      <c r="G22" s="151">
        <v>12</v>
      </c>
    </row>
    <row r="23" spans="1:20">
      <c r="B23" s="278" t="s">
        <v>216</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Admin!$B$129:$B$164</v>
      </c>
      <c r="F24" s="152" t="s">
        <v>19</v>
      </c>
      <c r="G24" s="151">
        <v>14</v>
      </c>
    </row>
    <row r="25" spans="1:20" ht="90">
      <c r="B25" s="279" t="s">
        <v>217</v>
      </c>
      <c r="C25" s="279" t="s">
        <v>204</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Chronic kidney disease (ICD-10 B52.0, D59.3, E10.2, E11.2, E12.2, E13.2, E14.2, E85.1, I12, I13, I15.0, I15.1, N00–N07, N11, N12, N14, N15, N18, N19, N25–N28, N39.1, N39.2, Q60–Q63, T82.4, T86.1),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1.5239624000000001</v>
      </c>
      <c r="D32" s="157">
        <f ca="1">INDIRECT("Rates!D"&amp;$E$8)</f>
        <v>0</v>
      </c>
      <c r="E32" s="157">
        <f ca="1">INDIRECT("Rates!E"&amp;$E$8)</f>
        <v>0</v>
      </c>
      <c r="F32" s="157">
        <f ca="1">INDIRECT("Rates!F"&amp;$E$8)</f>
        <v>0.13176650000000001</v>
      </c>
      <c r="G32" s="157">
        <f ca="1">INDIRECT("Rates!G"&amp;$E$8)</f>
        <v>0.3546028</v>
      </c>
      <c r="H32" s="157">
        <f ca="1">INDIRECT("Rates!H"&amp;$E$8)</f>
        <v>0</v>
      </c>
      <c r="I32" s="157">
        <f ca="1">INDIRECT("Rates!I"&amp;$E$8)</f>
        <v>0.3509679</v>
      </c>
      <c r="J32" s="157">
        <f ca="1">INDIRECT("Rates!J"&amp;$E$8)</f>
        <v>0.38686219999999999</v>
      </c>
      <c r="K32" s="157">
        <f ca="1">INDIRECT("Rates!K"&amp;$E$8)</f>
        <v>1.3366092000000001</v>
      </c>
      <c r="L32" s="157">
        <f ca="1">INDIRECT("Rates!L"&amp;$E$8)</f>
        <v>2.4909930999999998</v>
      </c>
      <c r="M32" s="157">
        <f ca="1">INDIRECT("Rates!M"&amp;$E$8)</f>
        <v>3.6404059000000002</v>
      </c>
      <c r="N32" s="157">
        <f ca="1">INDIRECT("Rates!N"&amp;$E$8)</f>
        <v>6.2676723000000001</v>
      </c>
      <c r="O32" s="157">
        <f ca="1">INDIRECT("Rates!O"&amp;$E$8)</f>
        <v>13.655737</v>
      </c>
      <c r="P32" s="157">
        <f ca="1">INDIRECT("Rates!P"&amp;$E$8)</f>
        <v>20.226244999999999</v>
      </c>
      <c r="Q32" s="157">
        <f ca="1">INDIRECT("Rates!Q"&amp;$E$8)</f>
        <v>38.661658000000003</v>
      </c>
      <c r="R32" s="157">
        <f ca="1">INDIRECT("Rates!R"&amp;$E$8)</f>
        <v>88.766081999999997</v>
      </c>
      <c r="S32" s="157">
        <f ca="1">INDIRECT("Rates!S"&amp;$E$8)</f>
        <v>162.07126</v>
      </c>
      <c r="T32" s="157">
        <f ca="1">INDIRECT("Rates!T"&amp;$E$8)</f>
        <v>506.19601</v>
      </c>
    </row>
    <row r="33" spans="1:21">
      <c r="B33" s="145" t="s">
        <v>198</v>
      </c>
      <c r="C33" s="157">
        <f ca="1">INDIRECT("Rates!Y"&amp;$E$8)</f>
        <v>0.53641879999999997</v>
      </c>
      <c r="D33" s="157">
        <f ca="1">INDIRECT("Rates!Z"&amp;$E$8)</f>
        <v>0</v>
      </c>
      <c r="E33" s="157">
        <f ca="1">INDIRECT("Rates!AA"&amp;$E$8)</f>
        <v>0</v>
      </c>
      <c r="F33" s="157">
        <f ca="1">INDIRECT("Rates!AB"&amp;$E$8)</f>
        <v>0</v>
      </c>
      <c r="G33" s="157">
        <f ca="1">INDIRECT("Rates!AC"&amp;$E$8)</f>
        <v>0.1242029</v>
      </c>
      <c r="H33" s="157">
        <f ca="1">INDIRECT("Rates!AD"&amp;$E$8)</f>
        <v>0.46132590000000001</v>
      </c>
      <c r="I33" s="157">
        <f ca="1">INDIRECT("Rates!AE"&amp;$E$8)</f>
        <v>0.47073389999999998</v>
      </c>
      <c r="J33" s="157">
        <f ca="1">INDIRECT("Rates!AF"&amp;$E$8)</f>
        <v>1.1509555</v>
      </c>
      <c r="K33" s="157">
        <f ca="1">INDIRECT("Rates!AG"&amp;$E$8)</f>
        <v>0.83284159999999996</v>
      </c>
      <c r="L33" s="157">
        <f ca="1">INDIRECT("Rates!AH"&amp;$E$8)</f>
        <v>0.89903109999999997</v>
      </c>
      <c r="M33" s="157">
        <f ca="1">INDIRECT("Rates!AI"&amp;$E$8)</f>
        <v>2.5367704999999998</v>
      </c>
      <c r="N33" s="157">
        <f ca="1">INDIRECT("Rates!AJ"&amp;$E$8)</f>
        <v>5.9535264999999997</v>
      </c>
      <c r="O33" s="157">
        <f ca="1">INDIRECT("Rates!AK"&amp;$E$8)</f>
        <v>8.9026610999999995</v>
      </c>
      <c r="P33" s="157">
        <f ca="1">INDIRECT("Rates!AL"&amp;$E$8)</f>
        <v>12.935694</v>
      </c>
      <c r="Q33" s="157">
        <f ca="1">INDIRECT("Rates!AM"&amp;$E$8)</f>
        <v>30.158331</v>
      </c>
      <c r="R33" s="157">
        <f ca="1">INDIRECT("Rates!AN"&amp;$E$8)</f>
        <v>59.867795000000001</v>
      </c>
      <c r="S33" s="157">
        <f ca="1">INDIRECT("Rates!AO"&amp;$E$8)</f>
        <v>133.21737999999999</v>
      </c>
      <c r="T33" s="157">
        <f ca="1">INDIRECT("Rates!AP"&amp;$E$8)</f>
        <v>429.15944000000002</v>
      </c>
    </row>
    <row r="35" spans="1:21">
      <c r="A35" s="87">
        <v>2</v>
      </c>
      <c r="B35" s="137" t="str">
        <f>"Number of deaths due to " &amp;Admin!B6&amp;" (ICD-10 "&amp;UPPER(Admin!C6)&amp;"), by sex and age group, " &amp;Admin!D8</f>
        <v>Number of deaths due to Chronic kidney disease (ICD-10 B52.0, D59.3, E10.2, E11.2, E12.2, E13.2, E14.2, E85.1, I12, I13, I15.0, I15.1, N00–N07, N11, N12, N14, N15, N18, N19, N25–N28, N39.1, N39.2, Q60–Q63, T82.4, T86.1),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12</v>
      </c>
      <c r="D38" s="157">
        <f ca="1">INDIRECT("Deaths!D"&amp;$E$8)</f>
        <v>0</v>
      </c>
      <c r="E38" s="157">
        <f ca="1">INDIRECT("Deaths!E"&amp;$E$8)</f>
        <v>0</v>
      </c>
      <c r="F38" s="157">
        <f ca="1">INDIRECT("Deaths!F"&amp;$E$8)</f>
        <v>1</v>
      </c>
      <c r="G38" s="157">
        <f ca="1">INDIRECT("Deaths!G"&amp;$E$8)</f>
        <v>3</v>
      </c>
      <c r="H38" s="157">
        <f ca="1">INDIRECT("Deaths!H"&amp;$E$8)</f>
        <v>0</v>
      </c>
      <c r="I38" s="157">
        <f ca="1">INDIRECT("Deaths!I"&amp;$E$8)</f>
        <v>3</v>
      </c>
      <c r="J38" s="157">
        <f ca="1">INDIRECT("Deaths!J"&amp;$E$8)</f>
        <v>3</v>
      </c>
      <c r="K38" s="157">
        <f ca="1">INDIRECT("Deaths!K"&amp;$E$8)</f>
        <v>11</v>
      </c>
      <c r="L38" s="157">
        <f ca="1">INDIRECT("Deaths!L"&amp;$E$8)</f>
        <v>19</v>
      </c>
      <c r="M38" s="157">
        <f ca="1">INDIRECT("Deaths!M"&amp;$E$8)</f>
        <v>28</v>
      </c>
      <c r="N38" s="157">
        <f ca="1">INDIRECT("Deaths!N"&amp;$E$8)</f>
        <v>44</v>
      </c>
      <c r="O38" s="157">
        <f ca="1">INDIRECT("Deaths!O"&amp;$E$8)</f>
        <v>85</v>
      </c>
      <c r="P38" s="157">
        <f ca="1">INDIRECT("Deaths!P"&amp;$E$8)</f>
        <v>112</v>
      </c>
      <c r="Q38" s="157">
        <f ca="1">INDIRECT("Deaths!Q"&amp;$E$8)</f>
        <v>155</v>
      </c>
      <c r="R38" s="157">
        <f ca="1">INDIRECT("Deaths!R"&amp;$E$8)</f>
        <v>257</v>
      </c>
      <c r="S38" s="157">
        <f ca="1">INDIRECT("Deaths!S"&amp;$E$8)</f>
        <v>319</v>
      </c>
      <c r="T38" s="157">
        <f ca="1">INDIRECT("Deaths!T"&amp;$E$8)</f>
        <v>828</v>
      </c>
      <c r="U38" s="159">
        <f ca="1">SUM(C38:T38)</f>
        <v>1880</v>
      </c>
    </row>
    <row r="39" spans="1:21">
      <c r="B39" s="87" t="s">
        <v>63</v>
      </c>
      <c r="C39" s="157">
        <f ca="1">INDIRECT("Deaths!Y"&amp;$E$8)</f>
        <v>4</v>
      </c>
      <c r="D39" s="157">
        <f ca="1">INDIRECT("Deaths!Z"&amp;$E$8)</f>
        <v>0</v>
      </c>
      <c r="E39" s="157">
        <f ca="1">INDIRECT("Deaths!AA"&amp;$E$8)</f>
        <v>0</v>
      </c>
      <c r="F39" s="157">
        <f ca="1">INDIRECT("Deaths!AB"&amp;$E$8)</f>
        <v>0</v>
      </c>
      <c r="G39" s="157">
        <f ca="1">INDIRECT("Deaths!AC"&amp;$E$8)</f>
        <v>1</v>
      </c>
      <c r="H39" s="157">
        <f ca="1">INDIRECT("Deaths!AD"&amp;$E$8)</f>
        <v>4</v>
      </c>
      <c r="I39" s="157">
        <f ca="1">INDIRECT("Deaths!AE"&amp;$E$8)</f>
        <v>4</v>
      </c>
      <c r="J39" s="157">
        <f ca="1">INDIRECT("Deaths!AF"&amp;$E$8)</f>
        <v>9</v>
      </c>
      <c r="K39" s="157">
        <f ca="1">INDIRECT("Deaths!AG"&amp;$E$8)</f>
        <v>7</v>
      </c>
      <c r="L39" s="157">
        <f ca="1">INDIRECT("Deaths!AH"&amp;$E$8)</f>
        <v>7</v>
      </c>
      <c r="M39" s="157">
        <f ca="1">INDIRECT("Deaths!AI"&amp;$E$8)</f>
        <v>20</v>
      </c>
      <c r="N39" s="157">
        <f ca="1">INDIRECT("Deaths!AJ"&amp;$E$8)</f>
        <v>43</v>
      </c>
      <c r="O39" s="157">
        <f ca="1">INDIRECT("Deaths!AK"&amp;$E$8)</f>
        <v>57</v>
      </c>
      <c r="P39" s="157">
        <f ca="1">INDIRECT("Deaths!AL"&amp;$E$8)</f>
        <v>73</v>
      </c>
      <c r="Q39" s="157">
        <f ca="1">INDIRECT("Deaths!AM"&amp;$E$8)</f>
        <v>126</v>
      </c>
      <c r="R39" s="157">
        <f ca="1">INDIRECT("Deaths!AN"&amp;$E$8)</f>
        <v>193</v>
      </c>
      <c r="S39" s="157">
        <f ca="1">INDIRECT("Deaths!AO"&amp;$E$8)</f>
        <v>337</v>
      </c>
      <c r="T39" s="157">
        <f ca="1">INDIRECT("Deaths!AP"&amp;$E$8)</f>
        <v>1247</v>
      </c>
      <c r="U39" s="159">
        <f ca="1">SUM(C39:T39)</f>
        <v>2132</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-12</v>
      </c>
      <c r="D42" s="162">
        <f t="shared" ref="D42:T42" ca="1" si="0">-1*D38</f>
        <v>0</v>
      </c>
      <c r="E42" s="162">
        <f t="shared" ca="1" si="0"/>
        <v>0</v>
      </c>
      <c r="F42" s="162">
        <f t="shared" ca="1" si="0"/>
        <v>-1</v>
      </c>
      <c r="G42" s="162">
        <f t="shared" ca="1" si="0"/>
        <v>-3</v>
      </c>
      <c r="H42" s="162">
        <f t="shared" ca="1" si="0"/>
        <v>0</v>
      </c>
      <c r="I42" s="162">
        <f t="shared" ca="1" si="0"/>
        <v>-3</v>
      </c>
      <c r="J42" s="162">
        <f t="shared" ca="1" si="0"/>
        <v>-3</v>
      </c>
      <c r="K42" s="162">
        <f t="shared" ca="1" si="0"/>
        <v>-11</v>
      </c>
      <c r="L42" s="162">
        <f t="shared" ca="1" si="0"/>
        <v>-19</v>
      </c>
      <c r="M42" s="162">
        <f t="shared" ca="1" si="0"/>
        <v>-28</v>
      </c>
      <c r="N42" s="162">
        <f t="shared" ca="1" si="0"/>
        <v>-44</v>
      </c>
      <c r="O42" s="162">
        <f t="shared" ca="1" si="0"/>
        <v>-85</v>
      </c>
      <c r="P42" s="162">
        <f t="shared" ca="1" si="0"/>
        <v>-112</v>
      </c>
      <c r="Q42" s="162">
        <f t="shared" ca="1" si="0"/>
        <v>-155</v>
      </c>
      <c r="R42" s="162">
        <f t="shared" ca="1" si="0"/>
        <v>-257</v>
      </c>
      <c r="S42" s="162">
        <f t="shared" ca="1" si="0"/>
        <v>-319</v>
      </c>
      <c r="T42" s="162">
        <f t="shared" ca="1" si="0"/>
        <v>-828</v>
      </c>
      <c r="U42" s="161"/>
    </row>
    <row r="43" spans="1:21">
      <c r="B43" s="87" t="s">
        <v>63</v>
      </c>
      <c r="C43" s="162">
        <f ca="1">C39</f>
        <v>4</v>
      </c>
      <c r="D43" s="162">
        <f t="shared" ref="D43:T43" ca="1" si="1">D39</f>
        <v>0</v>
      </c>
      <c r="E43" s="162">
        <f t="shared" ca="1" si="1"/>
        <v>0</v>
      </c>
      <c r="F43" s="162">
        <f t="shared" ca="1" si="1"/>
        <v>0</v>
      </c>
      <c r="G43" s="162">
        <f t="shared" ca="1" si="1"/>
        <v>1</v>
      </c>
      <c r="H43" s="162">
        <f t="shared" ca="1" si="1"/>
        <v>4</v>
      </c>
      <c r="I43" s="162">
        <f t="shared" ca="1" si="1"/>
        <v>4</v>
      </c>
      <c r="J43" s="162">
        <f t="shared" ca="1" si="1"/>
        <v>9</v>
      </c>
      <c r="K43" s="162">
        <f t="shared" ca="1" si="1"/>
        <v>7</v>
      </c>
      <c r="L43" s="162">
        <f t="shared" ca="1" si="1"/>
        <v>7</v>
      </c>
      <c r="M43" s="162">
        <f t="shared" ca="1" si="1"/>
        <v>20</v>
      </c>
      <c r="N43" s="162">
        <f t="shared" ca="1" si="1"/>
        <v>43</v>
      </c>
      <c r="O43" s="162">
        <f t="shared" ca="1" si="1"/>
        <v>57</v>
      </c>
      <c r="P43" s="162">
        <f t="shared" ca="1" si="1"/>
        <v>73</v>
      </c>
      <c r="Q43" s="162">
        <f t="shared" ca="1" si="1"/>
        <v>126</v>
      </c>
      <c r="R43" s="162">
        <f t="shared" ca="1" si="1"/>
        <v>193</v>
      </c>
      <c r="S43" s="162">
        <f t="shared" ca="1" si="1"/>
        <v>337</v>
      </c>
      <c r="T43" s="162">
        <f t="shared" ca="1" si="1"/>
        <v>1247</v>
      </c>
      <c r="U43" s="161"/>
    </row>
    <row r="45" spans="1:21">
      <c r="A45" s="87">
        <v>3</v>
      </c>
      <c r="B45" s="137" t="str">
        <f>"Number of deaths due to " &amp;Admin!B6&amp;" (ICD-10 "&amp;UPPER(Admin!C6)&amp;"), by sex and year, " &amp;Admin!D6&amp;"–" &amp;Admin!D8</f>
        <v>Number of deaths due to Chronic kidney disease (ICD-10 B52.0, D59.3, E10.2, E11.2, E12.2, E13.2, E14.2, E85.1, I12, I13, I15.0, I15.1, N00–N07, N11, N12, N14, N15, N18, N19, N25–N28, N39.1, N39.2, Q60–Q63, T82.4, T86.1), by sex and year, 1979–2014</v>
      </c>
      <c r="C45" s="141"/>
      <c r="D45" s="141"/>
      <c r="E45" s="141"/>
    </row>
    <row r="46" spans="1:21">
      <c r="A46" s="87">
        <v>4</v>
      </c>
      <c r="B46" s="137" t="str">
        <f>"Age-standardised death rates for " &amp;Admin!B6&amp;" (ICD-10 "&amp;UPPER(Admin!C6)&amp;"), by sex and year, " &amp;Admin!D6&amp;"–" &amp;Admin!D8</f>
        <v>Age-standardised death rates for Chronic kidney disease (ICD-10 B52.0, D59.3, E10.2, E11.2, E12.2, E13.2, E14.2, E85.1, I12, I13, I15.0, I15.1, N00–N07, N11, N12, N14, N15, N18, N19, N25–N28, N39.1, N39.2, Q60–Q63, T82.4, T86.1), by sex and year, 1979–2014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t="str">
        <f>Deaths!V75</f>
        <v/>
      </c>
      <c r="D118" s="165" t="str">
        <f>Deaths!AR75</f>
        <v/>
      </c>
      <c r="E118" s="165" t="str">
        <f>Deaths!BN75</f>
        <v/>
      </c>
      <c r="F118" s="166" t="str">
        <f>Rates!V75</f>
        <v/>
      </c>
      <c r="G118" s="166" t="str">
        <f>Rates!AR75</f>
        <v/>
      </c>
      <c r="H118" s="166" t="str">
        <f>Rates!BN75</f>
        <v/>
      </c>
    </row>
    <row r="119" spans="2:8">
      <c r="B119" s="145">
        <v>1969</v>
      </c>
      <c r="C119" s="165" t="str">
        <f>Deaths!V76</f>
        <v/>
      </c>
      <c r="D119" s="165" t="str">
        <f>Deaths!AR76</f>
        <v/>
      </c>
      <c r="E119" s="165" t="str">
        <f>Deaths!BN76</f>
        <v/>
      </c>
      <c r="F119" s="166" t="str">
        <f>Rates!V76</f>
        <v/>
      </c>
      <c r="G119" s="166" t="str">
        <f>Rates!AR76</f>
        <v/>
      </c>
      <c r="H119" s="166" t="str">
        <f>Rates!BN76</f>
        <v/>
      </c>
    </row>
    <row r="120" spans="2:8">
      <c r="B120" s="145">
        <v>1970</v>
      </c>
      <c r="C120" s="165" t="str">
        <f>Deaths!V77</f>
        <v/>
      </c>
      <c r="D120" s="165" t="str">
        <f>Deaths!AR77</f>
        <v/>
      </c>
      <c r="E120" s="165" t="str">
        <f>Deaths!BN77</f>
        <v/>
      </c>
      <c r="F120" s="166" t="str">
        <f>Rates!V77</f>
        <v/>
      </c>
      <c r="G120" s="166" t="str">
        <f>Rates!AR77</f>
        <v/>
      </c>
      <c r="H120" s="166" t="str">
        <f>Rates!BN77</f>
        <v/>
      </c>
    </row>
    <row r="121" spans="2:8">
      <c r="B121" s="145">
        <v>1971</v>
      </c>
      <c r="C121" s="165" t="str">
        <f>Deaths!V78</f>
        <v/>
      </c>
      <c r="D121" s="165" t="str">
        <f>Deaths!AR78</f>
        <v/>
      </c>
      <c r="E121" s="165" t="str">
        <f>Deaths!BN78</f>
        <v/>
      </c>
      <c r="F121" s="166" t="str">
        <f>Rates!V78</f>
        <v/>
      </c>
      <c r="G121" s="166" t="str">
        <f>Rates!AR78</f>
        <v/>
      </c>
      <c r="H121" s="166" t="str">
        <f>Rates!BN78</f>
        <v/>
      </c>
    </row>
    <row r="122" spans="2:8">
      <c r="B122" s="145">
        <v>1972</v>
      </c>
      <c r="C122" s="165" t="str">
        <f>Deaths!V79</f>
        <v/>
      </c>
      <c r="D122" s="165" t="str">
        <f>Deaths!AR79</f>
        <v/>
      </c>
      <c r="E122" s="165" t="str">
        <f>Deaths!BN79</f>
        <v/>
      </c>
      <c r="F122" s="166" t="str">
        <f>Rates!V79</f>
        <v/>
      </c>
      <c r="G122" s="166" t="str">
        <f>Rates!AR79</f>
        <v/>
      </c>
      <c r="H122" s="166" t="str">
        <f>Rates!BN79</f>
        <v/>
      </c>
    </row>
    <row r="123" spans="2:8">
      <c r="B123" s="145">
        <v>1973</v>
      </c>
      <c r="C123" s="165" t="str">
        <f>Deaths!V80</f>
        <v/>
      </c>
      <c r="D123" s="165" t="str">
        <f>Deaths!AR80</f>
        <v/>
      </c>
      <c r="E123" s="165" t="str">
        <f>Deaths!BN80</f>
        <v/>
      </c>
      <c r="F123" s="166" t="str">
        <f>Rates!V80</f>
        <v/>
      </c>
      <c r="G123" s="166" t="str">
        <f>Rates!AR80</f>
        <v/>
      </c>
      <c r="H123" s="166" t="str">
        <f>Rates!BN80</f>
        <v/>
      </c>
    </row>
    <row r="124" spans="2:8">
      <c r="B124" s="145">
        <v>1974</v>
      </c>
      <c r="C124" s="165" t="str">
        <f>Deaths!V81</f>
        <v/>
      </c>
      <c r="D124" s="165" t="str">
        <f>Deaths!AR81</f>
        <v/>
      </c>
      <c r="E124" s="165" t="str">
        <f>Deaths!BN81</f>
        <v/>
      </c>
      <c r="F124" s="166" t="str">
        <f>Rates!V81</f>
        <v/>
      </c>
      <c r="G124" s="166" t="str">
        <f>Rates!AR81</f>
        <v/>
      </c>
      <c r="H124" s="166" t="str">
        <f>Rates!BN81</f>
        <v/>
      </c>
    </row>
    <row r="125" spans="2:8">
      <c r="B125" s="145">
        <v>1975</v>
      </c>
      <c r="C125" s="165" t="str">
        <f>Deaths!V82</f>
        <v/>
      </c>
      <c r="D125" s="165" t="str">
        <f>Deaths!AR82</f>
        <v/>
      </c>
      <c r="E125" s="165" t="str">
        <f>Deaths!BN82</f>
        <v/>
      </c>
      <c r="F125" s="166" t="str">
        <f>Rates!V82</f>
        <v/>
      </c>
      <c r="G125" s="166" t="str">
        <f>Rates!AR82</f>
        <v/>
      </c>
      <c r="H125" s="166" t="str">
        <f>Rates!BN82</f>
        <v/>
      </c>
    </row>
    <row r="126" spans="2:8">
      <c r="B126" s="145">
        <v>1976</v>
      </c>
      <c r="C126" s="165" t="str">
        <f>Deaths!V83</f>
        <v/>
      </c>
      <c r="D126" s="165" t="str">
        <f>Deaths!AR83</f>
        <v/>
      </c>
      <c r="E126" s="165" t="str">
        <f>Deaths!BN83</f>
        <v/>
      </c>
      <c r="F126" s="166" t="str">
        <f>Rates!V83</f>
        <v/>
      </c>
      <c r="G126" s="166" t="str">
        <f>Rates!AR83</f>
        <v/>
      </c>
      <c r="H126" s="166" t="str">
        <f>Rates!BN83</f>
        <v/>
      </c>
    </row>
    <row r="127" spans="2:8">
      <c r="B127" s="145">
        <v>1977</v>
      </c>
      <c r="C127" s="165" t="str">
        <f>Deaths!V84</f>
        <v/>
      </c>
      <c r="D127" s="165" t="str">
        <f>Deaths!AR84</f>
        <v/>
      </c>
      <c r="E127" s="165" t="str">
        <f>Deaths!BN84</f>
        <v/>
      </c>
      <c r="F127" s="166" t="str">
        <f>Rates!V84</f>
        <v/>
      </c>
      <c r="G127" s="166" t="str">
        <f>Rates!AR84</f>
        <v/>
      </c>
      <c r="H127" s="166" t="str">
        <f>Rates!BN84</f>
        <v/>
      </c>
    </row>
    <row r="128" spans="2:8">
      <c r="B128" s="145">
        <v>1978</v>
      </c>
      <c r="C128" s="165" t="str">
        <f>Deaths!V85</f>
        <v/>
      </c>
      <c r="D128" s="165" t="str">
        <f>Deaths!AR85</f>
        <v/>
      </c>
      <c r="E128" s="165" t="str">
        <f>Deaths!BN85</f>
        <v/>
      </c>
      <c r="F128" s="166" t="str">
        <f>Rates!V85</f>
        <v/>
      </c>
      <c r="G128" s="166" t="str">
        <f>Rates!AR85</f>
        <v/>
      </c>
      <c r="H128" s="166" t="str">
        <f>Rates!BN85</f>
        <v/>
      </c>
    </row>
    <row r="129" spans="2:8">
      <c r="B129" s="145">
        <v>1979</v>
      </c>
      <c r="C129" s="165">
        <f>Deaths!V86</f>
        <v>629</v>
      </c>
      <c r="D129" s="165">
        <f>Deaths!AR86</f>
        <v>907</v>
      </c>
      <c r="E129" s="165">
        <f>Deaths!BN86</f>
        <v>1536</v>
      </c>
      <c r="F129" s="166">
        <f>Rates!V86</f>
        <v>16.73105</v>
      </c>
      <c r="G129" s="166">
        <f>Rates!AR86</f>
        <v>15.484821</v>
      </c>
      <c r="H129" s="166">
        <f>Rates!BN86</f>
        <v>15.740405000000001</v>
      </c>
    </row>
    <row r="130" spans="2:8">
      <c r="B130" s="145">
        <v>1980</v>
      </c>
      <c r="C130" s="165">
        <f>Deaths!V87</f>
        <v>747</v>
      </c>
      <c r="D130" s="165">
        <f>Deaths!AR87</f>
        <v>875</v>
      </c>
      <c r="E130" s="165">
        <f>Deaths!BN87</f>
        <v>1622</v>
      </c>
      <c r="F130" s="166">
        <f>Rates!V87</f>
        <v>19.623775999999999</v>
      </c>
      <c r="G130" s="166">
        <f>Rates!AR87</f>
        <v>14.550366</v>
      </c>
      <c r="H130" s="166">
        <f>Rates!BN87</f>
        <v>16.188461</v>
      </c>
    </row>
    <row r="131" spans="2:8">
      <c r="B131" s="145">
        <v>1981</v>
      </c>
      <c r="C131" s="165">
        <f>Deaths!V88</f>
        <v>678</v>
      </c>
      <c r="D131" s="165">
        <f>Deaths!AR88</f>
        <v>964</v>
      </c>
      <c r="E131" s="165">
        <f>Deaths!BN88</f>
        <v>1642</v>
      </c>
      <c r="F131" s="166">
        <f>Rates!V88</f>
        <v>17.321141999999998</v>
      </c>
      <c r="G131" s="166">
        <f>Rates!AR88</f>
        <v>15.441065</v>
      </c>
      <c r="H131" s="166">
        <f>Rates!BN88</f>
        <v>15.866308</v>
      </c>
    </row>
    <row r="132" spans="2:8">
      <c r="B132" s="145">
        <v>1982</v>
      </c>
      <c r="C132" s="165">
        <f>Deaths!V89</f>
        <v>773</v>
      </c>
      <c r="D132" s="165">
        <f>Deaths!AR89</f>
        <v>1016</v>
      </c>
      <c r="E132" s="165">
        <f>Deaths!BN89</f>
        <v>1789</v>
      </c>
      <c r="F132" s="166">
        <f>Rates!V89</f>
        <v>19.390488999999999</v>
      </c>
      <c r="G132" s="166">
        <f>Rates!AR89</f>
        <v>15.828001</v>
      </c>
      <c r="H132" s="166">
        <f>Rates!BN89</f>
        <v>16.864269</v>
      </c>
    </row>
    <row r="133" spans="2:8">
      <c r="B133" s="145">
        <v>1983</v>
      </c>
      <c r="C133" s="165">
        <f>Deaths!V90</f>
        <v>741</v>
      </c>
      <c r="D133" s="165">
        <f>Deaths!AR90</f>
        <v>986</v>
      </c>
      <c r="E133" s="165">
        <f>Deaths!BN90</f>
        <v>1727</v>
      </c>
      <c r="F133" s="166">
        <f>Rates!V90</f>
        <v>17.857019999999999</v>
      </c>
      <c r="G133" s="166">
        <f>Rates!AR90</f>
        <v>14.932323</v>
      </c>
      <c r="H133" s="166">
        <f>Rates!BN90</f>
        <v>15.891795999999999</v>
      </c>
    </row>
    <row r="134" spans="2:8">
      <c r="B134" s="145">
        <v>1984</v>
      </c>
      <c r="C134" s="165">
        <f>Deaths!V91</f>
        <v>703</v>
      </c>
      <c r="D134" s="165">
        <f>Deaths!AR91</f>
        <v>945</v>
      </c>
      <c r="E134" s="165">
        <f>Deaths!BN91</f>
        <v>1648</v>
      </c>
      <c r="F134" s="166">
        <f>Rates!V91</f>
        <v>16.763387999999999</v>
      </c>
      <c r="G134" s="166">
        <f>Rates!AR91</f>
        <v>13.840452000000001</v>
      </c>
      <c r="H134" s="166">
        <f>Rates!BN91</f>
        <v>14.689767</v>
      </c>
    </row>
    <row r="135" spans="2:8">
      <c r="B135" s="145">
        <v>1985</v>
      </c>
      <c r="C135" s="165">
        <f>Deaths!V92</f>
        <v>753</v>
      </c>
      <c r="D135" s="165">
        <f>Deaths!AR92</f>
        <v>1005</v>
      </c>
      <c r="E135" s="165">
        <f>Deaths!BN92</f>
        <v>1758</v>
      </c>
      <c r="F135" s="166">
        <f>Rates!V92</f>
        <v>17.684930000000001</v>
      </c>
      <c r="G135" s="166">
        <f>Rates!AR92</f>
        <v>14.329091999999999</v>
      </c>
      <c r="H135" s="166">
        <f>Rates!BN92</f>
        <v>15.377302</v>
      </c>
    </row>
    <row r="136" spans="2:8">
      <c r="B136" s="145">
        <v>1986</v>
      </c>
      <c r="C136" s="165">
        <f>Deaths!V93</f>
        <v>696</v>
      </c>
      <c r="D136" s="165">
        <f>Deaths!AR93</f>
        <v>992</v>
      </c>
      <c r="E136" s="165">
        <f>Deaths!BN93</f>
        <v>1688</v>
      </c>
      <c r="F136" s="166">
        <f>Rates!V93</f>
        <v>15.812745</v>
      </c>
      <c r="G136" s="166">
        <f>Rates!AR93</f>
        <v>13.583873000000001</v>
      </c>
      <c r="H136" s="166">
        <f>Rates!BN93</f>
        <v>14.186591999999999</v>
      </c>
    </row>
    <row r="137" spans="2:8">
      <c r="B137" s="145">
        <v>1987</v>
      </c>
      <c r="C137" s="165">
        <f>Deaths!V94</f>
        <v>706</v>
      </c>
      <c r="D137" s="165">
        <f>Deaths!AR94</f>
        <v>1012</v>
      </c>
      <c r="E137" s="165">
        <f>Deaths!BN94</f>
        <v>1718</v>
      </c>
      <c r="F137" s="166">
        <f>Rates!V94</f>
        <v>15.441948999999999</v>
      </c>
      <c r="G137" s="166">
        <f>Rates!AR94</f>
        <v>13.54894</v>
      </c>
      <c r="H137" s="166">
        <f>Rates!BN94</f>
        <v>14.069144</v>
      </c>
    </row>
    <row r="138" spans="2:8">
      <c r="B138" s="145">
        <v>1988</v>
      </c>
      <c r="C138" s="165">
        <f>Deaths!V95</f>
        <v>786</v>
      </c>
      <c r="D138" s="165">
        <f>Deaths!AR95</f>
        <v>1034</v>
      </c>
      <c r="E138" s="165">
        <f>Deaths!BN95</f>
        <v>1820</v>
      </c>
      <c r="F138" s="166">
        <f>Rates!V95</f>
        <v>17.074439999999999</v>
      </c>
      <c r="G138" s="166">
        <f>Rates!AR95</f>
        <v>13.495573</v>
      </c>
      <c r="H138" s="166">
        <f>Rates!BN95</f>
        <v>14.635358</v>
      </c>
    </row>
    <row r="139" spans="2:8">
      <c r="B139" s="145">
        <v>1989</v>
      </c>
      <c r="C139" s="165">
        <f>Deaths!V96</f>
        <v>782</v>
      </c>
      <c r="D139" s="165">
        <f>Deaths!AR96</f>
        <v>1089</v>
      </c>
      <c r="E139" s="165">
        <f>Deaths!BN96</f>
        <v>1871</v>
      </c>
      <c r="F139" s="166">
        <f>Rates!V96</f>
        <v>16.276516000000001</v>
      </c>
      <c r="G139" s="166">
        <f>Rates!AR96</f>
        <v>13.75286</v>
      </c>
      <c r="H139" s="166">
        <f>Rates!BN96</f>
        <v>14.529363</v>
      </c>
    </row>
    <row r="140" spans="2:8">
      <c r="B140" s="145">
        <v>1990</v>
      </c>
      <c r="C140" s="165">
        <f>Deaths!V97</f>
        <v>806</v>
      </c>
      <c r="D140" s="165">
        <f>Deaths!AR97</f>
        <v>1021</v>
      </c>
      <c r="E140" s="165">
        <f>Deaths!BN97</f>
        <v>1827</v>
      </c>
      <c r="F140" s="166">
        <f>Rates!V97</f>
        <v>16.642150000000001</v>
      </c>
      <c r="G140" s="166">
        <f>Rates!AR97</f>
        <v>12.652581</v>
      </c>
      <c r="H140" s="166">
        <f>Rates!BN97</f>
        <v>13.882329</v>
      </c>
    </row>
    <row r="141" spans="2:8">
      <c r="B141" s="145">
        <v>1991</v>
      </c>
      <c r="C141" s="165">
        <f>Deaths!V98</f>
        <v>823</v>
      </c>
      <c r="D141" s="165">
        <f>Deaths!AR98</f>
        <v>1045</v>
      </c>
      <c r="E141" s="165">
        <f>Deaths!BN98</f>
        <v>1868</v>
      </c>
      <c r="F141" s="166">
        <f>Rates!V98</f>
        <v>15.969376</v>
      </c>
      <c r="G141" s="166">
        <f>Rates!AR98</f>
        <v>12.477986</v>
      </c>
      <c r="H141" s="166">
        <f>Rates!BN98</f>
        <v>13.590928</v>
      </c>
    </row>
    <row r="142" spans="2:8">
      <c r="B142" s="145">
        <v>1992</v>
      </c>
      <c r="C142" s="165">
        <f>Deaths!V99</f>
        <v>778</v>
      </c>
      <c r="D142" s="165">
        <f>Deaths!AR99</f>
        <v>1009</v>
      </c>
      <c r="E142" s="165">
        <f>Deaths!BN99</f>
        <v>1787</v>
      </c>
      <c r="F142" s="166">
        <f>Rates!V99</f>
        <v>14.496999000000001</v>
      </c>
      <c r="G142" s="166">
        <f>Rates!AR99</f>
        <v>11.735488</v>
      </c>
      <c r="H142" s="166">
        <f>Rates!BN99</f>
        <v>12.638539</v>
      </c>
    </row>
    <row r="143" spans="2:8">
      <c r="B143" s="145">
        <v>1993</v>
      </c>
      <c r="C143" s="165">
        <f>Deaths!V100</f>
        <v>830</v>
      </c>
      <c r="D143" s="165">
        <f>Deaths!AR100</f>
        <v>1028</v>
      </c>
      <c r="E143" s="165">
        <f>Deaths!BN100</f>
        <v>1858</v>
      </c>
      <c r="F143" s="166">
        <f>Rates!V100</f>
        <v>15.134446000000001</v>
      </c>
      <c r="G143" s="166">
        <f>Rates!AR100</f>
        <v>11.57471</v>
      </c>
      <c r="H143" s="166">
        <f>Rates!BN100</f>
        <v>12.751239999999999</v>
      </c>
    </row>
    <row r="144" spans="2:8">
      <c r="B144" s="145">
        <v>1994</v>
      </c>
      <c r="C144" s="165">
        <f>Deaths!V101</f>
        <v>882</v>
      </c>
      <c r="D144" s="165">
        <f>Deaths!AR101</f>
        <v>1050</v>
      </c>
      <c r="E144" s="165">
        <f>Deaths!BN101</f>
        <v>1932</v>
      </c>
      <c r="F144" s="166">
        <f>Rates!V101</f>
        <v>15.739789</v>
      </c>
      <c r="G144" s="166">
        <f>Rates!AR101</f>
        <v>11.365059</v>
      </c>
      <c r="H144" s="166">
        <f>Rates!BN101</f>
        <v>12.886309000000001</v>
      </c>
    </row>
    <row r="145" spans="2:8">
      <c r="B145" s="145">
        <v>1995</v>
      </c>
      <c r="C145" s="165">
        <f>Deaths!V102</f>
        <v>839</v>
      </c>
      <c r="D145" s="165">
        <f>Deaths!AR102</f>
        <v>1060</v>
      </c>
      <c r="E145" s="165">
        <f>Deaths!BN102</f>
        <v>1899</v>
      </c>
      <c r="F145" s="166">
        <f>Rates!V102</f>
        <v>14.353926</v>
      </c>
      <c r="G145" s="166">
        <f>Rates!AR102</f>
        <v>11.138726999999999</v>
      </c>
      <c r="H145" s="166">
        <f>Rates!BN102</f>
        <v>12.241016999999999</v>
      </c>
    </row>
    <row r="146" spans="2:8">
      <c r="B146" s="145">
        <v>1996</v>
      </c>
      <c r="C146" s="165">
        <f>Deaths!V103</f>
        <v>954</v>
      </c>
      <c r="D146" s="165">
        <f>Deaths!AR103</f>
        <v>1126</v>
      </c>
      <c r="E146" s="165">
        <f>Deaths!BN103</f>
        <v>2080</v>
      </c>
      <c r="F146" s="166">
        <f>Rates!V103</f>
        <v>15.768874</v>
      </c>
      <c r="G146" s="166">
        <f>Rates!AR103</f>
        <v>11.445114999999999</v>
      </c>
      <c r="H146" s="166">
        <f>Rates!BN103</f>
        <v>12.976336999999999</v>
      </c>
    </row>
    <row r="147" spans="2:8">
      <c r="B147" s="145">
        <v>1997</v>
      </c>
      <c r="C147" s="165">
        <f>Deaths!V104</f>
        <v>1051</v>
      </c>
      <c r="D147" s="165">
        <f>Deaths!AR104</f>
        <v>1186</v>
      </c>
      <c r="E147" s="165">
        <f>Deaths!BN104</f>
        <v>2237</v>
      </c>
      <c r="F147" s="166">
        <f>Rates!V104</f>
        <v>16.424921000000001</v>
      </c>
      <c r="G147" s="166">
        <f>Rates!AR104</f>
        <v>11.680941000000001</v>
      </c>
      <c r="H147" s="166">
        <f>Rates!BN104</f>
        <v>13.401408</v>
      </c>
    </row>
    <row r="148" spans="2:8">
      <c r="B148" s="145">
        <v>1998</v>
      </c>
      <c r="C148" s="165">
        <f>Deaths!V105</f>
        <v>1048</v>
      </c>
      <c r="D148" s="165">
        <f>Deaths!AR105</f>
        <v>1256</v>
      </c>
      <c r="E148" s="165">
        <f>Deaths!BN105</f>
        <v>2304</v>
      </c>
      <c r="F148" s="166">
        <f>Rates!V105</f>
        <v>15.843456</v>
      </c>
      <c r="G148" s="166">
        <f>Rates!AR105</f>
        <v>11.939727</v>
      </c>
      <c r="H148" s="166">
        <f>Rates!BN105</f>
        <v>13.359149</v>
      </c>
    </row>
    <row r="149" spans="2:8">
      <c r="B149" s="145">
        <v>1999</v>
      </c>
      <c r="C149" s="165">
        <f>Deaths!V106</f>
        <v>1073</v>
      </c>
      <c r="D149" s="165">
        <f>Deaths!AR106</f>
        <v>1243</v>
      </c>
      <c r="E149" s="165">
        <f>Deaths!BN106</f>
        <v>2316</v>
      </c>
      <c r="F149" s="166">
        <f>Rates!V106</f>
        <v>15.887974</v>
      </c>
      <c r="G149" s="166">
        <f>Rates!AR106</f>
        <v>11.43544</v>
      </c>
      <c r="H149" s="166">
        <f>Rates!BN106</f>
        <v>12.986713</v>
      </c>
    </row>
    <row r="150" spans="2:8">
      <c r="B150" s="145">
        <v>2000</v>
      </c>
      <c r="C150" s="165">
        <f>Deaths!V107</f>
        <v>1032</v>
      </c>
      <c r="D150" s="165">
        <f>Deaths!AR107</f>
        <v>1205</v>
      </c>
      <c r="E150" s="165">
        <f>Deaths!BN107</f>
        <v>2237</v>
      </c>
      <c r="F150" s="166">
        <f>Rates!V107</f>
        <v>14.533875999999999</v>
      </c>
      <c r="G150" s="166">
        <f>Rates!AR107</f>
        <v>10.693880999999999</v>
      </c>
      <c r="H150" s="166">
        <f>Rates!BN107</f>
        <v>12.069875</v>
      </c>
    </row>
    <row r="151" spans="2:8">
      <c r="B151" s="145">
        <v>2001</v>
      </c>
      <c r="C151" s="165">
        <f>Deaths!V108</f>
        <v>1083</v>
      </c>
      <c r="D151" s="165">
        <f>Deaths!AR108</f>
        <v>1206</v>
      </c>
      <c r="E151" s="165">
        <f>Deaths!BN108</f>
        <v>2289</v>
      </c>
      <c r="F151" s="166">
        <f>Rates!V108</f>
        <v>14.472042</v>
      </c>
      <c r="G151" s="166">
        <f>Rates!AR108</f>
        <v>10.218992999999999</v>
      </c>
      <c r="H151" s="166">
        <f>Rates!BN108</f>
        <v>11.871079</v>
      </c>
    </row>
    <row r="152" spans="2:8">
      <c r="B152" s="145">
        <v>2002</v>
      </c>
      <c r="C152" s="165">
        <f>Deaths!V109</f>
        <v>1129</v>
      </c>
      <c r="D152" s="165">
        <f>Deaths!AR109</f>
        <v>1357</v>
      </c>
      <c r="E152" s="165">
        <f>Deaths!BN109</f>
        <v>2486</v>
      </c>
      <c r="F152" s="166">
        <f>Rates!V109</f>
        <v>14.813136999999999</v>
      </c>
      <c r="G152" s="166">
        <f>Rates!AR109</f>
        <v>11.188560000000001</v>
      </c>
      <c r="H152" s="166">
        <f>Rates!BN109</f>
        <v>12.492896</v>
      </c>
    </row>
    <row r="153" spans="2:8">
      <c r="B153" s="145">
        <v>2003</v>
      </c>
      <c r="C153" s="165">
        <f>Deaths!V110</f>
        <v>1121</v>
      </c>
      <c r="D153" s="165">
        <f>Deaths!AR110</f>
        <v>1310</v>
      </c>
      <c r="E153" s="165">
        <f>Deaths!BN110</f>
        <v>2431</v>
      </c>
      <c r="F153" s="166">
        <f>Rates!V110</f>
        <v>14.10585</v>
      </c>
      <c r="G153" s="166">
        <f>Rates!AR110</f>
        <v>10.468932000000001</v>
      </c>
      <c r="H153" s="166">
        <f>Rates!BN110</f>
        <v>11.929682</v>
      </c>
    </row>
    <row r="154" spans="2:8">
      <c r="B154" s="145">
        <v>2004</v>
      </c>
      <c r="C154" s="165">
        <f>Deaths!V111</f>
        <v>1131</v>
      </c>
      <c r="D154" s="165">
        <f>Deaths!AR111</f>
        <v>1232</v>
      </c>
      <c r="E154" s="165">
        <f>Deaths!BN111</f>
        <v>2363</v>
      </c>
      <c r="F154" s="166">
        <f>Rates!V111</f>
        <v>13.993312</v>
      </c>
      <c r="G154" s="166">
        <f>Rates!AR111</f>
        <v>9.7126484000000008</v>
      </c>
      <c r="H154" s="166">
        <f>Rates!BN111</f>
        <v>11.301818000000001</v>
      </c>
    </row>
    <row r="155" spans="2:8">
      <c r="B155" s="145">
        <v>2005</v>
      </c>
      <c r="C155" s="165">
        <f>Deaths!V112</f>
        <v>1105</v>
      </c>
      <c r="D155" s="165">
        <f>Deaths!AR112</f>
        <v>1321</v>
      </c>
      <c r="E155" s="165">
        <f>Deaths!BN112</f>
        <v>2426</v>
      </c>
      <c r="F155" s="166">
        <f>Rates!V112</f>
        <v>13.092086999999999</v>
      </c>
      <c r="G155" s="166">
        <f>Rates!AR112</f>
        <v>10.046189</v>
      </c>
      <c r="H155" s="166">
        <f>Rates!BN112</f>
        <v>11.214325000000001</v>
      </c>
    </row>
    <row r="156" spans="2:8">
      <c r="B156" s="145">
        <v>2006</v>
      </c>
      <c r="C156" s="165">
        <f>Deaths!V113</f>
        <v>1335</v>
      </c>
      <c r="D156" s="165">
        <f>Deaths!AR113</f>
        <v>1376</v>
      </c>
      <c r="E156" s="165">
        <f>Deaths!BN113</f>
        <v>2711</v>
      </c>
      <c r="F156" s="166">
        <f>Rates!V113</f>
        <v>15.112938</v>
      </c>
      <c r="G156" s="166">
        <f>Rates!AR113</f>
        <v>10.080674</v>
      </c>
      <c r="H156" s="166">
        <f>Rates!BN113</f>
        <v>12.107563000000001</v>
      </c>
    </row>
    <row r="157" spans="2:8">
      <c r="B157" s="145">
        <v>2007</v>
      </c>
      <c r="C157" s="165">
        <f>Deaths!V114</f>
        <v>1369</v>
      </c>
      <c r="D157" s="165">
        <f>Deaths!AR114</f>
        <v>1653</v>
      </c>
      <c r="E157" s="165">
        <f>Deaths!BN114</f>
        <v>3022</v>
      </c>
      <c r="F157" s="166">
        <f>Rates!V114</f>
        <v>14.935701999999999</v>
      </c>
      <c r="G157" s="166">
        <f>Rates!AR114</f>
        <v>11.706884000000001</v>
      </c>
      <c r="H157" s="166">
        <f>Rates!BN114</f>
        <v>12.957473</v>
      </c>
    </row>
    <row r="158" spans="2:8">
      <c r="B158" s="145">
        <v>2008</v>
      </c>
      <c r="C158" s="165">
        <f>Deaths!V115</f>
        <v>1488</v>
      </c>
      <c r="D158" s="165">
        <f>Deaths!AR115</f>
        <v>1771</v>
      </c>
      <c r="E158" s="165">
        <f>Deaths!BN115</f>
        <v>3259</v>
      </c>
      <c r="F158" s="166">
        <f>Rates!V115</f>
        <v>15.620469999999999</v>
      </c>
      <c r="G158" s="166">
        <f>Rates!AR115</f>
        <v>11.941915</v>
      </c>
      <c r="H158" s="166">
        <f>Rates!BN115</f>
        <v>13.518867999999999</v>
      </c>
    </row>
    <row r="159" spans="2:8">
      <c r="B159" s="145">
        <v>2009</v>
      </c>
      <c r="C159" s="165">
        <f>Deaths!V116</f>
        <v>1500</v>
      </c>
      <c r="D159" s="165">
        <f>Deaths!AR116</f>
        <v>1830</v>
      </c>
      <c r="E159" s="165">
        <f>Deaths!BN116</f>
        <v>3330</v>
      </c>
      <c r="F159" s="166">
        <f>Rates!V116</f>
        <v>15.212828999999999</v>
      </c>
      <c r="G159" s="166">
        <f>Rates!AR116</f>
        <v>12.090236000000001</v>
      </c>
      <c r="H159" s="166">
        <f>Rates!BN116</f>
        <v>13.408073</v>
      </c>
    </row>
    <row r="160" spans="2:8">
      <c r="B160" s="145">
        <v>2010</v>
      </c>
      <c r="C160" s="165">
        <f>Deaths!V117</f>
        <v>1341</v>
      </c>
      <c r="D160" s="165">
        <f>Deaths!AR117</f>
        <v>1657</v>
      </c>
      <c r="E160" s="165">
        <f>Deaths!BN117</f>
        <v>2998</v>
      </c>
      <c r="F160" s="166">
        <f>Rates!V117</f>
        <v>13.079882</v>
      </c>
      <c r="G160" s="166">
        <f>Rates!AR117</f>
        <v>10.536125</v>
      </c>
      <c r="H160" s="166">
        <f>Rates!BN117</f>
        <v>11.632662</v>
      </c>
    </row>
    <row r="161" spans="2:8">
      <c r="B161" s="145">
        <v>2011</v>
      </c>
      <c r="C161" s="165">
        <f>Deaths!V118</f>
        <v>1452</v>
      </c>
      <c r="D161" s="165">
        <f>Deaths!AR118</f>
        <v>1616</v>
      </c>
      <c r="E161" s="165">
        <f>Deaths!BN118</f>
        <v>3068</v>
      </c>
      <c r="F161" s="166">
        <f>Rates!V118</f>
        <v>13.631366</v>
      </c>
      <c r="G161" s="166">
        <f>Rates!AR118</f>
        <v>10.126429</v>
      </c>
      <c r="H161" s="166">
        <f>Rates!BN118</f>
        <v>11.525772</v>
      </c>
    </row>
    <row r="162" spans="2:8">
      <c r="B162" s="156">
        <f>IF($D$8&gt;=2012,2012,"")</f>
        <v>2012</v>
      </c>
      <c r="C162" s="165">
        <f>Deaths!V119</f>
        <v>1558</v>
      </c>
      <c r="D162" s="165">
        <f>Deaths!AR119</f>
        <v>1731</v>
      </c>
      <c r="E162" s="165">
        <f>Deaths!BN119</f>
        <v>3289</v>
      </c>
      <c r="F162" s="166">
        <f>Rates!V119</f>
        <v>14.054154</v>
      </c>
      <c r="G162" s="166">
        <f>Rates!AR119</f>
        <v>10.446016999999999</v>
      </c>
      <c r="H162" s="166">
        <f>Rates!BN119</f>
        <v>11.978602</v>
      </c>
    </row>
    <row r="163" spans="2:8">
      <c r="B163" s="156">
        <f>IF($D$8&gt;=2013,2013,"")</f>
        <v>2013</v>
      </c>
      <c r="C163" s="167">
        <f>Deaths!V120</f>
        <v>1873</v>
      </c>
      <c r="D163" s="165">
        <f>Deaths!AR120</f>
        <v>1956</v>
      </c>
      <c r="E163" s="165">
        <f>Deaths!BN120</f>
        <v>3829</v>
      </c>
      <c r="F163" s="166">
        <f>Rates!V120</f>
        <v>16.224699000000001</v>
      </c>
      <c r="G163" s="166">
        <f>Rates!AR120</f>
        <v>11.762183</v>
      </c>
      <c r="H163" s="166">
        <f>Rates!BN120</f>
        <v>13.6677</v>
      </c>
    </row>
    <row r="164" spans="2:8">
      <c r="B164" s="156">
        <f>IF($D$8&gt;=2014,2014,"")</f>
        <v>2014</v>
      </c>
      <c r="C164" s="167">
        <f>Deaths!V121</f>
        <v>1880</v>
      </c>
      <c r="D164" s="165">
        <f>Deaths!AR121</f>
        <v>2132</v>
      </c>
      <c r="E164" s="165">
        <f>Deaths!BN121</f>
        <v>4012</v>
      </c>
      <c r="F164" s="166">
        <f>Rates!V121</f>
        <v>15.642445</v>
      </c>
      <c r="G164" s="166">
        <f>Rates!AR121</f>
        <v>12.360346</v>
      </c>
      <c r="H164" s="166">
        <f>Rates!BN121</f>
        <v>13.797235000000001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1979</v>
      </c>
      <c r="D184" s="172"/>
      <c r="E184" s="174" t="s">
        <v>73</v>
      </c>
      <c r="F184" s="176">
        <f>INDEX($B$57:$H$175,MATCH($C$184,$B$57:$B$175,0),5)</f>
        <v>16.73105</v>
      </c>
      <c r="G184" s="176">
        <f>INDEX($B$57:$H$175,MATCH($C$184,$B$57:$B$175,0),6)</f>
        <v>15.484821</v>
      </c>
      <c r="H184" s="176">
        <f>INDEX($B$57:$H$175,MATCH($C$184,$B$57:$B$175,0),7)</f>
        <v>15.740405000000001</v>
      </c>
    </row>
    <row r="185" spans="2:8">
      <c r="B185" s="174" t="s">
        <v>69</v>
      </c>
      <c r="C185" s="175">
        <f>'Interactive summary tables'!$G$10</f>
        <v>2014</v>
      </c>
      <c r="D185" s="172"/>
      <c r="E185" s="174" t="s">
        <v>74</v>
      </c>
      <c r="F185" s="176">
        <f>INDEX($B$57:$H$175,MATCH($C$185,$B$57:$B$175,0),5)</f>
        <v>15.642445</v>
      </c>
      <c r="G185" s="176">
        <f>INDEX($B$57:$H$175,MATCH($C$185,$B$57:$B$175,0),6)</f>
        <v>12.360346</v>
      </c>
      <c r="H185" s="176">
        <f>INDEX($B$57:$H$175,MATCH($C$185,$B$57:$B$175,0),7)</f>
        <v>13.797235000000001</v>
      </c>
    </row>
    <row r="186" spans="2:8">
      <c r="B186" s="177"/>
      <c r="C186" s="175"/>
      <c r="D186" s="172"/>
      <c r="E186" s="174" t="s">
        <v>76</v>
      </c>
      <c r="F186" s="178">
        <f>IF($C$185&lt;=$C$184,"-",(F$185-F$184)/F$184)</f>
        <v>-6.5064954082379736E-2</v>
      </c>
      <c r="G186" s="178">
        <f t="shared" ref="G186:H186" si="2">IF($C$185&lt;=$C$184,"-",(G$185-G$184)/G$184)</f>
        <v>-0.20177663015930247</v>
      </c>
      <c r="H186" s="178">
        <f t="shared" si="2"/>
        <v>-0.12345108019774588</v>
      </c>
    </row>
    <row r="187" spans="2:8">
      <c r="B187" s="174" t="s">
        <v>79</v>
      </c>
      <c r="C187" s="175">
        <f>$C$185-$C$184</f>
        <v>35</v>
      </c>
      <c r="D187" s="172"/>
      <c r="E187" s="174" t="s">
        <v>75</v>
      </c>
      <c r="F187" s="178">
        <f>IF($C$185&lt;=$C$184,"-",((F$185/F$184)^(1/($C$185-$C$184))-1))</f>
        <v>-1.9203885957834732E-3</v>
      </c>
      <c r="G187" s="178">
        <f t="shared" ref="G187:H187" si="3">IF($C$185&lt;=$C$184,"-",((G$185/G$184)^(1/($C$185-$C$184))-1))</f>
        <v>-6.4183654054026373E-3</v>
      </c>
      <c r="H187" s="178">
        <f t="shared" si="3"/>
        <v>-3.7575729738981156E-3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1979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Chronic kidney disease (ICD-10 B52.0, D59.3, E10.2, E11.2, E12.2, E13.2, E14.2, E85.1, I12, I13, I15.0, I15.1, N00–N07, N11, N12, N14, N15, N18, N19, N25–N28, N39.1, N39.2, Q60–Q63, T82.4, T86.1) in Australia, 1979–2014.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Chronic kidney disease (ICD-10 B52.0, D59.3, E10.2, E11.2, E12.2, E13.2, E14.2, E85.1, I12, I13, I15.0, I15.1, N00–N07, N11, N12, N14, N15, N18, N19, N25–N28, N39.1, N39.2, Q60–Q63, T82.4, T86.1) in Australia, 1979–2014.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1979</v>
      </c>
      <c r="D207" s="187" t="s">
        <v>26</v>
      </c>
      <c r="E207" s="187" t="s">
        <v>90</v>
      </c>
      <c r="F207" s="191" t="str">
        <f ca="1">CELL("address",INDEX(Deaths!$C$7:$T$132,MATCH($C$207,Deaths!$B$7:$B$132,0),MATCH($C$210,Deaths!$C$6:$T$6,0)))</f>
        <v>'[grim-chronic-kidney-disease-2017.xlsx]Deaths'!$C$86</v>
      </c>
      <c r="G207" s="191" t="str">
        <f ca="1">CELL("address",INDEX(Deaths!$Y$7:$AP$132,MATCH($C$207,Deaths!$B$7:$B$132,0),MATCH($C$210,Deaths!$Y$6:$AP$6,0)))</f>
        <v>'[grim-chronic-kidney-disease-2017.xlsx]Deaths'!$Y$86</v>
      </c>
      <c r="H207" s="191" t="str">
        <f ca="1">CELL("address",INDEX(Deaths!$AU$7:$BL$132,MATCH($C$207,Deaths!$B$7:$B$132,0),MATCH($C$210,Deaths!$AU$6:$BL$6,0)))</f>
        <v>'[grim-chronic-kidney-disease-2017.xlsx]Deaths'!$AU$86</v>
      </c>
    </row>
    <row r="208" spans="2:8">
      <c r="B208" s="189" t="s">
        <v>69</v>
      </c>
      <c r="C208" s="190">
        <f>'Interactive summary tables'!$E$34</f>
        <v>2014</v>
      </c>
      <c r="D208" s="187"/>
      <c r="E208" s="187" t="s">
        <v>91</v>
      </c>
      <c r="F208" s="191" t="str">
        <f ca="1">CELL("address",INDEX(Deaths!$C$7:$T$132,MATCH($C$208,Deaths!$B$7:$B$132,0),MATCH($C$211,Deaths!$C$6:$T$6,0)))</f>
        <v>'[grim-chronic-kidney-disease-2017.xlsx]Deaths'!$T$121</v>
      </c>
      <c r="G208" s="191" t="str">
        <f ca="1">CELL("address",INDEX(Deaths!$Y$7:$AP$132,MATCH($C$208,Deaths!$B$7:$B$132,0),MATCH($C$211,Deaths!$Y$6:$AP$6,0)))</f>
        <v>'[grim-chronic-kidney-disease-2017.xlsx]Deaths'!$AP$121</v>
      </c>
      <c r="H208" s="191" t="str">
        <f ca="1">CELL("address",INDEX(Deaths!$AU$7:$BL$132,MATCH($C$208,Deaths!$B$7:$B$132,0),MATCH($C$211,Deaths!$AU$6:$BL$6,0)))</f>
        <v>'[grim-chronic-kidney-disease-2017.xlsx]Deaths'!$BL$121</v>
      </c>
    </row>
    <row r="209" spans="2:8">
      <c r="B209" s="189"/>
      <c r="C209" s="190"/>
      <c r="D209" s="187"/>
      <c r="E209" s="187" t="s">
        <v>97</v>
      </c>
      <c r="F209" s="192">
        <f ca="1">SUM(INDIRECT(F$207,1):INDIRECT(F$208,1))</f>
        <v>37471</v>
      </c>
      <c r="G209" s="193">
        <f ca="1">SUM(INDIRECT(G$207,1):INDIRECT(G$208,1))</f>
        <v>45200</v>
      </c>
      <c r="H209" s="193">
        <f ca="1">SUM(INDIRECT(H$207,1):INDIRECT(H$208,1))</f>
        <v>82671</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'[grim-chronic-kidney-disease-2017.xlsx]Populations'!$D$95</v>
      </c>
      <c r="G211" s="191" t="str">
        <f ca="1">CELL("address",INDEX(Populations!$Y$16:$AP$141,MATCH($C$207,Populations!$C$16:$C$141,0),MATCH($C$210,Populations!$Y$15:$AP$15,0)))</f>
        <v>'[grim-chronic-kidney-disease-2017.xlsx]Populations'!$Y$95</v>
      </c>
      <c r="H211" s="191" t="str">
        <f ca="1">CELL("address",INDEX(Populations!$AT$16:$BK$141,MATCH($C$207,Populations!$C$16:$C$141,0),MATCH($C$210,Populations!$AT$15:$BK$15,0)))</f>
        <v>'[grim-chronic-kidney-disease-2017.xlsx]Populations'!$AT$95</v>
      </c>
    </row>
    <row r="212" spans="2:8">
      <c r="B212" s="189"/>
      <c r="C212" s="187"/>
      <c r="D212" s="187"/>
      <c r="E212" s="187" t="s">
        <v>91</v>
      </c>
      <c r="F212" s="191" t="str">
        <f ca="1">CELL("address",INDEX(Populations!$D$16:$U$141,MATCH($C$208,Populations!$C$16:$C$141,0),MATCH($C$211,Populations!$D$15:$U$15,0)))</f>
        <v>'[grim-chronic-kidney-disease-2017.xlsx]Populations'!$U$130</v>
      </c>
      <c r="G212" s="191" t="str">
        <f ca="1">CELL("address",INDEX(Populations!$Y$16:$AP$141,MATCH($C$208,Populations!$C$16:$C$141,0),MATCH($C$211,Populations!$Y$15:$AP$15,0)))</f>
        <v>'[grim-chronic-kidney-disease-2017.xlsx]Populations'!$AP$130</v>
      </c>
      <c r="H212" s="191" t="str">
        <f ca="1">CELL("address",INDEX(Populations!$AT$16:$BK$141,MATCH($C$208,Populations!$C$16:$C$141,0),MATCH($C$211,Populations!$AT$15:$BK$15,0)))</f>
        <v>'[grim-chronic-kidney-disease-2017.xlsx]Populations'!$BK$130</v>
      </c>
    </row>
    <row r="213" spans="2:8">
      <c r="B213" s="189" t="s">
        <v>95</v>
      </c>
      <c r="C213" s="190">
        <f>INDEX($G$11:$G$28,MATCH($C$210,$F$11:$F$28,0))</f>
        <v>1</v>
      </c>
      <c r="D213" s="187"/>
      <c r="E213" s="187" t="s">
        <v>98</v>
      </c>
      <c r="F213" s="192">
        <f ca="1">SUM(INDIRECT(F$211,1):INDIRECT(F$212,1))</f>
        <v>331811829</v>
      </c>
      <c r="G213" s="193">
        <f ca="1">SUM(INDIRECT(G$211,1):INDIRECT(G$212,1))</f>
        <v>334763882</v>
      </c>
      <c r="H213" s="193">
        <f ca="1">SUM(INDIRECT(H$211,1):INDIRECT(H$212,1))</f>
        <v>666575711</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11.292846343943934</v>
      </c>
      <c r="G215" s="195">
        <f t="shared" ref="G215:H215" ca="1" si="4">IF($C$208&lt;$C$207,"-",IF($C$214&lt;$C$213,"-",G$209/G$213*100000))</f>
        <v>13.502053964113131</v>
      </c>
      <c r="H215" s="195">
        <f t="shared" ca="1" si="4"/>
        <v>12.402342094940209</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1979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Chronic kidney disease (ICD-10 B52.0, D59.3, E10.2, E11.2, E12.2, E13.2, E14.2, E85.1, I12, I13, I15.0, I15.1, N00–N07, N11, N12, N14, N15, N18, N19, N25–N28, N39.1, N39.2, Q60–Q63, T82.4, T86.1) in Australia, 1979–2014,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Chronic kidney disease (ICD-10 B52.0, D59.3, E10.2, E11.2, E12.2, E13.2, E14.2, E85.1, I12, I13, I15.0, I15.1, N00–N07, N11, N12, N14, N15, N18, N19, N25–N28, N39.1, N39.2, Q60–Q63, T82.4, T86.1) in Australia, 1979,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Chronic kidney disease (ICD-10 B52.0, D59.3, E10.2, E11.2, E12.2, E13.2, E14.2, E85.1, I12, I13, I15.0, I15.1, N00–N07, N11, N12, N14, N15, N18, N19, N25–N28, N39.1, N39.2, Q60–Q63, T82.4, T86.1) in Australia, 1979–2014,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Chronic kidney disease (ICD-10 B52.0, D59.3, E10.2, E11.2, E12.2, E13.2, E14.2, E85.1, I12, I13, I15.0, I15.1, N00–N07, N11, N12, N14, N15, N18, N19, N25–N28, N39.1, N39.2, Q60–Q63, T82.4, T86.1) in Australia, 1979,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Chronic kidney disease (ICD-10 B52.0, D59.3, E10.2, E11.2, E12.2, E13.2, E14.2, E85.1, I12, I13, I15.0, I15.1, N00–N07, N11, N12, N14, N15, N18, N19, N25–N28, N39.1, N39.2, Q60–Q63, T82.4, T86.1) in Australia, 1979–2014,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2.xml><?xml version="1.0" encoding="utf-8"?>
<ds:datastoreItem xmlns:ds="http://schemas.openxmlformats.org/officeDocument/2006/customXml" ds:itemID="{5C68BE0F-B399-4B62-922E-F4A02D912894}">
  <ds:schemaRefs>
    <ds:schemaRef ds:uri="http://schemas.microsoft.com/office/2006/documentManagement/types"/>
    <ds:schemaRef ds:uri="http://schemas.microsoft.com/office/2006/metadata/properties"/>
    <ds:schemaRef ds:uri="http://purl.org/dc/terms/"/>
    <ds:schemaRef ds:uri="http://www.w3.org/XML/1998/namespace"/>
    <ds:schemaRef ds:uri="http://purl.org/dc/elements/1.1/"/>
    <ds:schemaRef ds:uri="http://purl.org/dc/dcmitype/"/>
    <ds:schemaRef ds:uri="http://schemas.microsoft.com/office/infopath/2007/PartnerControls"/>
    <ds:schemaRef ds:uri="c095c42a-9a6d-4ed6-ad94-052c8814a2e5"/>
    <ds:schemaRef ds:uri="http://schemas.openxmlformats.org/package/2006/metadata/core-properties"/>
  </ds:schemaRefs>
</ds:datastoreItem>
</file>

<file path=customXml/itemProps3.xml><?xml version="1.0" encoding="utf-8"?>
<ds:datastoreItem xmlns:ds="http://schemas.openxmlformats.org/officeDocument/2006/customXml" ds:itemID="{C9BBCCAB-A60D-4652-98C7-545593AB8E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GRIM0005 - Chronic kidney disease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