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F122" i="7" l="1"/>
  <c r="H159" i="7"/>
  <c r="G118" i="7"/>
  <c r="G168" i="7"/>
  <c r="F112" i="7"/>
  <c r="G78" i="7"/>
  <c r="F63" i="7"/>
  <c r="H143" i="7"/>
  <c r="H123" i="7"/>
  <c r="H73" i="7"/>
  <c r="H82" i="7"/>
  <c r="G95" i="7"/>
  <c r="F143" i="7"/>
  <c r="G91" i="7"/>
  <c r="H114" i="7"/>
  <c r="H151" i="7"/>
  <c r="H112" i="7"/>
  <c r="H148" i="7"/>
  <c r="H70" i="7"/>
  <c r="H64" i="7"/>
  <c r="H59" i="7"/>
  <c r="F82" i="7"/>
  <c r="H69" i="7"/>
  <c r="H88" i="7"/>
  <c r="H58" i="7"/>
  <c r="H89" i="7"/>
  <c r="F121" i="7"/>
  <c r="H173" i="7"/>
  <c r="F101" i="7"/>
  <c r="F73" i="7"/>
  <c r="G60" i="7"/>
  <c r="F120" i="7"/>
  <c r="G62" i="7"/>
  <c r="H174" i="7"/>
  <c r="G128" i="7"/>
  <c r="H106" i="7"/>
  <c r="G107" i="7"/>
  <c r="G61" i="7"/>
  <c r="F59" i="7"/>
  <c r="H81" i="7"/>
  <c r="F102" i="7"/>
  <c r="H109" i="7"/>
  <c r="F156" i="7"/>
  <c r="F93" i="7"/>
  <c r="H57" i="7"/>
  <c r="F133" i="7"/>
  <c r="F108" i="7"/>
  <c r="F92" i="7"/>
  <c r="F158" i="7"/>
  <c r="G81" i="7"/>
  <c r="F61" i="7"/>
  <c r="F89" i="7"/>
  <c r="H97" i="7"/>
  <c r="G160" i="7"/>
  <c r="G64" i="7"/>
  <c r="H126" i="7"/>
  <c r="G103" i="7"/>
  <c r="G131" i="7"/>
  <c r="H125" i="7"/>
  <c r="G126" i="7"/>
  <c r="H130" i="7"/>
  <c r="G58" i="7"/>
  <c r="G165" i="7"/>
  <c r="F124" i="7"/>
  <c r="G125" i="7"/>
  <c r="G94" i="7"/>
  <c r="H67" i="7"/>
  <c r="G99" i="7"/>
  <c r="G104" i="7"/>
  <c r="G105" i="7"/>
  <c r="F125" i="7"/>
  <c r="H104" i="7"/>
  <c r="H168" i="7"/>
  <c r="F118" i="7"/>
  <c r="H63" i="7"/>
  <c r="G98" i="7"/>
  <c r="H128" i="7"/>
  <c r="H66" i="7"/>
  <c r="H65" i="7"/>
  <c r="F100" i="7"/>
  <c r="F76" i="7"/>
  <c r="F79" i="7"/>
  <c r="H134" i="7"/>
  <c r="H119" i="7"/>
  <c r="F129" i="7"/>
  <c r="F77" i="7"/>
  <c r="G146" i="7"/>
  <c r="F71" i="7"/>
  <c r="H153" i="7"/>
  <c r="G130" i="7"/>
  <c r="F81" i="7"/>
  <c r="G137" i="7"/>
  <c r="H92" i="7"/>
  <c r="H142" i="7"/>
  <c r="F69" i="7"/>
  <c r="F141" i="7"/>
  <c r="F153" i="7"/>
  <c r="F95" i="7"/>
  <c r="G100" i="7"/>
  <c r="H78" i="7"/>
  <c r="F134" i="7"/>
  <c r="H131" i="7"/>
  <c r="G68" i="7"/>
  <c r="F75" i="7"/>
  <c r="H84" i="7"/>
  <c r="H105" i="7"/>
  <c r="H101" i="7"/>
  <c r="G72" i="7"/>
  <c r="F87" i="7"/>
  <c r="H96" i="7"/>
  <c r="H62" i="7"/>
  <c r="F68" i="7"/>
  <c r="G172" i="7"/>
  <c r="G96" i="7"/>
  <c r="H147" i="7"/>
  <c r="H107" i="7"/>
  <c r="F110" i="7"/>
  <c r="G153" i="7"/>
  <c r="H137" i="7"/>
  <c r="G122" i="7"/>
  <c r="G129" i="7"/>
  <c r="F78" i="7"/>
  <c r="F164" i="7"/>
  <c r="F57" i="7"/>
  <c r="F115" i="7"/>
  <c r="F113" i="7"/>
  <c r="G83" i="7"/>
  <c r="H75" i="7"/>
  <c r="H116" i="7"/>
  <c r="H170" i="7"/>
  <c r="H156" i="7"/>
  <c r="H120" i="7"/>
  <c r="H127" i="7"/>
  <c r="F172" i="7"/>
  <c r="H140" i="7"/>
  <c r="H79" i="7"/>
  <c r="H117" i="7"/>
  <c r="G65" i="7"/>
  <c r="G89" i="7"/>
  <c r="F72" i="7"/>
  <c r="G70" i="7"/>
  <c r="F160" i="7"/>
  <c r="H71" i="7"/>
  <c r="H135" i="7"/>
  <c r="H93" i="7"/>
  <c r="G90" i="7"/>
  <c r="H144" i="7"/>
  <c r="G108" i="7"/>
  <c r="H113" i="7"/>
  <c r="G145" i="7"/>
  <c r="G67" i="7"/>
  <c r="F148" i="7"/>
  <c r="F170" i="7"/>
  <c r="G159" i="7"/>
  <c r="F60" i="7"/>
  <c r="H77" i="7"/>
  <c r="F132" i="7"/>
  <c r="G66" i="7"/>
  <c r="F126" i="7"/>
  <c r="F152" i="7"/>
  <c r="F138" i="7"/>
  <c r="H85" i="7"/>
  <c r="H115" i="7"/>
  <c r="G75" i="7"/>
  <c r="G143" i="7"/>
  <c r="H110" i="7"/>
  <c r="G139" i="7"/>
  <c r="H86" i="7"/>
  <c r="F117" i="7"/>
  <c r="F86" i="7"/>
  <c r="F80" i="7"/>
  <c r="F98" i="7"/>
  <c r="F83" i="7"/>
  <c r="G156" i="7"/>
  <c r="G120" i="7"/>
  <c r="G148" i="7"/>
  <c r="G155" i="7"/>
  <c r="F166" i="7"/>
  <c r="G162" i="7"/>
  <c r="F151" i="7"/>
  <c r="G151" i="7"/>
  <c r="G115" i="7"/>
  <c r="H90" i="7"/>
  <c r="G112" i="7"/>
  <c r="G113" i="7"/>
  <c r="F135" i="7"/>
  <c r="F116" i="7"/>
  <c r="G136" i="7"/>
  <c r="H100" i="7"/>
  <c r="F65" i="7"/>
  <c r="H74" i="7"/>
  <c r="F91" i="7"/>
  <c r="H99" i="7"/>
  <c r="G140" i="7"/>
  <c r="F85" i="7"/>
  <c r="G84" i="7"/>
  <c r="G171" i="7"/>
  <c r="G74" i="7"/>
  <c r="H87" i="7"/>
  <c r="H129" i="7"/>
  <c r="G80" i="7"/>
  <c r="F64" i="7"/>
  <c r="F131" i="7"/>
  <c r="G142" i="7"/>
  <c r="F130" i="7"/>
  <c r="G175" i="7"/>
  <c r="G169" i="7"/>
  <c r="F114" i="7"/>
  <c r="F58" i="7"/>
  <c r="G119" i="7"/>
  <c r="G97" i="7"/>
  <c r="F62" i="7"/>
  <c r="F154" i="7"/>
  <c r="F88" i="7"/>
  <c r="G77" i="7"/>
  <c r="G158" i="7"/>
  <c r="F99" i="7"/>
  <c r="H118" i="7"/>
  <c r="F165" i="7"/>
  <c r="G93" i="7"/>
  <c r="F149" i="7"/>
  <c r="G133" i="7"/>
  <c r="H145" i="7"/>
  <c r="H80" i="7"/>
  <c r="F127" i="7"/>
  <c r="F155" i="7"/>
  <c r="H103" i="7"/>
  <c r="G110" i="7"/>
  <c r="G82" i="7"/>
  <c r="G57" i="7"/>
  <c r="G106" i="7"/>
  <c r="H164" i="7"/>
  <c r="G92" i="7"/>
  <c r="F103" i="7"/>
  <c r="G116" i="7"/>
  <c r="G76" i="7"/>
  <c r="G138" i="7"/>
  <c r="G73" i="7"/>
  <c r="G88" i="7"/>
  <c r="H149" i="7"/>
  <c r="F161" i="7"/>
  <c r="H163" i="7"/>
  <c r="G157" i="7"/>
  <c r="G121" i="7"/>
  <c r="G167" i="7"/>
  <c r="G69" i="7"/>
  <c r="G135" i="7"/>
  <c r="H102" i="7"/>
  <c r="F163" i="7"/>
  <c r="F159" i="7"/>
  <c r="F157" i="7"/>
  <c r="G109" i="7"/>
  <c r="F84" i="7"/>
  <c r="G149" i="7"/>
  <c r="H171" i="7"/>
  <c r="H60" i="7"/>
  <c r="F106" i="7"/>
  <c r="H68" i="7"/>
  <c r="G101" i="7"/>
  <c r="F137" i="7"/>
  <c r="H121" i="7"/>
  <c r="H172" i="7"/>
  <c r="H138" i="7"/>
  <c r="F174" i="7"/>
  <c r="G147" i="7"/>
  <c r="G154" i="7"/>
  <c r="G134" i="7"/>
  <c r="G85" i="7"/>
  <c r="H141" i="7"/>
  <c r="F175" i="7"/>
  <c r="H124" i="7"/>
  <c r="F123" i="7"/>
  <c r="H61" i="7"/>
  <c r="H169" i="7"/>
  <c r="G71" i="7"/>
  <c r="H108" i="7"/>
  <c r="F104" i="7"/>
  <c r="F111" i="7"/>
  <c r="G124" i="7"/>
  <c r="G127" i="7"/>
  <c r="G114" i="7"/>
  <c r="F171" i="7"/>
  <c r="H154" i="7"/>
  <c r="G164" i="7"/>
  <c r="H139" i="7"/>
  <c r="G132" i="7"/>
  <c r="G144" i="7"/>
  <c r="G173" i="7"/>
  <c r="G79" i="7"/>
  <c r="F173" i="7"/>
  <c r="G141" i="7"/>
  <c r="F96" i="7"/>
  <c r="H136" i="7"/>
  <c r="F90" i="7"/>
  <c r="F128" i="7"/>
  <c r="F70" i="7"/>
  <c r="H76" i="7"/>
  <c r="F162" i="7"/>
  <c r="G161" i="7"/>
  <c r="H72" i="7"/>
  <c r="G111" i="7"/>
  <c r="F109" i="7"/>
  <c r="F107" i="7"/>
  <c r="G166" i="7"/>
  <c r="G123" i="7"/>
  <c r="F167" i="7"/>
  <c r="F145" i="7"/>
  <c r="F147" i="7"/>
  <c r="H166" i="7"/>
  <c r="H150" i="7"/>
  <c r="G152" i="7"/>
  <c r="H111" i="7"/>
  <c r="H122" i="7"/>
  <c r="G163" i="7"/>
  <c r="F144" i="7"/>
  <c r="H133" i="7"/>
  <c r="H95" i="7"/>
  <c r="F150" i="7"/>
  <c r="F140" i="7"/>
  <c r="G59" i="7"/>
  <c r="F169" i="7"/>
  <c r="H146" i="7"/>
  <c r="H157" i="7"/>
  <c r="F66" i="7"/>
  <c r="H155" i="7"/>
  <c r="H158" i="7"/>
  <c r="F119" i="7"/>
  <c r="H162" i="7"/>
  <c r="H94" i="7"/>
  <c r="F136" i="7"/>
  <c r="G102" i="7"/>
  <c r="G63" i="7"/>
  <c r="F142" i="7"/>
  <c r="F168" i="7"/>
  <c r="F139" i="7"/>
  <c r="F74" i="7"/>
  <c r="G87" i="7"/>
  <c r="F94" i="7"/>
  <c r="G170" i="7"/>
  <c r="H98" i="7"/>
  <c r="H83" i="7"/>
  <c r="H165" i="7"/>
  <c r="H91" i="7"/>
  <c r="H175" i="7"/>
  <c r="H160" i="7"/>
  <c r="G86" i="7"/>
  <c r="G174" i="7"/>
  <c r="H167" i="7"/>
  <c r="G117" i="7"/>
  <c r="H152" i="7"/>
  <c r="H161" i="7"/>
  <c r="F67" i="7"/>
  <c r="G150"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I39" i="7"/>
  <c r="K39" i="7"/>
  <c r="O39" i="7"/>
  <c r="C38" i="7"/>
  <c r="C33" i="7"/>
  <c r="H32" i="7"/>
  <c r="T33" i="7"/>
  <c r="M38" i="7"/>
  <c r="F38" i="7"/>
  <c r="S39" i="7"/>
  <c r="F32" i="7"/>
  <c r="J32" i="7"/>
  <c r="Q39" i="7"/>
  <c r="G208" i="7"/>
  <c r="R32" i="7"/>
  <c r="P33" i="7"/>
  <c r="E39" i="7"/>
  <c r="J39" i="7"/>
  <c r="E32" i="7"/>
  <c r="T39" i="7"/>
  <c r="S32" i="7"/>
  <c r="M39" i="7"/>
  <c r="E33" i="7"/>
  <c r="S33" i="7"/>
  <c r="P39" i="7"/>
  <c r="F39" i="7"/>
  <c r="N32" i="7"/>
  <c r="M33" i="7"/>
  <c r="T38" i="7"/>
  <c r="L39" i="7"/>
  <c r="H211" i="7"/>
  <c r="C32" i="7"/>
  <c r="O33" i="7"/>
  <c r="F211" i="7"/>
  <c r="N38" i="7"/>
  <c r="H38" i="7"/>
  <c r="L32" i="7"/>
  <c r="G207" i="7"/>
  <c r="G211" i="7"/>
  <c r="G212" i="7"/>
  <c r="F212" i="7"/>
  <c r="G38" i="7"/>
  <c r="D32" i="7"/>
  <c r="J33" i="7"/>
  <c r="L38" i="7"/>
  <c r="D39" i="7"/>
  <c r="H208" i="7"/>
  <c r="O32" i="7"/>
  <c r="G39" i="7"/>
  <c r="O38" i="7"/>
  <c r="K38" i="7"/>
  <c r="D38" i="7"/>
  <c r="K32" i="7"/>
  <c r="I32" i="7"/>
  <c r="G33" i="7"/>
  <c r="G32" i="7"/>
  <c r="K33" i="7"/>
  <c r="H33" i="7"/>
  <c r="Q38" i="7"/>
  <c r="T32" i="7"/>
  <c r="H39" i="7"/>
  <c r="F33" i="7"/>
  <c r="F208" i="7"/>
  <c r="S38" i="7"/>
  <c r="I38" i="7"/>
  <c r="F207" i="7"/>
  <c r="L33" i="7"/>
  <c r="P32" i="7"/>
  <c r="R39" i="7"/>
  <c r="E38" i="7"/>
  <c r="H207" i="7"/>
  <c r="I33" i="7"/>
  <c r="N39" i="7"/>
  <c r="D33" i="7"/>
  <c r="N33" i="7"/>
  <c r="M32" i="7"/>
  <c r="J38" i="7"/>
  <c r="C39" i="7"/>
  <c r="R38" i="7"/>
  <c r="H212" i="7"/>
  <c r="R33" i="7"/>
  <c r="P38" i="7"/>
  <c r="Q33" i="7"/>
  <c r="H42" i="7" l="1"/>
  <c r="L42" i="7"/>
  <c r="D43" i="7"/>
  <c r="O43" i="7"/>
  <c r="G42" i="7"/>
  <c r="S43" i="7"/>
  <c r="E101" i="7"/>
  <c r="H43" i="7"/>
  <c r="T43" i="7"/>
  <c r="Q43" i="7"/>
  <c r="N43" i="7"/>
  <c r="C156" i="7"/>
  <c r="C101" i="7"/>
  <c r="C103" i="7"/>
  <c r="D74" i="7"/>
  <c r="D108" i="7"/>
  <c r="P43" i="7"/>
  <c r="G43" i="7"/>
  <c r="D75" i="7"/>
  <c r="D171" i="7"/>
  <c r="C60" i="7"/>
  <c r="D102" i="7"/>
  <c r="M42" i="7"/>
  <c r="I43" i="7"/>
  <c r="C165" i="7"/>
  <c r="S42" i="7"/>
  <c r="C104" i="7"/>
  <c r="E93" i="7"/>
  <c r="E141" i="7"/>
  <c r="D114" i="7"/>
  <c r="D147" i="7"/>
  <c r="D140" i="7"/>
  <c r="E124" i="7"/>
  <c r="E85" i="7"/>
  <c r="C73" i="7"/>
  <c r="D135" i="7"/>
  <c r="E156" i="7"/>
  <c r="E132" i="7"/>
  <c r="E80" i="7"/>
  <c r="J43" i="7"/>
  <c r="C97" i="7"/>
  <c r="C43" i="7"/>
  <c r="U39" i="7"/>
  <c r="J42" i="7"/>
  <c r="E72" i="7"/>
  <c r="C131" i="7"/>
  <c r="E82" i="7"/>
  <c r="D137" i="7"/>
  <c r="D42" i="7"/>
  <c r="E94" i="7"/>
  <c r="D166" i="7"/>
  <c r="K42" i="7"/>
  <c r="C109" i="7"/>
  <c r="C152" i="7"/>
  <c r="C107" i="7"/>
  <c r="E123" i="7"/>
  <c r="D173" i="7"/>
  <c r="C145" i="7"/>
  <c r="D76" i="7"/>
  <c r="E121" i="7"/>
  <c r="C172" i="7"/>
  <c r="E170" i="7"/>
  <c r="D160" i="7"/>
  <c r="D150" i="7"/>
  <c r="C110" i="7"/>
  <c r="C75" i="7"/>
  <c r="D175" i="7"/>
  <c r="D123" i="7"/>
  <c r="E147" i="7"/>
  <c r="D121" i="7"/>
  <c r="C88" i="7"/>
  <c r="R43" i="7"/>
  <c r="D83" i="7"/>
  <c r="C92" i="7"/>
  <c r="L43" i="7"/>
  <c r="E163" i="7"/>
  <c r="C66" i="7"/>
  <c r="C174" i="7"/>
  <c r="C79" i="7"/>
  <c r="O42" i="7"/>
  <c r="P42" i="7"/>
  <c r="C164" i="7"/>
  <c r="E158" i="7"/>
  <c r="E86" i="7"/>
  <c r="E152" i="7"/>
  <c r="D145" i="7"/>
  <c r="C61" i="7"/>
  <c r="D95" i="7"/>
  <c r="D71" i="7"/>
  <c r="E173" i="7"/>
  <c r="D122" i="7"/>
  <c r="D136" i="7"/>
  <c r="E43" i="7"/>
  <c r="D131" i="7"/>
  <c r="C85" i="7"/>
  <c r="T42" i="7"/>
  <c r="D67" i="7"/>
  <c r="D130" i="7"/>
  <c r="E126" i="7"/>
  <c r="E73" i="7"/>
  <c r="C135" i="7"/>
  <c r="E108" i="7"/>
  <c r="E59" i="7"/>
  <c r="D155" i="7"/>
  <c r="E109" i="7"/>
  <c r="R42" i="7"/>
  <c r="E57" i="7"/>
  <c r="C132" i="7"/>
  <c r="C133" i="7"/>
  <c r="C171" i="7"/>
  <c r="D151" i="7"/>
  <c r="C99" i="7"/>
  <c r="C142" i="7"/>
  <c r="D78" i="7"/>
  <c r="E146" i="7"/>
  <c r="C126" i="7"/>
  <c r="E78" i="7"/>
  <c r="C78" i="7"/>
  <c r="E83" i="7"/>
  <c r="D128" i="7"/>
  <c r="I42" i="7"/>
  <c r="D159" i="7"/>
  <c r="C70" i="7"/>
  <c r="C83" i="7"/>
  <c r="E113" i="7"/>
  <c r="E151" i="7"/>
  <c r="D94" i="7"/>
  <c r="E120" i="7"/>
  <c r="F43" i="7"/>
  <c r="C157" i="7"/>
  <c r="U38" i="7"/>
  <c r="C42" i="7"/>
  <c r="D170" i="7"/>
  <c r="E66" i="7"/>
  <c r="E100" i="7"/>
  <c r="D103" i="7"/>
  <c r="E71" i="7"/>
  <c r="E68" i="7"/>
  <c r="E135" i="7"/>
  <c r="D89" i="7"/>
  <c r="D134" i="7"/>
  <c r="D158" i="7"/>
  <c r="E96" i="7"/>
  <c r="E150" i="7"/>
  <c r="C170" i="7"/>
  <c r="C125" i="7"/>
  <c r="C108" i="7"/>
  <c r="E105" i="7"/>
  <c r="D109" i="7"/>
  <c r="D60" i="7"/>
  <c r="C111" i="7"/>
  <c r="C154" i="7"/>
  <c r="D107" i="7"/>
  <c r="N42" i="7"/>
  <c r="D144" i="7"/>
  <c r="E137" i="7"/>
  <c r="E127" i="7"/>
  <c r="D57" i="7"/>
  <c r="E69" i="7"/>
  <c r="D86" i="7"/>
  <c r="C86" i="7"/>
  <c r="D81" i="7"/>
  <c r="D59" i="7"/>
  <c r="C74" i="7"/>
  <c r="E168" i="7"/>
  <c r="E115" i="7"/>
  <c r="C149" i="7"/>
  <c r="D112" i="7"/>
  <c r="D120" i="7"/>
  <c r="D99" i="7"/>
  <c r="D100" i="7"/>
  <c r="C123" i="7"/>
  <c r="K43" i="7"/>
  <c r="D154" i="7"/>
  <c r="E99" i="7"/>
  <c r="D157" i="7"/>
  <c r="C144" i="7"/>
  <c r="D111" i="7"/>
  <c r="C77" i="7"/>
  <c r="D118" i="7"/>
  <c r="D138" i="7"/>
  <c r="D73" i="7"/>
  <c r="E65" i="7"/>
  <c r="E125" i="7"/>
  <c r="E122" i="7"/>
  <c r="E102" i="7"/>
  <c r="F42" i="7"/>
  <c r="D66" i="7"/>
  <c r="C155" i="7"/>
  <c r="D124" i="7"/>
  <c r="E143" i="7"/>
  <c r="D70" i="7"/>
  <c r="E164" i="7"/>
  <c r="D165" i="7"/>
  <c r="C137" i="7"/>
  <c r="C95" i="7"/>
  <c r="C124" i="7"/>
  <c r="D161" i="7"/>
  <c r="C64" i="7"/>
  <c r="C158" i="7"/>
  <c r="C71" i="7"/>
  <c r="D143" i="7"/>
  <c r="E89" i="7"/>
  <c r="E140" i="7"/>
  <c r="E161" i="7"/>
  <c r="C105" i="7"/>
  <c r="E107" i="7"/>
  <c r="C91" i="7"/>
  <c r="C114" i="7"/>
  <c r="D98" i="7"/>
  <c r="C160" i="7"/>
  <c r="E63" i="7"/>
  <c r="C167" i="7"/>
  <c r="C163" i="7"/>
  <c r="D101" i="7"/>
  <c r="C87"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116" i="7"/>
  <c r="C84" i="7"/>
  <c r="D153" i="7"/>
  <c r="C112"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C161" i="7"/>
  <c r="C119" i="7"/>
  <c r="D88" i="7"/>
  <c r="C168" i="7"/>
  <c r="C136" i="7"/>
  <c r="D69" i="7"/>
  <c r="E76" i="7"/>
  <c r="C162" i="7"/>
  <c r="E58" i="7"/>
  <c r="E155" i="7"/>
  <c r="E119" i="7"/>
  <c r="C173" i="7"/>
  <c r="E116" i="7"/>
  <c r="D58" i="7"/>
  <c r="E131" i="7"/>
  <c r="D92" i="7"/>
  <c r="D90" i="7"/>
  <c r="C96" i="7"/>
  <c r="E61" i="7"/>
  <c r="E104" i="7"/>
  <c r="E98" i="7"/>
  <c r="E145" i="7"/>
  <c r="C102" i="7"/>
  <c r="E74" i="7"/>
  <c r="D80" i="7"/>
  <c r="C65" i="7"/>
  <c r="E171" i="7"/>
  <c r="D148" i="7"/>
  <c r="D139" i="7"/>
  <c r="D110" i="7"/>
  <c r="C63" i="7"/>
  <c r="E77" i="7"/>
  <c r="C72" i="7"/>
  <c r="E110" i="7"/>
  <c r="E111" i="7"/>
  <c r="C120" i="7"/>
  <c r="E67" i="7"/>
  <c r="E133" i="7"/>
  <c r="E134" i="7"/>
  <c r="E79" i="7"/>
  <c r="D96" i="7"/>
  <c r="D146" i="7"/>
  <c r="E148" i="7"/>
  <c r="E169" i="7"/>
  <c r="D125" i="7"/>
  <c r="C169" i="7"/>
  <c r="E87" i="7"/>
  <c r="C89" i="7"/>
  <c r="C146" i="7"/>
  <c r="E149" i="7"/>
  <c r="C153" i="7"/>
  <c r="D85" i="7"/>
  <c r="C150" i="7"/>
  <c r="C113" i="7"/>
  <c r="C67" i="7"/>
  <c r="C76" i="7"/>
  <c r="C151"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H209" i="7"/>
  <c r="G213" i="7"/>
  <c r="H213" i="7"/>
  <c r="F213" i="7"/>
  <c r="G209" i="7"/>
  <c r="F209" i="7"/>
  <c r="H215" i="7" l="1"/>
  <c r="O34" i="12" s="1"/>
  <c r="G215" i="7"/>
  <c r="N34" i="12" s="1"/>
  <c r="F215" i="7"/>
  <c r="M34" i="12" s="1"/>
</calcChain>
</file>

<file path=xl/sharedStrings.xml><?xml version="1.0" encoding="utf-8"?>
<sst xmlns="http://schemas.openxmlformats.org/spreadsheetml/2006/main" count="15093" uniqueCount="217">
  <si>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</si>
  <si>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</si>
  <si>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</si>
  <si>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</si>
  <si>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</si>
  <si>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</si>
  <si>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</si>
  <si>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</si>
  <si>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</si>
  <si>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</si>
  <si>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</si>
  <si>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</si>
  <si>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</si>
  <si>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</si>
  <si>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</si>
  <si>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</si>
  <si>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</si>
  <si>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</si>
  <si>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</si>
  <si>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</si>
  <si>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</si>
  <si>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</si>
  <si>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</si>
  <si>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</si>
  <si>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</si>
  <si>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</si>
  <si>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</si>
  <si>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</si>
  <si>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</si>
  <si>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</si>
  <si>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</si>
  <si>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</si>
  <si>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</si>
  <si>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</si>
  <si>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</si>
  <si>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</si>
  <si>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</si>
  <si>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</si>
  <si>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</si>
  <si>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</si>
  <si>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</si>
  <si>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</si>
  <si>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</si>
  <si>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</si>
  <si>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</si>
  <si>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</si>
  <si>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</si>
  <si>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</si>
  <si>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</si>
  <si>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</si>
  <si>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</si>
  <si>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</si>
  <si>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</si>
  <si>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</si>
  <si>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</si>
  <si>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</si>
  <si>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</si>
  <si>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</si>
  <si>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</si>
  <si>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</si>
  <si>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</si>
  <si>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</si>
  <si>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</si>
  <si>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</si>
  <si>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</si>
  <si>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</si>
  <si>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</si>
  <si>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</si>
  <si>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</si>
  <si>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</si>
  <si>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</si>
  <si>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</si>
  <si>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</si>
  <si>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</si>
  <si>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</si>
  <si>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</si>
  <si>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</si>
  <si>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</si>
  <si>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</si>
  <si>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</si>
  <si>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</si>
  <si>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</si>
  <si>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</si>
  <si>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</si>
  <si>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</si>
  <si>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</si>
  <si>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</si>
  <si>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</si>
  <si>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</si>
  <si>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</si>
  <si>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</si>
  <si>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</si>
  <si>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</si>
  <si>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</si>
  <si>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</si>
  <si>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</si>
  <si>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</si>
  <si>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</si>
  <si>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</si>
  <si>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</si>
  <si>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</si>
  <si>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</si>
  <si>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</si>
  <si>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</si>
  <si>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</si>
  <si>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</si>
  <si>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</si>
  <si>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</si>
  <si>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</si>
  <si>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</si>
  <si>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</si>
  <si>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</si>
  <si>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</si>
  <si>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</si>
  <si>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</si>
  <si>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</si>
  <si>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</si>
  <si>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</si>
  <si>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</si>
  <si>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</si>
  <si>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</si>
  <si>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</si>
  <si>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</si>
  <si>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</si>
  <si>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</si>
  <si>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</si>
  <si>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</si>
  <si>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</si>
  <si>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</si>
  <si>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</si>
  <si>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</si>
  <si>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</si>
  <si>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</si>
  <si>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</si>
  <si>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</si>
  <si>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</si>
  <si>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</si>
  <si>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</si>
  <si>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</si>
  <si>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</si>
  <si>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</si>
  <si>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</si>
  <si>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</si>
  <si>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</si>
  <si>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</si>
  <si>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</si>
  <si>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</si>
  <si>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</si>
  <si>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</si>
  <si>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</si>
  <si>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</si>
  <si>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</si>
  <si>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</si>
  <si>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</si>
  <si>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</si>
  <si>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</si>
  <si>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</si>
  <si>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</si>
  <si>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</si>
  <si>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</si>
  <si>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</si>
  <si>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</si>
  <si>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</si>
  <si>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</si>
  <si>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</si>
  <si>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</si>
  <si>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</si>
  <si>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</si>
  <si>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</si>
  <si>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</si>
  <si>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</si>
  <si>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</si>
  <si>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</si>
  <si>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</si>
  <si>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</si>
  <si>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</si>
  <si>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</si>
  <si>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</si>
  <si>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</si>
  <si>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</si>
  <si>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</si>
  <si>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</si>
  <si>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</si>
  <si>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</si>
  <si>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</si>
  <si>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</si>
  <si>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</si>
  <si>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</si>
  <si>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</si>
  <si>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</si>
  <si>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</si>
  <si>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</si>
  <si>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</si>
  <si>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</si>
  <si>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</si>
  <si>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</si>
  <si>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</si>
  <si>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</si>
  <si>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</si>
  <si>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</si>
  <si>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</si>
  <si>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GRIM0003</t>
  </si>
  <si>
    <t>GRIM_output_2.xls</t>
  </si>
  <si>
    <t>Dementia and Alzheimer disease (ICD-10 F01, F03, G30), 1979–2014</t>
  </si>
  <si>
    <t>—</t>
  </si>
  <si>
    <t>Final</t>
  </si>
  <si>
    <t>Final Recast</t>
  </si>
  <si>
    <t>Revised</t>
  </si>
  <si>
    <t>Preliminary</t>
  </si>
  <si>
    <t>year</t>
  </si>
  <si>
    <t>SnapshotId</t>
  </si>
  <si>
    <t>Dementia and Alzheimer disease</t>
  </si>
  <si>
    <t>F01, F03, G30</t>
  </si>
  <si>
    <t>All causes combined</t>
  </si>
  <si>
    <t>all</t>
  </si>
  <si>
    <t>290.0–290.2, 290.4, 290.8, 290.9, 331.0</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</si>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</sst>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0" fillId="3" borderId="0" xfId="0" applyFill="1" applyAlignment="1">
      <alignment horizontal="left"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6" borderId="0" xfId="0" applyFill="1" applyBorder="1" applyAlignment="1">
      <alignment horizontal="lef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Dementia and Alzheimer disease (ICD-10 F01, F03, G30), by sex and year, 1979–2014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Admin!Deaths_male</c:f>
              <c:numCache>
                <c:formatCode>#,##0</c:formatCode>
                <c:ptCount val="36"/>
                <c:pt idx="0">
                  <c:v>175</c:v>
                </c:pt>
                <c:pt idx="1">
                  <c:v>228</c:v>
                </c:pt>
                <c:pt idx="2">
                  <c:v>253</c:v>
                </c:pt>
                <c:pt idx="3">
                  <c:v>292</c:v>
                </c:pt>
                <c:pt idx="4">
                  <c:v>273</c:v>
                </c:pt>
                <c:pt idx="5">
                  <c:v>378</c:v>
                </c:pt>
                <c:pt idx="6">
                  <c:v>532</c:v>
                </c:pt>
                <c:pt idx="7">
                  <c:v>512</c:v>
                </c:pt>
                <c:pt idx="8">
                  <c:v>602</c:v>
                </c:pt>
                <c:pt idx="9">
                  <c:v>718</c:v>
                </c:pt>
                <c:pt idx="10">
                  <c:v>778</c:v>
                </c:pt>
                <c:pt idx="11">
                  <c:v>737</c:v>
                </c:pt>
                <c:pt idx="12">
                  <c:v>766</c:v>
                </c:pt>
                <c:pt idx="13">
                  <c:v>838</c:v>
                </c:pt>
                <c:pt idx="14">
                  <c:v>923</c:v>
                </c:pt>
                <c:pt idx="15">
                  <c:v>1094</c:v>
                </c:pt>
                <c:pt idx="16">
                  <c:v>1102</c:v>
                </c:pt>
                <c:pt idx="17">
                  <c:v>1260</c:v>
                </c:pt>
                <c:pt idx="18">
                  <c:v>1059</c:v>
                </c:pt>
                <c:pt idx="19">
                  <c:v>1089</c:v>
                </c:pt>
                <c:pt idx="20">
                  <c:v>1125</c:v>
                </c:pt>
                <c:pt idx="21">
                  <c:v>1121</c:v>
                </c:pt>
                <c:pt idx="22">
                  <c:v>1177</c:v>
                </c:pt>
                <c:pt idx="23">
                  <c:v>1390</c:v>
                </c:pt>
                <c:pt idx="24">
                  <c:v>1351</c:v>
                </c:pt>
                <c:pt idx="25">
                  <c:v>1414</c:v>
                </c:pt>
                <c:pt idx="26">
                  <c:v>1434</c:v>
                </c:pt>
                <c:pt idx="27">
                  <c:v>2076</c:v>
                </c:pt>
                <c:pt idx="28">
                  <c:v>2414</c:v>
                </c:pt>
                <c:pt idx="29">
                  <c:v>2708</c:v>
                </c:pt>
                <c:pt idx="30">
                  <c:v>2788</c:v>
                </c:pt>
                <c:pt idx="31">
                  <c:v>2920</c:v>
                </c:pt>
                <c:pt idx="32">
                  <c:v>3267</c:v>
                </c:pt>
                <c:pt idx="33">
                  <c:v>3405</c:v>
                </c:pt>
                <c:pt idx="34">
                  <c:v>3656</c:v>
                </c:pt>
                <c:pt idx="35">
                  <c:v>4106</c:v>
                </c:pt>
              </c:numCache>
            </c:numRef>
          </c:yVal>
          <c:smooth val="0"/>
        </c:ser>
        <c:ser>
          <c:idx val="1"/>
          <c:order val="1"/>
          <c:tx>
            <c:v>Females</c:v>
          </c:tx>
          <c:spPr>
            <a:ln>
              <a:solidFill>
                <a:srgbClr val="FF9326"/>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Admin!Deaths_female</c:f>
              <c:numCache>
                <c:formatCode>#,##0</c:formatCode>
                <c:ptCount val="36"/>
                <c:pt idx="0">
                  <c:v>297</c:v>
                </c:pt>
                <c:pt idx="1">
                  <c:v>357</c:v>
                </c:pt>
                <c:pt idx="2">
                  <c:v>366</c:v>
                </c:pt>
                <c:pt idx="3">
                  <c:v>500</c:v>
                </c:pt>
                <c:pt idx="4">
                  <c:v>423</c:v>
                </c:pt>
                <c:pt idx="5">
                  <c:v>553</c:v>
                </c:pt>
                <c:pt idx="6">
                  <c:v>819</c:v>
                </c:pt>
                <c:pt idx="7">
                  <c:v>886</c:v>
                </c:pt>
                <c:pt idx="8">
                  <c:v>1067</c:v>
                </c:pt>
                <c:pt idx="9">
                  <c:v>1179</c:v>
                </c:pt>
                <c:pt idx="10">
                  <c:v>1406</c:v>
                </c:pt>
                <c:pt idx="11">
                  <c:v>1354</c:v>
                </c:pt>
                <c:pt idx="12">
                  <c:v>1338</c:v>
                </c:pt>
                <c:pt idx="13">
                  <c:v>1642</c:v>
                </c:pt>
                <c:pt idx="14">
                  <c:v>1765</c:v>
                </c:pt>
                <c:pt idx="15">
                  <c:v>2180</c:v>
                </c:pt>
                <c:pt idx="16">
                  <c:v>2251</c:v>
                </c:pt>
                <c:pt idx="17">
                  <c:v>2543</c:v>
                </c:pt>
                <c:pt idx="18">
                  <c:v>2235</c:v>
                </c:pt>
                <c:pt idx="19">
                  <c:v>2155</c:v>
                </c:pt>
                <c:pt idx="20">
                  <c:v>2302</c:v>
                </c:pt>
                <c:pt idx="21">
                  <c:v>2534</c:v>
                </c:pt>
                <c:pt idx="22">
                  <c:v>2563</c:v>
                </c:pt>
                <c:pt idx="23">
                  <c:v>2974</c:v>
                </c:pt>
                <c:pt idx="24">
                  <c:v>2924</c:v>
                </c:pt>
                <c:pt idx="25">
                  <c:v>3192</c:v>
                </c:pt>
                <c:pt idx="26">
                  <c:v>3219</c:v>
                </c:pt>
                <c:pt idx="27">
                  <c:v>4474</c:v>
                </c:pt>
                <c:pt idx="28">
                  <c:v>4904</c:v>
                </c:pt>
                <c:pt idx="29">
                  <c:v>5464</c:v>
                </c:pt>
                <c:pt idx="30">
                  <c:v>5492</c:v>
                </c:pt>
                <c:pt idx="31">
                  <c:v>6083</c:v>
                </c:pt>
                <c:pt idx="32">
                  <c:v>6597</c:v>
                </c:pt>
                <c:pt idx="33">
                  <c:v>6962</c:v>
                </c:pt>
                <c:pt idx="34">
                  <c:v>7277</c:v>
                </c:pt>
                <c:pt idx="35">
                  <c:v>7859</c:v>
                </c:pt>
              </c:numCache>
            </c:numRef>
          </c:yVal>
          <c:smooth val="0"/>
        </c:ser>
        <c:dLbls>
          <c:showLegendKey val="0"/>
          <c:showVal val="0"/>
          <c:showCatName val="0"/>
          <c:showSerName val="0"/>
          <c:showPercent val="0"/>
          <c:showBubbleSize val="0"/>
        </c:dLbls>
        <c:axId val="55161984"/>
        <c:axId val="55164288"/>
      </c:scatterChart>
      <c:valAx>
        <c:axId val="5516198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5164288"/>
        <c:crosses val="autoZero"/>
        <c:crossBetween val="midCat"/>
        <c:minorUnit val="10"/>
      </c:valAx>
      <c:valAx>
        <c:axId val="5516428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516198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Dementia and Alzheimer disease (ICD-10 F01, F03, G30), by sex and year, 1979–2014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Admin!ASR_male</c:f>
              <c:numCache>
                <c:formatCode>0.0</c:formatCode>
                <c:ptCount val="36"/>
                <c:pt idx="0">
                  <c:v>5.5655953</c:v>
                </c:pt>
                <c:pt idx="1">
                  <c:v>7.2988301</c:v>
                </c:pt>
                <c:pt idx="2">
                  <c:v>7.9290142000000001</c:v>
                </c:pt>
                <c:pt idx="3">
                  <c:v>8.6218073000000004</c:v>
                </c:pt>
                <c:pt idx="4">
                  <c:v>7.8448599999999997</c:v>
                </c:pt>
                <c:pt idx="5">
                  <c:v>10.709567</c:v>
                </c:pt>
                <c:pt idx="6">
                  <c:v>14.578689000000001</c:v>
                </c:pt>
                <c:pt idx="7">
                  <c:v>13.457207</c:v>
                </c:pt>
                <c:pt idx="8">
                  <c:v>15.538425999999999</c:v>
                </c:pt>
                <c:pt idx="9">
                  <c:v>17.909261000000001</c:v>
                </c:pt>
                <c:pt idx="10">
                  <c:v>18.598860999999999</c:v>
                </c:pt>
                <c:pt idx="11">
                  <c:v>17.124092000000001</c:v>
                </c:pt>
                <c:pt idx="12">
                  <c:v>17.269113999999998</c:v>
                </c:pt>
                <c:pt idx="13">
                  <c:v>18.039809000000002</c:v>
                </c:pt>
                <c:pt idx="14">
                  <c:v>18.987114999999999</c:v>
                </c:pt>
                <c:pt idx="15">
                  <c:v>21.447579000000001</c:v>
                </c:pt>
                <c:pt idx="16">
                  <c:v>20.923943000000001</c:v>
                </c:pt>
                <c:pt idx="17">
                  <c:v>22.836603</c:v>
                </c:pt>
                <c:pt idx="18">
                  <c:v>18.245387000000001</c:v>
                </c:pt>
                <c:pt idx="19">
                  <c:v>18.064406000000002</c:v>
                </c:pt>
                <c:pt idx="20">
                  <c:v>17.828992</c:v>
                </c:pt>
                <c:pt idx="21">
                  <c:v>16.799890000000001</c:v>
                </c:pt>
                <c:pt idx="22">
                  <c:v>16.877638999999999</c:v>
                </c:pt>
                <c:pt idx="23">
                  <c:v>19.248335999999998</c:v>
                </c:pt>
                <c:pt idx="24">
                  <c:v>18.303294000000001</c:v>
                </c:pt>
                <c:pt idx="25">
                  <c:v>18.456547</c:v>
                </c:pt>
                <c:pt idx="26">
                  <c:v>17.701723000000001</c:v>
                </c:pt>
                <c:pt idx="27">
                  <c:v>24.528258000000001</c:v>
                </c:pt>
                <c:pt idx="28">
                  <c:v>27.176584999999999</c:v>
                </c:pt>
                <c:pt idx="29">
                  <c:v>29.314501</c:v>
                </c:pt>
                <c:pt idx="30">
                  <c:v>28.934443999999999</c:v>
                </c:pt>
                <c:pt idx="31">
                  <c:v>29.082795999999998</c:v>
                </c:pt>
                <c:pt idx="32">
                  <c:v>31.229846999999999</c:v>
                </c:pt>
                <c:pt idx="33">
                  <c:v>31.233453999999998</c:v>
                </c:pt>
                <c:pt idx="34">
                  <c:v>32.261308</c:v>
                </c:pt>
                <c:pt idx="35">
                  <c:v>34.657308999999998</c:v>
                </c:pt>
              </c:numCache>
            </c:numRef>
          </c:yVal>
          <c:smooth val="0"/>
        </c:ser>
        <c:ser>
          <c:idx val="3"/>
          <c:order val="1"/>
          <c:tx>
            <c:v>Females</c:v>
          </c:tx>
          <c:spPr>
            <a:ln>
              <a:solidFill>
                <a:srgbClr val="FF9326"/>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Admin!ASR_female</c:f>
              <c:numCache>
                <c:formatCode>0.0</c:formatCode>
                <c:ptCount val="36"/>
                <c:pt idx="0">
                  <c:v>5.4806698000000003</c:v>
                </c:pt>
                <c:pt idx="1">
                  <c:v>6.3342850000000004</c:v>
                </c:pt>
                <c:pt idx="2">
                  <c:v>6.2131319999999999</c:v>
                </c:pt>
                <c:pt idx="3">
                  <c:v>8.3004193999999991</c:v>
                </c:pt>
                <c:pt idx="4">
                  <c:v>6.7458986999999997</c:v>
                </c:pt>
                <c:pt idx="5">
                  <c:v>8.5094495999999999</c:v>
                </c:pt>
                <c:pt idx="6">
                  <c:v>12.081689000000001</c:v>
                </c:pt>
                <c:pt idx="7">
                  <c:v>12.434419</c:v>
                </c:pt>
                <c:pt idx="8">
                  <c:v>14.587142999999999</c:v>
                </c:pt>
                <c:pt idx="9">
                  <c:v>15.675375000000001</c:v>
                </c:pt>
                <c:pt idx="10">
                  <c:v>18.083603</c:v>
                </c:pt>
                <c:pt idx="11">
                  <c:v>16.984507000000001</c:v>
                </c:pt>
                <c:pt idx="12">
                  <c:v>16.188897999999998</c:v>
                </c:pt>
                <c:pt idx="13">
                  <c:v>19.088267999999999</c:v>
                </c:pt>
                <c:pt idx="14">
                  <c:v>19.670016</c:v>
                </c:pt>
                <c:pt idx="15">
                  <c:v>23.375036999999999</c:v>
                </c:pt>
                <c:pt idx="16">
                  <c:v>23.169754999999999</c:v>
                </c:pt>
                <c:pt idx="17">
                  <c:v>25.091576</c:v>
                </c:pt>
                <c:pt idx="18">
                  <c:v>21.138597000000001</c:v>
                </c:pt>
                <c:pt idx="19">
                  <c:v>19.671958</c:v>
                </c:pt>
                <c:pt idx="20">
                  <c:v>20.088588000000001</c:v>
                </c:pt>
                <c:pt idx="21">
                  <c:v>21.127531999999999</c:v>
                </c:pt>
                <c:pt idx="22">
                  <c:v>20.450209000000001</c:v>
                </c:pt>
                <c:pt idx="23">
                  <c:v>23.056577999999998</c:v>
                </c:pt>
                <c:pt idx="24">
                  <c:v>21.984275</c:v>
                </c:pt>
                <c:pt idx="25">
                  <c:v>23.596605</c:v>
                </c:pt>
                <c:pt idx="26">
                  <c:v>22.958265000000001</c:v>
                </c:pt>
                <c:pt idx="27">
                  <c:v>30.596829</c:v>
                </c:pt>
                <c:pt idx="28">
                  <c:v>32.361815</c:v>
                </c:pt>
                <c:pt idx="29">
                  <c:v>34.982726999999997</c:v>
                </c:pt>
                <c:pt idx="30">
                  <c:v>33.928030999999997</c:v>
                </c:pt>
                <c:pt idx="31">
                  <c:v>36.344932999999997</c:v>
                </c:pt>
                <c:pt idx="32">
                  <c:v>38.286932</c:v>
                </c:pt>
                <c:pt idx="33">
                  <c:v>39.143197000000001</c:v>
                </c:pt>
                <c:pt idx="34">
                  <c:v>39.873627999999997</c:v>
                </c:pt>
                <c:pt idx="35">
                  <c:v>42.059144000000003</c:v>
                </c:pt>
              </c:numCache>
            </c:numRef>
          </c:yVal>
          <c:smooth val="0"/>
        </c:ser>
        <c:dLbls>
          <c:showLegendKey val="0"/>
          <c:showVal val="0"/>
          <c:showCatName val="0"/>
          <c:showSerName val="0"/>
          <c:showPercent val="0"/>
          <c:showBubbleSize val="0"/>
        </c:dLbls>
        <c:axId val="66072960"/>
        <c:axId val="66075264"/>
      </c:scatterChart>
      <c:valAx>
        <c:axId val="6607296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6075264"/>
        <c:crosses val="autoZero"/>
        <c:crossBetween val="midCat"/>
        <c:minorUnit val="10"/>
      </c:valAx>
      <c:valAx>
        <c:axId val="6607526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607296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Dementia and Alzheimer disease (ICD-10 F01, F03, G30),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c:v>
                </c:pt>
                <c:pt idx="6">
                  <c:v>0</c:v>
                </c:pt>
                <c:pt idx="7">
                  <c:v>0</c:v>
                </c:pt>
                <c:pt idx="8">
                  <c:v>0</c:v>
                </c:pt>
                <c:pt idx="9">
                  <c:v>0.1311049</c:v>
                </c:pt>
                <c:pt idx="10">
                  <c:v>0.52005800000000002</c:v>
                </c:pt>
                <c:pt idx="11">
                  <c:v>1.1395767999999999</c:v>
                </c:pt>
                <c:pt idx="12">
                  <c:v>5.3016392000000003</c:v>
                </c:pt>
                <c:pt idx="13">
                  <c:v>17.156189999999999</c:v>
                </c:pt>
                <c:pt idx="14">
                  <c:v>51.881450999999998</c:v>
                </c:pt>
                <c:pt idx="15">
                  <c:v>151.62766999999999</c:v>
                </c:pt>
                <c:pt idx="16">
                  <c:v>445.56894999999997</c:v>
                </c:pt>
                <c:pt idx="17">
                  <c:v>1492.3000999999999</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c:v>
                </c:pt>
                <c:pt idx="6">
                  <c:v>0</c:v>
                </c:pt>
                <c:pt idx="7">
                  <c:v>0</c:v>
                </c:pt>
                <c:pt idx="8">
                  <c:v>0</c:v>
                </c:pt>
                <c:pt idx="9">
                  <c:v>0</c:v>
                </c:pt>
                <c:pt idx="10">
                  <c:v>0.50735410000000003</c:v>
                </c:pt>
                <c:pt idx="11">
                  <c:v>2.2152656999999998</c:v>
                </c:pt>
                <c:pt idx="12">
                  <c:v>6.4036685000000002</c:v>
                </c:pt>
                <c:pt idx="13">
                  <c:v>14.884907999999999</c:v>
                </c:pt>
                <c:pt idx="14">
                  <c:v>51.221293000000003</c:v>
                </c:pt>
                <c:pt idx="15">
                  <c:v>159.44065000000001</c:v>
                </c:pt>
                <c:pt idx="16">
                  <c:v>453.80874999999997</c:v>
                </c:pt>
                <c:pt idx="17">
                  <c:v>2009.1682000000001</c:v>
                </c:pt>
              </c:numCache>
            </c:numRef>
          </c:val>
        </c:ser>
        <c:dLbls>
          <c:showLegendKey val="0"/>
          <c:showVal val="0"/>
          <c:showCatName val="0"/>
          <c:showSerName val="0"/>
          <c:showPercent val="0"/>
          <c:showBubbleSize val="0"/>
        </c:dLbls>
        <c:gapWidth val="150"/>
        <c:axId val="148482688"/>
        <c:axId val="56190464"/>
      </c:barChart>
      <c:catAx>
        <c:axId val="148482688"/>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6190464"/>
        <c:crosses val="autoZero"/>
        <c:auto val="1"/>
        <c:lblAlgn val="ctr"/>
        <c:lblOffset val="100"/>
        <c:noMultiLvlLbl val="0"/>
      </c:catAx>
      <c:valAx>
        <c:axId val="5619046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48482688"/>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Dementia and Alzheimer disease (ICD-10 F01, F03, G30),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0</c:v>
                </c:pt>
                <c:pt idx="6">
                  <c:v>0</c:v>
                </c:pt>
                <c:pt idx="7">
                  <c:v>0</c:v>
                </c:pt>
                <c:pt idx="8">
                  <c:v>0</c:v>
                </c:pt>
                <c:pt idx="9">
                  <c:v>-1</c:v>
                </c:pt>
                <c:pt idx="10">
                  <c:v>-4</c:v>
                </c:pt>
                <c:pt idx="11">
                  <c:v>-8</c:v>
                </c:pt>
                <c:pt idx="12">
                  <c:v>-33</c:v>
                </c:pt>
                <c:pt idx="13">
                  <c:v>-95</c:v>
                </c:pt>
                <c:pt idx="14">
                  <c:v>-208</c:v>
                </c:pt>
                <c:pt idx="15">
                  <c:v>-439</c:v>
                </c:pt>
                <c:pt idx="16">
                  <c:v>-877</c:v>
                </c:pt>
                <c:pt idx="17">
                  <c:v>-2441</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0</c:v>
                </c:pt>
                <c:pt idx="6">
                  <c:v>0</c:v>
                </c:pt>
                <c:pt idx="7">
                  <c:v>0</c:v>
                </c:pt>
                <c:pt idx="8">
                  <c:v>0</c:v>
                </c:pt>
                <c:pt idx="9">
                  <c:v>0</c:v>
                </c:pt>
                <c:pt idx="10">
                  <c:v>4</c:v>
                </c:pt>
                <c:pt idx="11">
                  <c:v>16</c:v>
                </c:pt>
                <c:pt idx="12">
                  <c:v>41</c:v>
                </c:pt>
                <c:pt idx="13">
                  <c:v>84</c:v>
                </c:pt>
                <c:pt idx="14">
                  <c:v>214</c:v>
                </c:pt>
                <c:pt idx="15">
                  <c:v>514</c:v>
                </c:pt>
                <c:pt idx="16">
                  <c:v>1148</c:v>
                </c:pt>
                <c:pt idx="17">
                  <c:v>5838</c:v>
                </c:pt>
              </c:numCache>
            </c:numRef>
          </c:val>
        </c:ser>
        <c:dLbls>
          <c:showLegendKey val="0"/>
          <c:showVal val="0"/>
          <c:showCatName val="0"/>
          <c:showSerName val="0"/>
          <c:showPercent val="0"/>
          <c:showBubbleSize val="0"/>
        </c:dLbls>
        <c:gapWidth val="0"/>
        <c:overlap val="100"/>
        <c:axId val="56318592"/>
        <c:axId val="56320768"/>
      </c:barChart>
      <c:catAx>
        <c:axId val="56318592"/>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6320768"/>
        <c:crosses val="autoZero"/>
        <c:auto val="0"/>
        <c:lblAlgn val="ctr"/>
        <c:lblOffset val="100"/>
        <c:tickLblSkip val="1"/>
        <c:noMultiLvlLbl val="0"/>
      </c:catAx>
      <c:valAx>
        <c:axId val="56320768"/>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6318592"/>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Dementia and Alzheimer disease (ICD-10 F01, F03, G30), 1979–2014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209</v>
      </c>
      <c r="B2" s="282" t="s">
        <v>210</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Dementia and Alzheimer disease (ICD-10 F01, F03, G30), 1979–2014</v>
      </c>
    </row>
    <row r="2" spans="1:3" s="6" customFormat="1" ht="23.25">
      <c r="A2" s="219"/>
      <c r="B2" s="7" t="s">
        <v>39</v>
      </c>
    </row>
    <row r="4" spans="1:3" ht="21">
      <c r="A4" s="206"/>
      <c r="B4" s="30" t="s">
        <v>38</v>
      </c>
    </row>
    <row r="5" spans="1:3" ht="15.75">
      <c r="A5" s="205"/>
      <c r="B5" s="220" t="s">
        <v>29</v>
      </c>
    </row>
    <row r="6" spans="1:3" ht="30" customHeight="1">
      <c r="A6" s="205"/>
      <c r="B6" s="284" t="str">
        <f>Admin!$G$7</f>
        <v>Australian Institute of Health and Welfare (AIHW) 2017. GRIM (General Record of Incidence of Mortality) books 2014: Dementia and Alzheimer disease. Canberra: AIHW.</v>
      </c>
      <c r="C6" s="284"/>
    </row>
    <row r="7" spans="1:3" ht="15.75">
      <c r="A7" s="205"/>
      <c r="B7" s="220" t="s">
        <v>40</v>
      </c>
      <c r="C7" s="202"/>
    </row>
    <row r="8" spans="1:3" ht="120" customHeight="1">
      <c r="A8" s="205"/>
      <c r="B8" s="284" t="s">
        <v>199</v>
      </c>
      <c r="C8" s="284"/>
    </row>
    <row r="9" spans="1:3" ht="15.75">
      <c r="A9" s="205"/>
      <c r="B9" s="202" t="s">
        <v>190</v>
      </c>
      <c r="C9" s="201"/>
    </row>
    <row r="10" spans="1:3" ht="15.75">
      <c r="A10" s="205"/>
      <c r="B10" s="202" t="s">
        <v>136</v>
      </c>
      <c r="C10" s="202"/>
    </row>
    <row r="11" spans="1:3" ht="30" customHeight="1">
      <c r="A11" s="205"/>
      <c r="B11" s="284"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4"/>
    </row>
    <row r="12" spans="1:3" ht="30" customHeight="1">
      <c r="A12" s="205"/>
      <c r="B12" s="284" t="s">
        <v>167</v>
      </c>
      <c r="C12" s="284"/>
    </row>
    <row r="13" spans="1:3" ht="30" customHeight="1">
      <c r="A13" s="205"/>
      <c r="B13" s="284" t="s">
        <v>168</v>
      </c>
      <c r="C13" s="284"/>
    </row>
    <row r="14" spans="1:3" ht="15.75">
      <c r="A14" s="205"/>
      <c r="B14" s="220" t="s">
        <v>192</v>
      </c>
    </row>
    <row r="15" spans="1:3" ht="30" customHeight="1">
      <c r="A15" s="205"/>
      <c r="B15" s="284" t="s">
        <v>194</v>
      </c>
      <c r="C15" s="284"/>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Dementia and Alzheimer disease (F01, F03, G30) are from the ICD-10 chapter All causes combined (all).</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
      </c>
    </row>
    <row r="28" spans="1:3" ht="15.75">
      <c r="A28" s="205"/>
      <c r="B28" s="228" t="s">
        <v>111</v>
      </c>
      <c r="C28" s="3" t="str">
        <f>IF(ISBLANK(Admin!$C$18)," ",Admin!$C$18)</f>
        <v/>
      </c>
    </row>
    <row r="29" spans="1:3" ht="15.75">
      <c r="A29" s="205"/>
      <c r="B29" s="229" t="s">
        <v>112</v>
      </c>
      <c r="C29" s="3" t="str">
        <f>IF(ISBLANK(Admin!$C$19)," ",Admin!$C$19)</f>
        <v>290.0–290.2, 290.4, 290.8, 290.9, 331.0</v>
      </c>
    </row>
    <row r="30" spans="1:3" ht="15.75">
      <c r="A30" s="205"/>
      <c r="B30" s="230" t="s">
        <v>113</v>
      </c>
      <c r="C30" s="3" t="str">
        <f>IF(ISBLANK(Admin!$C$20)," ",Admin!$C$20)</f>
        <v>F01, F03, G30</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0.89</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4" t="s">
        <v>165</v>
      </c>
      <c r="C38" s="284"/>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6" t="s">
        <v>179</v>
      </c>
      <c r="C53" s="286"/>
    </row>
    <row r="54" spans="1:3" ht="15.75">
      <c r="A54" s="205"/>
      <c r="B54" s="238" t="s">
        <v>182</v>
      </c>
      <c r="C54" s="235"/>
    </row>
    <row r="55" spans="1:3" ht="15.75">
      <c r="A55" s="205"/>
      <c r="B55" s="238" t="s">
        <v>180</v>
      </c>
    </row>
    <row r="56" spans="1:3" ht="15.75">
      <c r="A56" s="205"/>
      <c r="B56" s="238" t="s">
        <v>181</v>
      </c>
    </row>
    <row r="57" spans="1:3" ht="45" customHeight="1">
      <c r="A57" s="205"/>
      <c r="B57" s="285" t="s">
        <v>143</v>
      </c>
      <c r="C57" s="285"/>
    </row>
    <row r="58" spans="1:3" ht="15.75">
      <c r="A58" s="205"/>
      <c r="B58" s="220" t="s">
        <v>48</v>
      </c>
    </row>
    <row r="59" spans="1:3" ht="45" customHeight="1">
      <c r="B59" s="284" t="s">
        <v>49</v>
      </c>
      <c r="C59" s="284"/>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 ref="B57:C57"/>
    <mergeCell ref="B53:C53"/>
    <mergeCell ref="B59:C59"/>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Dementia and Alzheimer disease (ICD-10 F01, F03, G30), 1979–2014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Dementia and Alzheimer disease (ICD-10 F01, F03, G30), 1979–2014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307" t="str">
        <f>Admin!$B$202</f>
        <v>Average annual and total change in mortality rates for Dementia and Alzheimer disease (ICD-10 F01, F03, G30) in Australia, 1979–2014.</v>
      </c>
      <c r="M5" s="307"/>
      <c r="N5" s="307"/>
      <c r="O5" s="307"/>
      <c r="P5" s="60"/>
    </row>
    <row r="6" spans="1:16">
      <c r="B6" s="47"/>
      <c r="C6" s="53"/>
      <c r="D6" s="45"/>
      <c r="E6" s="45"/>
      <c r="F6" s="45"/>
      <c r="G6" s="45"/>
      <c r="H6" s="45"/>
      <c r="I6" s="45"/>
      <c r="J6" s="68"/>
      <c r="K6" s="68"/>
      <c r="L6" s="307"/>
      <c r="M6" s="307"/>
      <c r="N6" s="307"/>
      <c r="O6" s="307"/>
      <c r="P6" s="60"/>
    </row>
    <row r="7" spans="1:16">
      <c r="B7" s="47"/>
      <c r="C7" s="57" t="s">
        <v>83</v>
      </c>
      <c r="D7" s="45"/>
      <c r="E7" s="45"/>
      <c r="F7" s="49"/>
      <c r="G7" s="45" t="s">
        <v>115</v>
      </c>
      <c r="H7" s="45"/>
      <c r="I7" s="45"/>
      <c r="J7" s="68"/>
      <c r="K7" s="68"/>
      <c r="L7" s="308"/>
      <c r="M7" s="308"/>
      <c r="N7" s="308"/>
      <c r="O7" s="308"/>
      <c r="P7" s="60"/>
    </row>
    <row r="8" spans="1:16">
      <c r="B8" s="47"/>
      <c r="C8" s="296" t="str">
        <f xml:space="preserve"> "(Data available for " &amp;Admin!$D$6&amp; " to " &amp;Admin!$D$8 &amp;")"</f>
        <v>(Data available for 1979 to 2014)</v>
      </c>
      <c r="D8" s="296"/>
      <c r="E8" s="296"/>
      <c r="F8" s="296"/>
      <c r="G8" s="296"/>
      <c r="H8" s="296"/>
      <c r="I8" s="45"/>
      <c r="J8" s="68"/>
      <c r="K8" s="68"/>
      <c r="L8" s="305" t="s">
        <v>70</v>
      </c>
      <c r="M8" s="309" t="s">
        <v>1</v>
      </c>
      <c r="N8" s="309" t="s">
        <v>3</v>
      </c>
      <c r="O8" s="309" t="s">
        <v>4</v>
      </c>
      <c r="P8" s="292"/>
    </row>
    <row r="9" spans="1:16">
      <c r="B9" s="47"/>
      <c r="C9" s="296"/>
      <c r="D9" s="296"/>
      <c r="E9" s="296"/>
      <c r="F9" s="296"/>
      <c r="G9" s="296"/>
      <c r="H9" s="296"/>
      <c r="I9" s="45"/>
      <c r="J9" s="68"/>
      <c r="K9" s="68"/>
      <c r="L9" s="306"/>
      <c r="M9" s="310"/>
      <c r="N9" s="310"/>
      <c r="O9" s="310"/>
      <c r="P9" s="292"/>
    </row>
    <row r="10" spans="1:16">
      <c r="B10" s="47"/>
      <c r="C10" s="88">
        <v>1979</v>
      </c>
      <c r="D10" s="50"/>
      <c r="E10" s="53"/>
      <c r="F10" s="45"/>
      <c r="G10" s="88">
        <v>2014</v>
      </c>
      <c r="H10" s="45"/>
      <c r="I10" s="45"/>
      <c r="J10" s="304" t="s">
        <v>121</v>
      </c>
      <c r="K10" s="80"/>
      <c r="L10" s="295" t="str">
        <f>Admin!$C$191</f>
        <v>1979 – 2014</v>
      </c>
      <c r="M10" s="298">
        <f>Admin!F$187</f>
        <v>5.3643776169571389E-2</v>
      </c>
      <c r="N10" s="298">
        <f>Admin!G$187</f>
        <v>5.9952686111024223E-2</v>
      </c>
      <c r="O10" s="298">
        <f>Admin!H$187</f>
        <v>5.7277898717371656E-2</v>
      </c>
      <c r="P10" s="46"/>
    </row>
    <row r="11" spans="1:16">
      <c r="B11" s="47"/>
      <c r="C11" s="45"/>
      <c r="D11" s="45"/>
      <c r="E11" s="45"/>
      <c r="F11" s="45"/>
      <c r="G11" s="45"/>
      <c r="H11" s="45"/>
      <c r="I11" s="45"/>
      <c r="J11" s="304"/>
      <c r="K11" s="80"/>
      <c r="L11" s="296"/>
      <c r="M11" s="299"/>
      <c r="N11" s="300"/>
      <c r="O11" s="300"/>
      <c r="P11" s="46"/>
    </row>
    <row r="12" spans="1:16">
      <c r="B12" s="47"/>
      <c r="C12" s="45"/>
      <c r="D12" s="45"/>
      <c r="E12" s="45"/>
      <c r="F12" s="45"/>
      <c r="G12" s="45"/>
      <c r="H12" s="45"/>
      <c r="I12" s="45"/>
      <c r="J12" s="303" t="s">
        <v>120</v>
      </c>
      <c r="K12" s="79"/>
      <c r="L12" s="295" t="str">
        <f>Admin!$C$191</f>
        <v>1979 – 2014</v>
      </c>
      <c r="M12" s="298">
        <f>Admin!F$186</f>
        <v>5.2270623593490528</v>
      </c>
      <c r="N12" s="298">
        <f>Admin!G$186</f>
        <v>6.6740883021268678</v>
      </c>
      <c r="O12" s="298">
        <f>Admin!H$186</f>
        <v>6.0245803439915351</v>
      </c>
      <c r="P12" s="46"/>
    </row>
    <row r="13" spans="1:16">
      <c r="B13" s="47"/>
      <c r="C13" s="45"/>
      <c r="D13" s="45"/>
      <c r="E13" s="45"/>
      <c r="F13" s="45"/>
      <c r="G13" s="45"/>
      <c r="H13" s="45"/>
      <c r="I13" s="45"/>
      <c r="J13" s="303"/>
      <c r="K13" s="79"/>
      <c r="L13" s="297"/>
      <c r="M13" s="300"/>
      <c r="N13" s="300"/>
      <c r="O13" s="300"/>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319"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319"/>
      <c r="N15" s="319"/>
      <c r="O15" s="319"/>
      <c r="P15" s="59"/>
    </row>
    <row r="16" spans="1:16" ht="14.45" customHeight="1">
      <c r="B16" s="47"/>
      <c r="C16" s="45"/>
      <c r="D16" s="45"/>
      <c r="E16" s="45"/>
      <c r="F16" s="45"/>
      <c r="G16" s="45"/>
      <c r="H16" s="45"/>
      <c r="I16" s="45"/>
      <c r="J16" s="68"/>
      <c r="K16" s="68"/>
      <c r="L16" s="319"/>
      <c r="M16" s="319"/>
      <c r="N16" s="319"/>
      <c r="O16" s="319"/>
      <c r="P16" s="59"/>
    </row>
    <row r="17" spans="2:16">
      <c r="B17" s="47"/>
      <c r="C17" s="45"/>
      <c r="D17" s="45"/>
      <c r="E17" s="45"/>
      <c r="F17" s="45"/>
      <c r="G17" s="45"/>
      <c r="H17" s="45"/>
      <c r="I17" s="45"/>
      <c r="J17" s="68"/>
      <c r="K17" s="68"/>
      <c r="L17" s="319"/>
      <c r="M17" s="319"/>
      <c r="N17" s="319"/>
      <c r="O17" s="319"/>
      <c r="P17" s="59"/>
    </row>
    <row r="18" spans="2:16">
      <c r="B18" s="47"/>
      <c r="C18" s="45"/>
      <c r="D18" s="45"/>
      <c r="E18" s="45"/>
      <c r="F18" s="45"/>
      <c r="G18" s="45"/>
      <c r="H18" s="45"/>
      <c r="I18" s="45"/>
      <c r="J18" s="68"/>
      <c r="K18" s="68"/>
      <c r="L18" s="319"/>
      <c r="M18" s="319"/>
      <c r="N18" s="319"/>
      <c r="O18" s="319"/>
      <c r="P18" s="59"/>
    </row>
    <row r="19" spans="2:16">
      <c r="B19" s="47"/>
      <c r="C19" s="45"/>
      <c r="D19" s="45"/>
      <c r="E19" s="45"/>
      <c r="F19" s="45"/>
      <c r="G19" s="45"/>
      <c r="H19" s="45"/>
      <c r="I19" s="45"/>
      <c r="J19" s="68"/>
      <c r="K19" s="68"/>
      <c r="L19" s="319"/>
      <c r="M19" s="319"/>
      <c r="N19" s="319"/>
      <c r="O19" s="319"/>
      <c r="P19" s="59"/>
    </row>
    <row r="20" spans="2:16">
      <c r="B20" s="47"/>
      <c r="C20" s="45"/>
      <c r="D20" s="45"/>
      <c r="E20" s="45"/>
      <c r="F20" s="45"/>
      <c r="G20" s="45"/>
      <c r="H20" s="45"/>
      <c r="I20" s="45"/>
      <c r="J20" s="68"/>
      <c r="K20" s="68"/>
      <c r="L20" s="319"/>
      <c r="M20" s="319"/>
      <c r="N20" s="319"/>
      <c r="O20" s="319"/>
      <c r="P20" s="59"/>
    </row>
    <row r="21" spans="2:16">
      <c r="B21" s="47"/>
      <c r="C21" s="45"/>
      <c r="D21" s="50"/>
      <c r="E21" s="45"/>
      <c r="F21" s="45"/>
      <c r="G21" s="45"/>
      <c r="H21" s="45"/>
      <c r="I21" s="45"/>
      <c r="J21" s="68"/>
      <c r="K21" s="68"/>
      <c r="L21" s="319"/>
      <c r="M21" s="319"/>
      <c r="N21" s="319"/>
      <c r="O21" s="319"/>
      <c r="P21" s="59"/>
    </row>
    <row r="22" spans="2:16">
      <c r="B22" s="47"/>
      <c r="C22" s="45"/>
      <c r="D22" s="50"/>
      <c r="E22" s="45"/>
      <c r="F22" s="45"/>
      <c r="G22" s="45"/>
      <c r="H22" s="45"/>
      <c r="I22" s="45"/>
      <c r="J22" s="68"/>
      <c r="K22" s="68"/>
      <c r="L22" s="319"/>
      <c r="M22" s="319"/>
      <c r="N22" s="319"/>
      <c r="O22" s="319"/>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317" t="s">
        <v>78</v>
      </c>
      <c r="M24" s="317"/>
      <c r="N24" s="317"/>
      <c r="O24" s="317"/>
      <c r="P24" s="58"/>
    </row>
    <row r="25" spans="2:16">
      <c r="B25" s="47"/>
      <c r="C25" s="45"/>
      <c r="D25" s="45"/>
      <c r="E25" s="45"/>
      <c r="F25" s="45"/>
      <c r="G25" s="45"/>
      <c r="H25" s="45"/>
      <c r="I25" s="45"/>
      <c r="J25" s="68"/>
      <c r="K25" s="68"/>
      <c r="L25" s="317"/>
      <c r="M25" s="317"/>
      <c r="N25" s="317"/>
      <c r="O25" s="317"/>
      <c r="P25" s="58"/>
    </row>
    <row r="26" spans="2:16">
      <c r="B26" s="51"/>
      <c r="C26" s="48"/>
      <c r="D26" s="48"/>
      <c r="E26" s="48"/>
      <c r="F26" s="48"/>
      <c r="G26" s="48"/>
      <c r="H26" s="48"/>
      <c r="I26" s="48"/>
      <c r="J26" s="70"/>
      <c r="K26" s="70"/>
      <c r="L26" s="318"/>
      <c r="M26" s="318"/>
      <c r="N26" s="318"/>
      <c r="O26" s="318"/>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321" t="str">
        <f>Admin!B233</f>
        <v>Age-specific mortality rates (per 100,000 population) for Dementia and Alzheimer disease (ICD-10 F01, F03, G30) in Australia, 1979–2014, 0–4 to 85+ years.</v>
      </c>
      <c r="M29" s="321"/>
      <c r="N29" s="321"/>
      <c r="O29" s="321"/>
      <c r="P29" s="62"/>
    </row>
    <row r="30" spans="2:16">
      <c r="B30" s="35"/>
      <c r="C30" s="55"/>
      <c r="D30" s="34"/>
      <c r="E30" s="34"/>
      <c r="F30" s="34"/>
      <c r="G30" s="34"/>
      <c r="H30" s="34"/>
      <c r="I30" s="34"/>
      <c r="J30" s="72"/>
      <c r="K30" s="72"/>
      <c r="L30" s="321"/>
      <c r="M30" s="321"/>
      <c r="N30" s="321"/>
      <c r="O30" s="321"/>
      <c r="P30" s="62"/>
    </row>
    <row r="31" spans="2:16">
      <c r="B31" s="35"/>
      <c r="C31" s="55" t="s">
        <v>84</v>
      </c>
      <c r="D31" s="34"/>
      <c r="E31" s="34"/>
      <c r="F31" s="34"/>
      <c r="G31" s="34" t="s">
        <v>85</v>
      </c>
      <c r="H31" s="34"/>
      <c r="I31" s="34"/>
      <c r="J31" s="72"/>
      <c r="K31" s="72"/>
      <c r="L31" s="322"/>
      <c r="M31" s="322"/>
      <c r="N31" s="322"/>
      <c r="O31" s="322"/>
      <c r="P31" s="62"/>
    </row>
    <row r="32" spans="2:16">
      <c r="B32" s="35"/>
      <c r="C32" s="293" t="str">
        <f xml:space="preserve"> "(Data available for " &amp;Admin!$D$6&amp; " to " &amp;Admin!$D$8 &amp;")"</f>
        <v>(Data available for 1979 to 2014)</v>
      </c>
      <c r="D32" s="293"/>
      <c r="E32" s="293"/>
      <c r="F32" s="293"/>
      <c r="G32" s="294" t="s">
        <v>122</v>
      </c>
      <c r="H32" s="294"/>
      <c r="I32" s="294" t="s">
        <v>123</v>
      </c>
      <c r="J32" s="294"/>
      <c r="K32" s="78"/>
      <c r="L32" s="301" t="s">
        <v>86</v>
      </c>
      <c r="M32" s="313" t="s">
        <v>1</v>
      </c>
      <c r="N32" s="313" t="s">
        <v>3</v>
      </c>
      <c r="O32" s="313" t="s">
        <v>4</v>
      </c>
      <c r="P32" s="40"/>
    </row>
    <row r="33" spans="2:16">
      <c r="B33" s="35"/>
      <c r="C33" s="293"/>
      <c r="D33" s="293"/>
      <c r="E33" s="293"/>
      <c r="F33" s="293"/>
      <c r="G33" s="294"/>
      <c r="H33" s="294"/>
      <c r="I33" s="294"/>
      <c r="J33" s="294"/>
      <c r="K33" s="78"/>
      <c r="L33" s="302"/>
      <c r="M33" s="314"/>
      <c r="N33" s="314"/>
      <c r="O33" s="314"/>
      <c r="P33" s="40"/>
    </row>
    <row r="34" spans="2:16">
      <c r="B34" s="35"/>
      <c r="C34" s="88">
        <v>1979</v>
      </c>
      <c r="D34" s="34"/>
      <c r="E34" s="88">
        <v>2014</v>
      </c>
      <c r="F34" s="34"/>
      <c r="G34" s="88" t="s">
        <v>6</v>
      </c>
      <c r="H34" s="34"/>
      <c r="I34" s="89" t="s">
        <v>23</v>
      </c>
      <c r="J34" s="72"/>
      <c r="K34" s="72"/>
      <c r="L34" s="311" t="str">
        <f>Admin!$C$219</f>
        <v>1979 – 2014</v>
      </c>
      <c r="M34" s="315">
        <f ca="1">Admin!F$215</f>
        <v>15.05702800004758</v>
      </c>
      <c r="N34" s="315">
        <f ca="1">Admin!G$215</f>
        <v>29.910932864615305</v>
      </c>
      <c r="O34" s="315">
        <f ca="1">Admin!H$215</f>
        <v>22.516872055663608</v>
      </c>
      <c r="P34" s="40"/>
    </row>
    <row r="35" spans="2:16">
      <c r="B35" s="35"/>
      <c r="C35" s="34"/>
      <c r="D35" s="34"/>
      <c r="E35" s="34"/>
      <c r="F35" s="34"/>
      <c r="G35" s="34"/>
      <c r="H35" s="34"/>
      <c r="I35" s="34"/>
      <c r="J35" s="72"/>
      <c r="K35" s="72"/>
      <c r="L35" s="312"/>
      <c r="M35" s="316"/>
      <c r="N35" s="316"/>
      <c r="O35" s="316"/>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320" t="str">
        <f>Admin!$B$222</f>
        <v>Provides an age-specific mortality rate (per 100,000 population) for selected range of years and age groups.</v>
      </c>
      <c r="M37" s="320"/>
      <c r="N37" s="320"/>
      <c r="O37" s="320"/>
      <c r="P37" s="63"/>
    </row>
    <row r="38" spans="2:16" ht="14.45" customHeight="1">
      <c r="B38" s="35"/>
      <c r="C38" s="34"/>
      <c r="D38" s="34"/>
      <c r="E38" s="34"/>
      <c r="F38" s="34"/>
      <c r="G38" s="34"/>
      <c r="H38" s="34"/>
      <c r="I38" s="34"/>
      <c r="J38" s="73"/>
      <c r="K38" s="73"/>
      <c r="L38" s="320"/>
      <c r="M38" s="320"/>
      <c r="N38" s="320"/>
      <c r="O38" s="320"/>
      <c r="P38" s="63"/>
    </row>
    <row r="39" spans="2:16">
      <c r="B39" s="35"/>
      <c r="C39" s="34"/>
      <c r="D39" s="34"/>
      <c r="E39" s="34"/>
      <c r="F39" s="34"/>
      <c r="G39" s="34"/>
      <c r="H39" s="34"/>
      <c r="I39" s="34"/>
      <c r="J39" s="72"/>
      <c r="K39" s="72"/>
      <c r="L39" s="320"/>
      <c r="M39" s="320"/>
      <c r="N39" s="320"/>
      <c r="O39" s="320"/>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320" t="s">
        <v>88</v>
      </c>
      <c r="M41" s="320"/>
      <c r="N41" s="320"/>
      <c r="O41" s="320"/>
      <c r="P41" s="61"/>
    </row>
    <row r="42" spans="2:16">
      <c r="B42" s="38"/>
      <c r="C42" s="37"/>
      <c r="D42" s="37"/>
      <c r="E42" s="37"/>
      <c r="F42" s="37"/>
      <c r="G42" s="37"/>
      <c r="H42" s="37"/>
      <c r="I42" s="37"/>
      <c r="J42" s="74"/>
      <c r="K42" s="74"/>
      <c r="L42" s="37"/>
      <c r="M42" s="37"/>
      <c r="N42" s="37"/>
      <c r="O42" s="37"/>
      <c r="P42" s="41"/>
    </row>
  </sheetData>
  <dataConsolidate/>
  <mergeCells count="33">
    <mergeCell ref="I32:J33"/>
    <mergeCell ref="L24:O26"/>
    <mergeCell ref="L15:O22"/>
    <mergeCell ref="L41:O41"/>
    <mergeCell ref="L29:O31"/>
    <mergeCell ref="L37:O39"/>
    <mergeCell ref="L5:O7"/>
    <mergeCell ref="O8:O9"/>
    <mergeCell ref="N8:N9"/>
    <mergeCell ref="M8:M9"/>
    <mergeCell ref="L34:L35"/>
    <mergeCell ref="M32:M33"/>
    <mergeCell ref="N32:N33"/>
    <mergeCell ref="O32:O33"/>
    <mergeCell ref="M34:M35"/>
    <mergeCell ref="N34:N35"/>
    <mergeCell ref="O34:O35"/>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R71" s="121">
        <v>1964</v>
      </c>
      <c r="S71" s="100" t="s">
        <v>24</v>
      </c>
      <c r="T71" s="100" t="s">
        <v>24</v>
      </c>
      <c r="U71" s="100" t="s">
        <v>24</v>
      </c>
      <c r="V71" s="100" t="s">
        <v>24</v>
      </c>
      <c r="W71" s="100" t="s">
        <v>24</v>
      </c>
      <c r="X71" s="100" t="s">
        <v>24</v>
      </c>
      <c r="Y71" s="100" t="s">
        <v>24</v>
      </c>
      <c r="Z71" s="100" t="s">
        <v>24</v>
      </c>
      <c r="AA71" s="100" t="s">
        <v>24</v>
      </c>
      <c r="AB71" s="100" t="s">
        <v>24</v>
      </c>
      <c r="AC71" s="100" t="s">
        <v>24</v>
      </c>
      <c r="AD71" s="100" t="s">
        <v>24</v>
      </c>
      <c r="AE71" s="100" t="s">
        <v>24</v>
      </c>
      <c r="AF71" s="100" t="s">
        <v>24</v>
      </c>
      <c r="AH71" s="121">
        <v>1964</v>
      </c>
      <c r="AI71" s="100" t="s">
        <v>24</v>
      </c>
      <c r="AJ71" s="100" t="s">
        <v>24</v>
      </c>
      <c r="AK71" s="100" t="s">
        <v>24</v>
      </c>
      <c r="AL71" s="100" t="s">
        <v>24</v>
      </c>
      <c r="AM71" s="100" t="s">
        <v>24</v>
      </c>
      <c r="AN71" s="100" t="s">
        <v>24</v>
      </c>
      <c r="AO71" s="100" t="s">
        <v>24</v>
      </c>
      <c r="AP71" s="100" t="s">
        <v>24</v>
      </c>
      <c r="AQ71" s="100" t="s">
        <v>24</v>
      </c>
      <c r="AR71" s="100" t="s">
        <v>24</v>
      </c>
      <c r="AS71" s="100" t="s">
        <v>24</v>
      </c>
      <c r="AT71" s="100" t="s">
        <v>24</v>
      </c>
      <c r="AU71" s="100" t="s">
        <v>24</v>
      </c>
      <c r="AV71" s="100" t="s">
        <v>24</v>
      </c>
      <c r="AW71" s="100" t="s">
        <v>24</v>
      </c>
      <c r="AY71" s="121">
        <v>1964</v>
      </c>
    </row>
    <row r="72" spans="2:51">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R72" s="121">
        <v>1965</v>
      </c>
      <c r="S72" s="100" t="s">
        <v>24</v>
      </c>
      <c r="T72" s="100" t="s">
        <v>24</v>
      </c>
      <c r="U72" s="100" t="s">
        <v>24</v>
      </c>
      <c r="V72" s="100" t="s">
        <v>24</v>
      </c>
      <c r="W72" s="100" t="s">
        <v>24</v>
      </c>
      <c r="X72" s="100" t="s">
        <v>24</v>
      </c>
      <c r="Y72" s="100" t="s">
        <v>24</v>
      </c>
      <c r="Z72" s="100" t="s">
        <v>24</v>
      </c>
      <c r="AA72" s="100" t="s">
        <v>24</v>
      </c>
      <c r="AB72" s="100" t="s">
        <v>24</v>
      </c>
      <c r="AC72" s="100" t="s">
        <v>24</v>
      </c>
      <c r="AD72" s="100" t="s">
        <v>24</v>
      </c>
      <c r="AE72" s="100" t="s">
        <v>24</v>
      </c>
      <c r="AF72" s="100" t="s">
        <v>24</v>
      </c>
      <c r="AH72" s="121">
        <v>1965</v>
      </c>
      <c r="AI72" s="100" t="s">
        <v>24</v>
      </c>
      <c r="AJ72" s="100" t="s">
        <v>24</v>
      </c>
      <c r="AK72" s="100" t="s">
        <v>24</v>
      </c>
      <c r="AL72" s="100" t="s">
        <v>24</v>
      </c>
      <c r="AM72" s="100" t="s">
        <v>24</v>
      </c>
      <c r="AN72" s="100" t="s">
        <v>24</v>
      </c>
      <c r="AO72" s="100" t="s">
        <v>24</v>
      </c>
      <c r="AP72" s="100" t="s">
        <v>24</v>
      </c>
      <c r="AQ72" s="100" t="s">
        <v>24</v>
      </c>
      <c r="AR72" s="100" t="s">
        <v>24</v>
      </c>
      <c r="AS72" s="100" t="s">
        <v>24</v>
      </c>
      <c r="AT72" s="100" t="s">
        <v>24</v>
      </c>
      <c r="AU72" s="100" t="s">
        <v>24</v>
      </c>
      <c r="AV72" s="100" t="s">
        <v>24</v>
      </c>
      <c r="AW72" s="100" t="s">
        <v>24</v>
      </c>
      <c r="AY72" s="121">
        <v>1965</v>
      </c>
    </row>
    <row r="73" spans="2:51">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R73" s="121">
        <v>1966</v>
      </c>
      <c r="S73" s="100" t="s">
        <v>24</v>
      </c>
      <c r="T73" s="100" t="s">
        <v>24</v>
      </c>
      <c r="U73" s="100" t="s">
        <v>24</v>
      </c>
      <c r="V73" s="100" t="s">
        <v>24</v>
      </c>
      <c r="W73" s="100" t="s">
        <v>24</v>
      </c>
      <c r="X73" s="100" t="s">
        <v>24</v>
      </c>
      <c r="Y73" s="100" t="s">
        <v>24</v>
      </c>
      <c r="Z73" s="100" t="s">
        <v>24</v>
      </c>
      <c r="AA73" s="100" t="s">
        <v>24</v>
      </c>
      <c r="AB73" s="100" t="s">
        <v>24</v>
      </c>
      <c r="AC73" s="100" t="s">
        <v>24</v>
      </c>
      <c r="AD73" s="100" t="s">
        <v>24</v>
      </c>
      <c r="AE73" s="100" t="s">
        <v>24</v>
      </c>
      <c r="AF73" s="100" t="s">
        <v>24</v>
      </c>
      <c r="AH73" s="121">
        <v>1966</v>
      </c>
      <c r="AI73" s="100" t="s">
        <v>24</v>
      </c>
      <c r="AJ73" s="100" t="s">
        <v>24</v>
      </c>
      <c r="AK73" s="100" t="s">
        <v>24</v>
      </c>
      <c r="AL73" s="100" t="s">
        <v>24</v>
      </c>
      <c r="AM73" s="100" t="s">
        <v>24</v>
      </c>
      <c r="AN73" s="100" t="s">
        <v>24</v>
      </c>
      <c r="AO73" s="100" t="s">
        <v>24</v>
      </c>
      <c r="AP73" s="100" t="s">
        <v>24</v>
      </c>
      <c r="AQ73" s="100" t="s">
        <v>24</v>
      </c>
      <c r="AR73" s="100" t="s">
        <v>24</v>
      </c>
      <c r="AS73" s="100" t="s">
        <v>24</v>
      </c>
      <c r="AT73" s="100" t="s">
        <v>24</v>
      </c>
      <c r="AU73" s="100" t="s">
        <v>24</v>
      </c>
      <c r="AV73" s="100" t="s">
        <v>24</v>
      </c>
      <c r="AW73" s="100" t="s">
        <v>24</v>
      </c>
      <c r="AY73" s="121">
        <v>1966</v>
      </c>
    </row>
    <row r="74" spans="2:51">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R74" s="121">
        <v>1967</v>
      </c>
      <c r="S74" s="100" t="s">
        <v>24</v>
      </c>
      <c r="T74" s="100" t="s">
        <v>24</v>
      </c>
      <c r="U74" s="100" t="s">
        <v>24</v>
      </c>
      <c r="V74" s="100" t="s">
        <v>24</v>
      </c>
      <c r="W74" s="100" t="s">
        <v>24</v>
      </c>
      <c r="X74" s="100" t="s">
        <v>24</v>
      </c>
      <c r="Y74" s="100" t="s">
        <v>24</v>
      </c>
      <c r="Z74" s="100" t="s">
        <v>24</v>
      </c>
      <c r="AA74" s="100" t="s">
        <v>24</v>
      </c>
      <c r="AB74" s="100" t="s">
        <v>24</v>
      </c>
      <c r="AC74" s="100" t="s">
        <v>24</v>
      </c>
      <c r="AD74" s="100" t="s">
        <v>24</v>
      </c>
      <c r="AE74" s="100" t="s">
        <v>24</v>
      </c>
      <c r="AF74" s="100" t="s">
        <v>24</v>
      </c>
      <c r="AH74" s="121">
        <v>1967</v>
      </c>
      <c r="AI74" s="100" t="s">
        <v>24</v>
      </c>
      <c r="AJ74" s="100" t="s">
        <v>24</v>
      </c>
      <c r="AK74" s="100" t="s">
        <v>24</v>
      </c>
      <c r="AL74" s="100" t="s">
        <v>24</v>
      </c>
      <c r="AM74" s="100" t="s">
        <v>24</v>
      </c>
      <c r="AN74" s="100" t="s">
        <v>24</v>
      </c>
      <c r="AO74" s="100" t="s">
        <v>24</v>
      </c>
      <c r="AP74" s="100" t="s">
        <v>24</v>
      </c>
      <c r="AQ74" s="100" t="s">
        <v>24</v>
      </c>
      <c r="AR74" s="100" t="s">
        <v>24</v>
      </c>
      <c r="AS74" s="100" t="s">
        <v>24</v>
      </c>
      <c r="AT74" s="100" t="s">
        <v>24</v>
      </c>
      <c r="AU74" s="100" t="s">
        <v>24</v>
      </c>
      <c r="AV74" s="100" t="s">
        <v>24</v>
      </c>
      <c r="AW74" s="100" t="s">
        <v>24</v>
      </c>
      <c r="AY74" s="121">
        <v>1967</v>
      </c>
    </row>
    <row r="75" spans="2:51">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R75" s="122">
        <v>1968</v>
      </c>
      <c r="S75" s="100" t="s">
        <v>24</v>
      </c>
      <c r="T75" s="100" t="s">
        <v>24</v>
      </c>
      <c r="U75" s="100" t="s">
        <v>24</v>
      </c>
      <c r="V75" s="100" t="s">
        <v>24</v>
      </c>
      <c r="W75" s="100" t="s">
        <v>24</v>
      </c>
      <c r="X75" s="100" t="s">
        <v>24</v>
      </c>
      <c r="Y75" s="100" t="s">
        <v>24</v>
      </c>
      <c r="Z75" s="100" t="s">
        <v>24</v>
      </c>
      <c r="AA75" s="100" t="s">
        <v>24</v>
      </c>
      <c r="AB75" s="100" t="s">
        <v>24</v>
      </c>
      <c r="AC75" s="100" t="s">
        <v>24</v>
      </c>
      <c r="AD75" s="100" t="s">
        <v>24</v>
      </c>
      <c r="AE75" s="100" t="s">
        <v>24</v>
      </c>
      <c r="AF75" s="100" t="s">
        <v>24</v>
      </c>
      <c r="AH75" s="122">
        <v>1968</v>
      </c>
      <c r="AI75" s="100" t="s">
        <v>24</v>
      </c>
      <c r="AJ75" s="100" t="s">
        <v>24</v>
      </c>
      <c r="AK75" s="100" t="s">
        <v>24</v>
      </c>
      <c r="AL75" s="100" t="s">
        <v>24</v>
      </c>
      <c r="AM75" s="100" t="s">
        <v>24</v>
      </c>
      <c r="AN75" s="100" t="s">
        <v>24</v>
      </c>
      <c r="AO75" s="100" t="s">
        <v>24</v>
      </c>
      <c r="AP75" s="100" t="s">
        <v>24</v>
      </c>
      <c r="AQ75" s="100" t="s">
        <v>24</v>
      </c>
      <c r="AR75" s="100" t="s">
        <v>24</v>
      </c>
      <c r="AS75" s="100" t="s">
        <v>24</v>
      </c>
      <c r="AT75" s="100" t="s">
        <v>24</v>
      </c>
      <c r="AU75" s="100" t="s">
        <v>24</v>
      </c>
      <c r="AV75" s="100" t="s">
        <v>24</v>
      </c>
      <c r="AW75" s="100" t="s">
        <v>24</v>
      </c>
      <c r="AY75" s="122">
        <v>1968</v>
      </c>
    </row>
    <row r="76" spans="2:51">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R76" s="122">
        <v>1969</v>
      </c>
      <c r="S76" s="100" t="s">
        <v>24</v>
      </c>
      <c r="T76" s="100" t="s">
        <v>24</v>
      </c>
      <c r="U76" s="100" t="s">
        <v>24</v>
      </c>
      <c r="V76" s="100" t="s">
        <v>24</v>
      </c>
      <c r="W76" s="100" t="s">
        <v>24</v>
      </c>
      <c r="X76" s="100" t="s">
        <v>24</v>
      </c>
      <c r="Y76" s="100" t="s">
        <v>24</v>
      </c>
      <c r="Z76" s="100" t="s">
        <v>24</v>
      </c>
      <c r="AA76" s="100" t="s">
        <v>24</v>
      </c>
      <c r="AB76" s="100" t="s">
        <v>24</v>
      </c>
      <c r="AC76" s="100" t="s">
        <v>24</v>
      </c>
      <c r="AD76" s="100" t="s">
        <v>24</v>
      </c>
      <c r="AE76" s="100" t="s">
        <v>24</v>
      </c>
      <c r="AF76" s="100" t="s">
        <v>24</v>
      </c>
      <c r="AH76" s="122">
        <v>1969</v>
      </c>
      <c r="AI76" s="100" t="s">
        <v>24</v>
      </c>
      <c r="AJ76" s="100" t="s">
        <v>24</v>
      </c>
      <c r="AK76" s="100" t="s">
        <v>24</v>
      </c>
      <c r="AL76" s="100" t="s">
        <v>24</v>
      </c>
      <c r="AM76" s="100" t="s">
        <v>24</v>
      </c>
      <c r="AN76" s="100" t="s">
        <v>24</v>
      </c>
      <c r="AO76" s="100" t="s">
        <v>24</v>
      </c>
      <c r="AP76" s="100" t="s">
        <v>24</v>
      </c>
      <c r="AQ76" s="100" t="s">
        <v>24</v>
      </c>
      <c r="AR76" s="100" t="s">
        <v>24</v>
      </c>
      <c r="AS76" s="100" t="s">
        <v>24</v>
      </c>
      <c r="AT76" s="100" t="s">
        <v>24</v>
      </c>
      <c r="AU76" s="100" t="s">
        <v>24</v>
      </c>
      <c r="AV76" s="100" t="s">
        <v>24</v>
      </c>
      <c r="AW76" s="100" t="s">
        <v>24</v>
      </c>
      <c r="AY76" s="122">
        <v>1969</v>
      </c>
    </row>
    <row r="77" spans="2:51">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R77" s="122">
        <v>1970</v>
      </c>
      <c r="S77" s="100" t="s">
        <v>24</v>
      </c>
      <c r="T77" s="100" t="s">
        <v>24</v>
      </c>
      <c r="U77" s="100" t="s">
        <v>24</v>
      </c>
      <c r="V77" s="100" t="s">
        <v>24</v>
      </c>
      <c r="W77" s="100" t="s">
        <v>24</v>
      </c>
      <c r="X77" s="100" t="s">
        <v>24</v>
      </c>
      <c r="Y77" s="100" t="s">
        <v>24</v>
      </c>
      <c r="Z77" s="100" t="s">
        <v>24</v>
      </c>
      <c r="AA77" s="100" t="s">
        <v>24</v>
      </c>
      <c r="AB77" s="100" t="s">
        <v>24</v>
      </c>
      <c r="AC77" s="100" t="s">
        <v>24</v>
      </c>
      <c r="AD77" s="100" t="s">
        <v>24</v>
      </c>
      <c r="AE77" s="100" t="s">
        <v>24</v>
      </c>
      <c r="AF77" s="100" t="s">
        <v>24</v>
      </c>
      <c r="AH77" s="122">
        <v>1970</v>
      </c>
      <c r="AI77" s="100" t="s">
        <v>24</v>
      </c>
      <c r="AJ77" s="100" t="s">
        <v>24</v>
      </c>
      <c r="AK77" s="100" t="s">
        <v>24</v>
      </c>
      <c r="AL77" s="100" t="s">
        <v>24</v>
      </c>
      <c r="AM77" s="100" t="s">
        <v>24</v>
      </c>
      <c r="AN77" s="100" t="s">
        <v>24</v>
      </c>
      <c r="AO77" s="100" t="s">
        <v>24</v>
      </c>
      <c r="AP77" s="100" t="s">
        <v>24</v>
      </c>
      <c r="AQ77" s="100" t="s">
        <v>24</v>
      </c>
      <c r="AR77" s="100" t="s">
        <v>24</v>
      </c>
      <c r="AS77" s="100" t="s">
        <v>24</v>
      </c>
      <c r="AT77" s="100" t="s">
        <v>24</v>
      </c>
      <c r="AU77" s="100" t="s">
        <v>24</v>
      </c>
      <c r="AV77" s="100" t="s">
        <v>24</v>
      </c>
      <c r="AW77" s="100" t="s">
        <v>24</v>
      </c>
      <c r="AY77" s="122">
        <v>1970</v>
      </c>
    </row>
    <row r="78" spans="2:51">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R78" s="122">
        <v>1971</v>
      </c>
      <c r="S78" s="100" t="s">
        <v>24</v>
      </c>
      <c r="T78" s="100" t="s">
        <v>24</v>
      </c>
      <c r="U78" s="100" t="s">
        <v>24</v>
      </c>
      <c r="V78" s="100" t="s">
        <v>24</v>
      </c>
      <c r="W78" s="100" t="s">
        <v>24</v>
      </c>
      <c r="X78" s="100" t="s">
        <v>24</v>
      </c>
      <c r="Y78" s="100" t="s">
        <v>24</v>
      </c>
      <c r="Z78" s="100" t="s">
        <v>24</v>
      </c>
      <c r="AA78" s="100" t="s">
        <v>24</v>
      </c>
      <c r="AB78" s="100" t="s">
        <v>24</v>
      </c>
      <c r="AC78" s="100" t="s">
        <v>24</v>
      </c>
      <c r="AD78" s="100" t="s">
        <v>24</v>
      </c>
      <c r="AE78" s="100" t="s">
        <v>24</v>
      </c>
      <c r="AF78" s="100" t="s">
        <v>24</v>
      </c>
      <c r="AH78" s="122">
        <v>1971</v>
      </c>
      <c r="AI78" s="100" t="s">
        <v>24</v>
      </c>
      <c r="AJ78" s="100" t="s">
        <v>24</v>
      </c>
      <c r="AK78" s="100" t="s">
        <v>24</v>
      </c>
      <c r="AL78" s="100" t="s">
        <v>24</v>
      </c>
      <c r="AM78" s="100" t="s">
        <v>24</v>
      </c>
      <c r="AN78" s="100" t="s">
        <v>24</v>
      </c>
      <c r="AO78" s="100" t="s">
        <v>24</v>
      </c>
      <c r="AP78" s="100" t="s">
        <v>24</v>
      </c>
      <c r="AQ78" s="100" t="s">
        <v>24</v>
      </c>
      <c r="AR78" s="100" t="s">
        <v>24</v>
      </c>
      <c r="AS78" s="100" t="s">
        <v>24</v>
      </c>
      <c r="AT78" s="100" t="s">
        <v>24</v>
      </c>
      <c r="AU78" s="100" t="s">
        <v>24</v>
      </c>
      <c r="AV78" s="100" t="s">
        <v>24</v>
      </c>
      <c r="AW78" s="100" t="s">
        <v>24</v>
      </c>
      <c r="AY78" s="122">
        <v>1971</v>
      </c>
    </row>
    <row r="79" spans="2:51">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R79" s="122">
        <v>1972</v>
      </c>
      <c r="S79" s="100" t="s">
        <v>24</v>
      </c>
      <c r="T79" s="100" t="s">
        <v>24</v>
      </c>
      <c r="U79" s="100" t="s">
        <v>24</v>
      </c>
      <c r="V79" s="100" t="s">
        <v>24</v>
      </c>
      <c r="W79" s="100" t="s">
        <v>24</v>
      </c>
      <c r="X79" s="100" t="s">
        <v>24</v>
      </c>
      <c r="Y79" s="100" t="s">
        <v>24</v>
      </c>
      <c r="Z79" s="100" t="s">
        <v>24</v>
      </c>
      <c r="AA79" s="100" t="s">
        <v>24</v>
      </c>
      <c r="AB79" s="100" t="s">
        <v>24</v>
      </c>
      <c r="AC79" s="100" t="s">
        <v>24</v>
      </c>
      <c r="AD79" s="100" t="s">
        <v>24</v>
      </c>
      <c r="AE79" s="100" t="s">
        <v>24</v>
      </c>
      <c r="AF79" s="100" t="s">
        <v>24</v>
      </c>
      <c r="AH79" s="122">
        <v>1972</v>
      </c>
      <c r="AI79" s="100" t="s">
        <v>24</v>
      </c>
      <c r="AJ79" s="100" t="s">
        <v>24</v>
      </c>
      <c r="AK79" s="100" t="s">
        <v>24</v>
      </c>
      <c r="AL79" s="100" t="s">
        <v>24</v>
      </c>
      <c r="AM79" s="100" t="s">
        <v>24</v>
      </c>
      <c r="AN79" s="100" t="s">
        <v>24</v>
      </c>
      <c r="AO79" s="100" t="s">
        <v>24</v>
      </c>
      <c r="AP79" s="100" t="s">
        <v>24</v>
      </c>
      <c r="AQ79" s="100" t="s">
        <v>24</v>
      </c>
      <c r="AR79" s="100" t="s">
        <v>24</v>
      </c>
      <c r="AS79" s="100" t="s">
        <v>24</v>
      </c>
      <c r="AT79" s="100" t="s">
        <v>24</v>
      </c>
      <c r="AU79" s="100" t="s">
        <v>24</v>
      </c>
      <c r="AV79" s="100" t="s">
        <v>24</v>
      </c>
      <c r="AW79" s="100" t="s">
        <v>24</v>
      </c>
      <c r="AY79" s="122">
        <v>1972</v>
      </c>
    </row>
    <row r="80" spans="2:51">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R80" s="122">
        <v>1973</v>
      </c>
      <c r="S80" s="100" t="s">
        <v>24</v>
      </c>
      <c r="T80" s="100" t="s">
        <v>24</v>
      </c>
      <c r="U80" s="100" t="s">
        <v>24</v>
      </c>
      <c r="V80" s="100" t="s">
        <v>24</v>
      </c>
      <c r="W80" s="100" t="s">
        <v>24</v>
      </c>
      <c r="X80" s="100" t="s">
        <v>24</v>
      </c>
      <c r="Y80" s="100" t="s">
        <v>24</v>
      </c>
      <c r="Z80" s="100" t="s">
        <v>24</v>
      </c>
      <c r="AA80" s="100" t="s">
        <v>24</v>
      </c>
      <c r="AB80" s="100" t="s">
        <v>24</v>
      </c>
      <c r="AC80" s="100" t="s">
        <v>24</v>
      </c>
      <c r="AD80" s="100" t="s">
        <v>24</v>
      </c>
      <c r="AE80" s="100" t="s">
        <v>24</v>
      </c>
      <c r="AF80" s="100" t="s">
        <v>24</v>
      </c>
      <c r="AH80" s="122">
        <v>1973</v>
      </c>
      <c r="AI80" s="100" t="s">
        <v>24</v>
      </c>
      <c r="AJ80" s="100" t="s">
        <v>24</v>
      </c>
      <c r="AK80" s="100" t="s">
        <v>24</v>
      </c>
      <c r="AL80" s="100" t="s">
        <v>24</v>
      </c>
      <c r="AM80" s="100" t="s">
        <v>24</v>
      </c>
      <c r="AN80" s="100" t="s">
        <v>24</v>
      </c>
      <c r="AO80" s="100" t="s">
        <v>24</v>
      </c>
      <c r="AP80" s="100" t="s">
        <v>24</v>
      </c>
      <c r="AQ80" s="100" t="s">
        <v>24</v>
      </c>
      <c r="AR80" s="100" t="s">
        <v>24</v>
      </c>
      <c r="AS80" s="100" t="s">
        <v>24</v>
      </c>
      <c r="AT80" s="100" t="s">
        <v>24</v>
      </c>
      <c r="AU80" s="100" t="s">
        <v>24</v>
      </c>
      <c r="AV80" s="100" t="s">
        <v>24</v>
      </c>
      <c r="AW80" s="100" t="s">
        <v>24</v>
      </c>
      <c r="AY80" s="122">
        <v>1973</v>
      </c>
    </row>
    <row r="81" spans="2:51">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R81" s="122">
        <v>1974</v>
      </c>
      <c r="S81" s="100" t="s">
        <v>24</v>
      </c>
      <c r="T81" s="100" t="s">
        <v>24</v>
      </c>
      <c r="U81" s="100" t="s">
        <v>24</v>
      </c>
      <c r="V81" s="100" t="s">
        <v>24</v>
      </c>
      <c r="W81" s="100" t="s">
        <v>24</v>
      </c>
      <c r="X81" s="100" t="s">
        <v>24</v>
      </c>
      <c r="Y81" s="100" t="s">
        <v>24</v>
      </c>
      <c r="Z81" s="100" t="s">
        <v>24</v>
      </c>
      <c r="AA81" s="100" t="s">
        <v>24</v>
      </c>
      <c r="AB81" s="100" t="s">
        <v>24</v>
      </c>
      <c r="AC81" s="100" t="s">
        <v>24</v>
      </c>
      <c r="AD81" s="100" t="s">
        <v>24</v>
      </c>
      <c r="AE81" s="100" t="s">
        <v>24</v>
      </c>
      <c r="AF81" s="100" t="s">
        <v>24</v>
      </c>
      <c r="AH81" s="122">
        <v>1974</v>
      </c>
      <c r="AI81" s="100" t="s">
        <v>24</v>
      </c>
      <c r="AJ81" s="100" t="s">
        <v>24</v>
      </c>
      <c r="AK81" s="100" t="s">
        <v>24</v>
      </c>
      <c r="AL81" s="100" t="s">
        <v>24</v>
      </c>
      <c r="AM81" s="100" t="s">
        <v>24</v>
      </c>
      <c r="AN81" s="100" t="s">
        <v>24</v>
      </c>
      <c r="AO81" s="100" t="s">
        <v>24</v>
      </c>
      <c r="AP81" s="100" t="s">
        <v>24</v>
      </c>
      <c r="AQ81" s="100" t="s">
        <v>24</v>
      </c>
      <c r="AR81" s="100" t="s">
        <v>24</v>
      </c>
      <c r="AS81" s="100" t="s">
        <v>24</v>
      </c>
      <c r="AT81" s="100" t="s">
        <v>24</v>
      </c>
      <c r="AU81" s="100" t="s">
        <v>24</v>
      </c>
      <c r="AV81" s="100" t="s">
        <v>24</v>
      </c>
      <c r="AW81" s="100" t="s">
        <v>24</v>
      </c>
      <c r="AY81" s="122">
        <v>1974</v>
      </c>
    </row>
    <row r="82" spans="2:51">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R82" s="122">
        <v>1975</v>
      </c>
      <c r="S82" s="100" t="s">
        <v>24</v>
      </c>
      <c r="T82" s="100" t="s">
        <v>24</v>
      </c>
      <c r="U82" s="100" t="s">
        <v>24</v>
      </c>
      <c r="V82" s="100" t="s">
        <v>24</v>
      </c>
      <c r="W82" s="100" t="s">
        <v>24</v>
      </c>
      <c r="X82" s="100" t="s">
        <v>24</v>
      </c>
      <c r="Y82" s="100" t="s">
        <v>24</v>
      </c>
      <c r="Z82" s="100" t="s">
        <v>24</v>
      </c>
      <c r="AA82" s="100" t="s">
        <v>24</v>
      </c>
      <c r="AB82" s="100" t="s">
        <v>24</v>
      </c>
      <c r="AC82" s="100" t="s">
        <v>24</v>
      </c>
      <c r="AD82" s="100" t="s">
        <v>24</v>
      </c>
      <c r="AE82" s="100" t="s">
        <v>24</v>
      </c>
      <c r="AF82" s="100" t="s">
        <v>24</v>
      </c>
      <c r="AH82" s="122">
        <v>1975</v>
      </c>
      <c r="AI82" s="100" t="s">
        <v>24</v>
      </c>
      <c r="AJ82" s="100" t="s">
        <v>24</v>
      </c>
      <c r="AK82" s="100" t="s">
        <v>24</v>
      </c>
      <c r="AL82" s="100" t="s">
        <v>24</v>
      </c>
      <c r="AM82" s="100" t="s">
        <v>24</v>
      </c>
      <c r="AN82" s="100" t="s">
        <v>24</v>
      </c>
      <c r="AO82" s="100" t="s">
        <v>24</v>
      </c>
      <c r="AP82" s="100" t="s">
        <v>24</v>
      </c>
      <c r="AQ82" s="100" t="s">
        <v>24</v>
      </c>
      <c r="AR82" s="100" t="s">
        <v>24</v>
      </c>
      <c r="AS82" s="100" t="s">
        <v>24</v>
      </c>
      <c r="AT82" s="100" t="s">
        <v>24</v>
      </c>
      <c r="AU82" s="100" t="s">
        <v>24</v>
      </c>
      <c r="AV82" s="100" t="s">
        <v>24</v>
      </c>
      <c r="AW82" s="100" t="s">
        <v>24</v>
      </c>
      <c r="AY82" s="122">
        <v>1975</v>
      </c>
    </row>
    <row r="83" spans="2:51">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R83" s="122">
        <v>1976</v>
      </c>
      <c r="S83" s="100" t="s">
        <v>24</v>
      </c>
      <c r="T83" s="100" t="s">
        <v>24</v>
      </c>
      <c r="U83" s="100" t="s">
        <v>24</v>
      </c>
      <c r="V83" s="100" t="s">
        <v>24</v>
      </c>
      <c r="W83" s="100" t="s">
        <v>24</v>
      </c>
      <c r="X83" s="100" t="s">
        <v>24</v>
      </c>
      <c r="Y83" s="100" t="s">
        <v>24</v>
      </c>
      <c r="Z83" s="100" t="s">
        <v>24</v>
      </c>
      <c r="AA83" s="100" t="s">
        <v>24</v>
      </c>
      <c r="AB83" s="100" t="s">
        <v>24</v>
      </c>
      <c r="AC83" s="100" t="s">
        <v>24</v>
      </c>
      <c r="AD83" s="100" t="s">
        <v>24</v>
      </c>
      <c r="AE83" s="100" t="s">
        <v>24</v>
      </c>
      <c r="AF83" s="100" t="s">
        <v>24</v>
      </c>
      <c r="AH83" s="122">
        <v>1976</v>
      </c>
      <c r="AI83" s="100" t="s">
        <v>24</v>
      </c>
      <c r="AJ83" s="100" t="s">
        <v>24</v>
      </c>
      <c r="AK83" s="100" t="s">
        <v>24</v>
      </c>
      <c r="AL83" s="100" t="s">
        <v>24</v>
      </c>
      <c r="AM83" s="100" t="s">
        <v>24</v>
      </c>
      <c r="AN83" s="100" t="s">
        <v>24</v>
      </c>
      <c r="AO83" s="100" t="s">
        <v>24</v>
      </c>
      <c r="AP83" s="100" t="s">
        <v>24</v>
      </c>
      <c r="AQ83" s="100" t="s">
        <v>24</v>
      </c>
      <c r="AR83" s="100" t="s">
        <v>24</v>
      </c>
      <c r="AS83" s="100" t="s">
        <v>24</v>
      </c>
      <c r="AT83" s="100" t="s">
        <v>24</v>
      </c>
      <c r="AU83" s="100" t="s">
        <v>24</v>
      </c>
      <c r="AV83" s="100" t="s">
        <v>24</v>
      </c>
      <c r="AW83" s="100" t="s">
        <v>24</v>
      </c>
      <c r="AY83" s="122">
        <v>1976</v>
      </c>
    </row>
    <row r="84" spans="2:51">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R84" s="122">
        <v>1977</v>
      </c>
      <c r="S84" s="100" t="s">
        <v>24</v>
      </c>
      <c r="T84" s="100" t="s">
        <v>24</v>
      </c>
      <c r="U84" s="100" t="s">
        <v>24</v>
      </c>
      <c r="V84" s="100" t="s">
        <v>24</v>
      </c>
      <c r="W84" s="100" t="s">
        <v>24</v>
      </c>
      <c r="X84" s="100" t="s">
        <v>24</v>
      </c>
      <c r="Y84" s="100" t="s">
        <v>24</v>
      </c>
      <c r="Z84" s="100" t="s">
        <v>24</v>
      </c>
      <c r="AA84" s="100" t="s">
        <v>24</v>
      </c>
      <c r="AB84" s="100" t="s">
        <v>24</v>
      </c>
      <c r="AC84" s="100" t="s">
        <v>24</v>
      </c>
      <c r="AD84" s="100" t="s">
        <v>24</v>
      </c>
      <c r="AE84" s="100" t="s">
        <v>24</v>
      </c>
      <c r="AF84" s="100" t="s">
        <v>24</v>
      </c>
      <c r="AH84" s="122">
        <v>1977</v>
      </c>
      <c r="AI84" s="100" t="s">
        <v>24</v>
      </c>
      <c r="AJ84" s="100" t="s">
        <v>24</v>
      </c>
      <c r="AK84" s="100" t="s">
        <v>24</v>
      </c>
      <c r="AL84" s="100" t="s">
        <v>24</v>
      </c>
      <c r="AM84" s="100" t="s">
        <v>24</v>
      </c>
      <c r="AN84" s="100" t="s">
        <v>24</v>
      </c>
      <c r="AO84" s="100" t="s">
        <v>24</v>
      </c>
      <c r="AP84" s="100" t="s">
        <v>24</v>
      </c>
      <c r="AQ84" s="100" t="s">
        <v>24</v>
      </c>
      <c r="AR84" s="100" t="s">
        <v>24</v>
      </c>
      <c r="AS84" s="100" t="s">
        <v>24</v>
      </c>
      <c r="AT84" s="100" t="s">
        <v>24</v>
      </c>
      <c r="AU84" s="100" t="s">
        <v>24</v>
      </c>
      <c r="AV84" s="100" t="s">
        <v>24</v>
      </c>
      <c r="AW84" s="100" t="s">
        <v>24</v>
      </c>
      <c r="AY84" s="122">
        <v>1977</v>
      </c>
    </row>
    <row r="85" spans="2:51">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R85" s="122">
        <v>1978</v>
      </c>
      <c r="S85" s="100" t="s">
        <v>24</v>
      </c>
      <c r="T85" s="100" t="s">
        <v>24</v>
      </c>
      <c r="U85" s="100" t="s">
        <v>24</v>
      </c>
      <c r="V85" s="100" t="s">
        <v>24</v>
      </c>
      <c r="W85" s="100" t="s">
        <v>24</v>
      </c>
      <c r="X85" s="100" t="s">
        <v>24</v>
      </c>
      <c r="Y85" s="100" t="s">
        <v>24</v>
      </c>
      <c r="Z85" s="100" t="s">
        <v>24</v>
      </c>
      <c r="AA85" s="100" t="s">
        <v>24</v>
      </c>
      <c r="AB85" s="100" t="s">
        <v>24</v>
      </c>
      <c r="AC85" s="100" t="s">
        <v>24</v>
      </c>
      <c r="AD85" s="100" t="s">
        <v>24</v>
      </c>
      <c r="AE85" s="100" t="s">
        <v>24</v>
      </c>
      <c r="AF85" s="100" t="s">
        <v>24</v>
      </c>
      <c r="AH85" s="122">
        <v>1978</v>
      </c>
      <c r="AI85" s="100" t="s">
        <v>24</v>
      </c>
      <c r="AJ85" s="100" t="s">
        <v>24</v>
      </c>
      <c r="AK85" s="100" t="s">
        <v>24</v>
      </c>
      <c r="AL85" s="100" t="s">
        <v>24</v>
      </c>
      <c r="AM85" s="100" t="s">
        <v>24</v>
      </c>
      <c r="AN85" s="100" t="s">
        <v>24</v>
      </c>
      <c r="AO85" s="100" t="s">
        <v>24</v>
      </c>
      <c r="AP85" s="100" t="s">
        <v>24</v>
      </c>
      <c r="AQ85" s="100" t="s">
        <v>24</v>
      </c>
      <c r="AR85" s="100" t="s">
        <v>24</v>
      </c>
      <c r="AS85" s="100" t="s">
        <v>24</v>
      </c>
      <c r="AT85" s="100" t="s">
        <v>24</v>
      </c>
      <c r="AU85" s="100" t="s">
        <v>24</v>
      </c>
      <c r="AV85" s="100" t="s">
        <v>24</v>
      </c>
      <c r="AW85" s="100" t="s">
        <v>24</v>
      </c>
      <c r="AY85" s="122">
        <v>1978</v>
      </c>
    </row>
    <row r="86" spans="2:51">
      <c r="B86" s="123">
        <v>1979</v>
      </c>
      <c r="C86" s="100">
        <v>175</v>
      </c>
      <c r="D86" s="100">
        <v>2.4125412000000002</v>
      </c>
      <c r="E86" s="100">
        <v>5.5655953</v>
      </c>
      <c r="F86" s="100">
        <v>4.9533798000000004</v>
      </c>
      <c r="G86" s="100">
        <v>6.8118661999999999</v>
      </c>
      <c r="H86" s="100">
        <v>3.0698430000000001</v>
      </c>
      <c r="I86" s="100">
        <v>2.2677049999999999</v>
      </c>
      <c r="J86" s="100">
        <v>77.885713999999993</v>
      </c>
      <c r="K86" s="100">
        <v>78</v>
      </c>
      <c r="L86" s="100" t="s">
        <v>204</v>
      </c>
      <c r="M86" s="100">
        <v>0.29532380000000003</v>
      </c>
      <c r="N86" s="100">
        <v>401</v>
      </c>
      <c r="O86" s="100">
        <v>5.66247E-2</v>
      </c>
      <c r="P86" s="100">
        <v>5.1103000000000003E-2</v>
      </c>
      <c r="R86" s="123">
        <v>1979</v>
      </c>
      <c r="S86" s="100">
        <v>297</v>
      </c>
      <c r="T86" s="100">
        <v>4.0898009999999996</v>
      </c>
      <c r="U86" s="100">
        <v>5.4806698000000003</v>
      </c>
      <c r="V86" s="100">
        <v>4.8777961000000003</v>
      </c>
      <c r="W86" s="100">
        <v>6.8803469000000002</v>
      </c>
      <c r="X86" s="100">
        <v>2.9214345000000002</v>
      </c>
      <c r="Y86" s="100">
        <v>2.2165292000000001</v>
      </c>
      <c r="Z86" s="100">
        <v>82.478114000000005</v>
      </c>
      <c r="AA86" s="100">
        <v>84</v>
      </c>
      <c r="AB86" s="100" t="s">
        <v>204</v>
      </c>
      <c r="AC86" s="100">
        <v>0.62776100000000001</v>
      </c>
      <c r="AD86" s="100">
        <v>386</v>
      </c>
      <c r="AE86" s="100">
        <v>5.5531700000000003E-2</v>
      </c>
      <c r="AF86" s="100">
        <v>9.2723200000000006E-2</v>
      </c>
      <c r="AH86" s="123">
        <v>1979</v>
      </c>
      <c r="AI86" s="100">
        <v>472</v>
      </c>
      <c r="AJ86" s="100">
        <v>3.2516452</v>
      </c>
      <c r="AK86" s="100">
        <v>5.6031844</v>
      </c>
      <c r="AL86" s="100">
        <v>4.9868341000000003</v>
      </c>
      <c r="AM86" s="100">
        <v>6.9710213999999997</v>
      </c>
      <c r="AN86" s="100">
        <v>3.0221657999999998</v>
      </c>
      <c r="AO86" s="100">
        <v>2.272634</v>
      </c>
      <c r="AP86" s="100">
        <v>80.775424000000001</v>
      </c>
      <c r="AQ86" s="100">
        <v>82</v>
      </c>
      <c r="AR86" s="100" t="s">
        <v>204</v>
      </c>
      <c r="AS86" s="100">
        <v>0.44290970000000002</v>
      </c>
      <c r="AT86" s="100">
        <v>787</v>
      </c>
      <c r="AU86" s="100">
        <v>5.6083300000000003E-2</v>
      </c>
      <c r="AV86" s="100">
        <v>6.5529699999999996E-2</v>
      </c>
      <c r="AW86" s="100">
        <v>1.0154955000000001</v>
      </c>
      <c r="AY86" s="123">
        <v>1979</v>
      </c>
    </row>
    <row r="87" spans="2:51">
      <c r="B87" s="123">
        <v>1980</v>
      </c>
      <c r="C87" s="100">
        <v>228</v>
      </c>
      <c r="D87" s="100">
        <v>3.1070882000000002</v>
      </c>
      <c r="E87" s="100">
        <v>7.2988301</v>
      </c>
      <c r="F87" s="100">
        <v>6.4959588000000004</v>
      </c>
      <c r="G87" s="100">
        <v>9.0416778999999998</v>
      </c>
      <c r="H87" s="100">
        <v>3.9510957000000002</v>
      </c>
      <c r="I87" s="100">
        <v>2.9300716000000002</v>
      </c>
      <c r="J87" s="100">
        <v>79.052632000000003</v>
      </c>
      <c r="K87" s="100">
        <v>80</v>
      </c>
      <c r="L87" s="100" t="s">
        <v>204</v>
      </c>
      <c r="M87" s="100">
        <v>0.37674740000000001</v>
      </c>
      <c r="N87" s="100">
        <v>386</v>
      </c>
      <c r="O87" s="100">
        <v>5.3916699999999998E-2</v>
      </c>
      <c r="P87" s="100">
        <v>4.9572499999999999E-2</v>
      </c>
      <c r="R87" s="123">
        <v>1980</v>
      </c>
      <c r="S87" s="100">
        <v>357</v>
      </c>
      <c r="T87" s="100">
        <v>4.8523262000000003</v>
      </c>
      <c r="U87" s="100">
        <v>6.3342850000000004</v>
      </c>
      <c r="V87" s="100">
        <v>5.6375137000000004</v>
      </c>
      <c r="W87" s="100">
        <v>7.9082460000000001</v>
      </c>
      <c r="X87" s="100">
        <v>3.3588155</v>
      </c>
      <c r="Y87" s="100">
        <v>2.4891768000000001</v>
      </c>
      <c r="Z87" s="100">
        <v>82.750699999999995</v>
      </c>
      <c r="AA87" s="100">
        <v>83</v>
      </c>
      <c r="AB87" s="100" t="s">
        <v>204</v>
      </c>
      <c r="AC87" s="100">
        <v>0.7410175</v>
      </c>
      <c r="AD87" s="100">
        <v>339</v>
      </c>
      <c r="AE87" s="100">
        <v>4.8176900000000002E-2</v>
      </c>
      <c r="AF87" s="100">
        <v>8.3700200000000002E-2</v>
      </c>
      <c r="AH87" s="123">
        <v>1980</v>
      </c>
      <c r="AI87" s="100">
        <v>585</v>
      </c>
      <c r="AJ87" s="100">
        <v>3.9808495000000002</v>
      </c>
      <c r="AK87" s="100">
        <v>6.7130133000000001</v>
      </c>
      <c r="AL87" s="100">
        <v>5.9745818999999996</v>
      </c>
      <c r="AM87" s="100">
        <v>8.3514447000000001</v>
      </c>
      <c r="AN87" s="100">
        <v>3.5948270999999998</v>
      </c>
      <c r="AO87" s="100">
        <v>2.6711586999999999</v>
      </c>
      <c r="AP87" s="100">
        <v>81.309402000000006</v>
      </c>
      <c r="AQ87" s="100">
        <v>82</v>
      </c>
      <c r="AR87" s="100" t="s">
        <v>204</v>
      </c>
      <c r="AS87" s="100">
        <v>0.53820319999999999</v>
      </c>
      <c r="AT87" s="100">
        <v>725</v>
      </c>
      <c r="AU87" s="100">
        <v>5.1071600000000002E-2</v>
      </c>
      <c r="AV87" s="100">
        <v>6.1249900000000003E-2</v>
      </c>
      <c r="AW87" s="100">
        <v>1.1522737000000001</v>
      </c>
      <c r="AY87" s="123">
        <v>1980</v>
      </c>
    </row>
    <row r="88" spans="2:51">
      <c r="B88" s="123">
        <v>1981</v>
      </c>
      <c r="C88" s="100">
        <v>253</v>
      </c>
      <c r="D88" s="100">
        <v>3.3967632999999999</v>
      </c>
      <c r="E88" s="100">
        <v>7.9290142000000001</v>
      </c>
      <c r="F88" s="100">
        <v>7.0568226000000003</v>
      </c>
      <c r="G88" s="100">
        <v>9.8211818999999991</v>
      </c>
      <c r="H88" s="100">
        <v>4.2712265</v>
      </c>
      <c r="I88" s="100">
        <v>3.2071361999999999</v>
      </c>
      <c r="J88" s="100">
        <v>78.988141999999996</v>
      </c>
      <c r="K88" s="100">
        <v>79</v>
      </c>
      <c r="L88" s="100" t="s">
        <v>204</v>
      </c>
      <c r="M88" s="100">
        <v>0.41683140000000002</v>
      </c>
      <c r="N88" s="100">
        <v>508</v>
      </c>
      <c r="O88" s="100">
        <v>6.9950899999999996E-2</v>
      </c>
      <c r="P88" s="100">
        <v>6.6695699999999997E-2</v>
      </c>
      <c r="R88" s="123">
        <v>1981</v>
      </c>
      <c r="S88" s="100">
        <v>366</v>
      </c>
      <c r="T88" s="100">
        <v>4.8963257000000002</v>
      </c>
      <c r="U88" s="100">
        <v>6.2131319999999999</v>
      </c>
      <c r="V88" s="100">
        <v>5.5296874999999996</v>
      </c>
      <c r="W88" s="100">
        <v>7.7433206999999999</v>
      </c>
      <c r="X88" s="100">
        <v>3.3527876000000001</v>
      </c>
      <c r="Y88" s="100">
        <v>2.5479938999999998</v>
      </c>
      <c r="Z88" s="100">
        <v>82.153004999999993</v>
      </c>
      <c r="AA88" s="100">
        <v>84</v>
      </c>
      <c r="AB88" s="100" t="s">
        <v>204</v>
      </c>
      <c r="AC88" s="100">
        <v>0.75765420000000006</v>
      </c>
      <c r="AD88" s="100">
        <v>535</v>
      </c>
      <c r="AE88" s="100">
        <v>7.4891200000000005E-2</v>
      </c>
      <c r="AF88" s="100">
        <v>0.13558580000000001</v>
      </c>
      <c r="AH88" s="123">
        <v>1981</v>
      </c>
      <c r="AI88" s="100">
        <v>619</v>
      </c>
      <c r="AJ88" s="100">
        <v>4.1478872999999998</v>
      </c>
      <c r="AK88" s="100">
        <v>6.8088702999999997</v>
      </c>
      <c r="AL88" s="100">
        <v>6.0598945999999998</v>
      </c>
      <c r="AM88" s="100">
        <v>8.4537168999999999</v>
      </c>
      <c r="AN88" s="100">
        <v>3.6782408000000002</v>
      </c>
      <c r="AO88" s="100">
        <v>2.7822325999999999</v>
      </c>
      <c r="AP88" s="100">
        <v>80.859451000000007</v>
      </c>
      <c r="AQ88" s="100">
        <v>82</v>
      </c>
      <c r="AR88" s="100" t="s">
        <v>204</v>
      </c>
      <c r="AS88" s="100">
        <v>0.56787430000000005</v>
      </c>
      <c r="AT88" s="100">
        <v>1043</v>
      </c>
      <c r="AU88" s="100">
        <v>7.2400699999999998E-2</v>
      </c>
      <c r="AV88" s="100">
        <v>9.0205199999999999E-2</v>
      </c>
      <c r="AW88" s="100">
        <v>1.2761701999999999</v>
      </c>
      <c r="AY88" s="123">
        <v>1981</v>
      </c>
    </row>
    <row r="89" spans="2:51">
      <c r="B89" s="123">
        <v>1982</v>
      </c>
      <c r="C89" s="100">
        <v>292</v>
      </c>
      <c r="D89" s="100">
        <v>3.8517782999999999</v>
      </c>
      <c r="E89" s="100">
        <v>8.6218073000000004</v>
      </c>
      <c r="F89" s="100">
        <v>7.6734084999999999</v>
      </c>
      <c r="G89" s="100">
        <v>10.643186</v>
      </c>
      <c r="H89" s="100">
        <v>4.6964354000000004</v>
      </c>
      <c r="I89" s="100">
        <v>3.5076969</v>
      </c>
      <c r="J89" s="100">
        <v>78.527396999999993</v>
      </c>
      <c r="K89" s="100">
        <v>79</v>
      </c>
      <c r="L89" s="100" t="s">
        <v>204</v>
      </c>
      <c r="M89" s="100">
        <v>0.46133190000000002</v>
      </c>
      <c r="N89" s="100">
        <v>614</v>
      </c>
      <c r="O89" s="100">
        <v>8.3121500000000001E-2</v>
      </c>
      <c r="P89" s="100">
        <v>7.8264600000000004E-2</v>
      </c>
      <c r="R89" s="123">
        <v>1982</v>
      </c>
      <c r="S89" s="100">
        <v>500</v>
      </c>
      <c r="T89" s="100">
        <v>6.5760633999999998</v>
      </c>
      <c r="U89" s="100">
        <v>8.3004193999999991</v>
      </c>
      <c r="V89" s="100">
        <v>7.3873733000000001</v>
      </c>
      <c r="W89" s="100">
        <v>10.442988</v>
      </c>
      <c r="X89" s="100">
        <v>4.3537876000000004</v>
      </c>
      <c r="Y89" s="100">
        <v>3.2074872999999999</v>
      </c>
      <c r="Z89" s="100">
        <v>83.334000000000003</v>
      </c>
      <c r="AA89" s="100">
        <v>84</v>
      </c>
      <c r="AB89" s="100" t="s">
        <v>204</v>
      </c>
      <c r="AC89" s="100">
        <v>0.97132640000000003</v>
      </c>
      <c r="AD89" s="100">
        <v>469</v>
      </c>
      <c r="AE89" s="100">
        <v>6.4604200000000001E-2</v>
      </c>
      <c r="AF89" s="100">
        <v>0.1145607</v>
      </c>
      <c r="AH89" s="123">
        <v>1982</v>
      </c>
      <c r="AI89" s="100">
        <v>792</v>
      </c>
      <c r="AJ89" s="100">
        <v>5.2159319999999996</v>
      </c>
      <c r="AK89" s="100">
        <v>8.5495161</v>
      </c>
      <c r="AL89" s="100">
        <v>7.6090694000000001</v>
      </c>
      <c r="AM89" s="100">
        <v>10.677826</v>
      </c>
      <c r="AN89" s="100">
        <v>4.5545631000000002</v>
      </c>
      <c r="AO89" s="100">
        <v>3.3818274000000002</v>
      </c>
      <c r="AP89" s="100">
        <v>81.561869000000002</v>
      </c>
      <c r="AQ89" s="100">
        <v>83</v>
      </c>
      <c r="AR89" s="100" t="s">
        <v>204</v>
      </c>
      <c r="AS89" s="100">
        <v>0.69006979999999996</v>
      </c>
      <c r="AT89" s="100">
        <v>1083</v>
      </c>
      <c r="AU89" s="100">
        <v>7.3943300000000003E-2</v>
      </c>
      <c r="AV89" s="100">
        <v>9.0710499999999999E-2</v>
      </c>
      <c r="AW89" s="100">
        <v>1.0387195</v>
      </c>
      <c r="AY89" s="123">
        <v>1982</v>
      </c>
    </row>
    <row r="90" spans="2:51">
      <c r="B90" s="123">
        <v>1983</v>
      </c>
      <c r="C90" s="100">
        <v>273</v>
      </c>
      <c r="D90" s="100">
        <v>3.5517527000000002</v>
      </c>
      <c r="E90" s="100">
        <v>7.8448599999999997</v>
      </c>
      <c r="F90" s="100">
        <v>6.9819253999999997</v>
      </c>
      <c r="G90" s="100">
        <v>9.6735921999999999</v>
      </c>
      <c r="H90" s="100">
        <v>4.2590966000000003</v>
      </c>
      <c r="I90" s="100">
        <v>3.1512891999999999</v>
      </c>
      <c r="J90" s="100">
        <v>78.937729000000004</v>
      </c>
      <c r="K90" s="100">
        <v>79</v>
      </c>
      <c r="L90" s="100" t="s">
        <v>204</v>
      </c>
      <c r="M90" s="100">
        <v>0.45161289999999998</v>
      </c>
      <c r="N90" s="100">
        <v>515</v>
      </c>
      <c r="O90" s="100">
        <v>6.8812499999999999E-2</v>
      </c>
      <c r="P90" s="100">
        <v>7.0058099999999998E-2</v>
      </c>
      <c r="R90" s="123">
        <v>1983</v>
      </c>
      <c r="S90" s="100">
        <v>423</v>
      </c>
      <c r="T90" s="100">
        <v>5.4884272000000003</v>
      </c>
      <c r="U90" s="100">
        <v>6.7458986999999997</v>
      </c>
      <c r="V90" s="100">
        <v>6.0038498999999996</v>
      </c>
      <c r="W90" s="100">
        <v>8.4038465000000002</v>
      </c>
      <c r="X90" s="100">
        <v>3.6094341000000001</v>
      </c>
      <c r="Y90" s="100">
        <v>2.7144336</v>
      </c>
      <c r="Z90" s="100">
        <v>82.290779999999998</v>
      </c>
      <c r="AA90" s="100">
        <v>83</v>
      </c>
      <c r="AB90" s="100" t="s">
        <v>204</v>
      </c>
      <c r="AC90" s="100">
        <v>0.85223839999999995</v>
      </c>
      <c r="AD90" s="100">
        <v>546</v>
      </c>
      <c r="AE90" s="100">
        <v>7.4289599999999997E-2</v>
      </c>
      <c r="AF90" s="100">
        <v>0.13726940000000001</v>
      </c>
      <c r="AH90" s="123">
        <v>1983</v>
      </c>
      <c r="AI90" s="100">
        <v>696</v>
      </c>
      <c r="AJ90" s="100">
        <v>4.5213970999999997</v>
      </c>
      <c r="AK90" s="100">
        <v>7.1782770999999999</v>
      </c>
      <c r="AL90" s="100">
        <v>6.3886665999999996</v>
      </c>
      <c r="AM90" s="100">
        <v>8.9031610000000008</v>
      </c>
      <c r="AN90" s="100">
        <v>3.8661705999999998</v>
      </c>
      <c r="AO90" s="100">
        <v>2.8911495999999999</v>
      </c>
      <c r="AP90" s="100">
        <v>80.975575000000006</v>
      </c>
      <c r="AQ90" s="100">
        <v>82</v>
      </c>
      <c r="AR90" s="100" t="s">
        <v>204</v>
      </c>
      <c r="AS90" s="100">
        <v>0.63224449999999999</v>
      </c>
      <c r="AT90" s="100">
        <v>1061</v>
      </c>
      <c r="AU90" s="100">
        <v>7.1526199999999998E-2</v>
      </c>
      <c r="AV90" s="100">
        <v>9.3656600000000007E-2</v>
      </c>
      <c r="AW90" s="100">
        <v>1.1629080999999999</v>
      </c>
      <c r="AY90" s="123">
        <v>1983</v>
      </c>
    </row>
    <row r="91" spans="2:51">
      <c r="B91" s="123">
        <v>1984</v>
      </c>
      <c r="C91" s="100">
        <v>378</v>
      </c>
      <c r="D91" s="100">
        <v>4.8597286999999998</v>
      </c>
      <c r="E91" s="100">
        <v>10.709567</v>
      </c>
      <c r="F91" s="100">
        <v>9.5315148000000001</v>
      </c>
      <c r="G91" s="100">
        <v>13.286562999999999</v>
      </c>
      <c r="H91" s="100">
        <v>5.7409039000000002</v>
      </c>
      <c r="I91" s="100">
        <v>4.2622463000000002</v>
      </c>
      <c r="J91" s="100">
        <v>79.653439000000006</v>
      </c>
      <c r="K91" s="100">
        <v>80</v>
      </c>
      <c r="L91" s="100" t="s">
        <v>204</v>
      </c>
      <c r="M91" s="100">
        <v>0.63013649999999999</v>
      </c>
      <c r="N91" s="100">
        <v>587</v>
      </c>
      <c r="O91" s="100">
        <v>7.7580200000000002E-2</v>
      </c>
      <c r="P91" s="100">
        <v>8.3135100000000003E-2</v>
      </c>
      <c r="R91" s="123">
        <v>1984</v>
      </c>
      <c r="S91" s="100">
        <v>553</v>
      </c>
      <c r="T91" s="100">
        <v>7.0886721000000001</v>
      </c>
      <c r="U91" s="100">
        <v>8.5094495999999999</v>
      </c>
      <c r="V91" s="100">
        <v>7.5734101000000003</v>
      </c>
      <c r="W91" s="100">
        <v>10.668118</v>
      </c>
      <c r="X91" s="100">
        <v>4.4875216</v>
      </c>
      <c r="Y91" s="100">
        <v>3.3123716999999999</v>
      </c>
      <c r="Z91" s="100">
        <v>83.632911000000007</v>
      </c>
      <c r="AA91" s="100">
        <v>84</v>
      </c>
      <c r="AB91" s="100" t="s">
        <v>204</v>
      </c>
      <c r="AC91" s="100">
        <v>1.1076170999999999</v>
      </c>
      <c r="AD91" s="100">
        <v>457</v>
      </c>
      <c r="AE91" s="100">
        <v>6.1517299999999997E-2</v>
      </c>
      <c r="AF91" s="100">
        <v>0.119828</v>
      </c>
      <c r="AH91" s="123">
        <v>1984</v>
      </c>
      <c r="AI91" s="100">
        <v>931</v>
      </c>
      <c r="AJ91" s="100">
        <v>5.9758433000000002</v>
      </c>
      <c r="AK91" s="100">
        <v>9.3166618999999997</v>
      </c>
      <c r="AL91" s="100">
        <v>8.2918290999999993</v>
      </c>
      <c r="AM91" s="100">
        <v>11.613382</v>
      </c>
      <c r="AN91" s="100">
        <v>4.9631862</v>
      </c>
      <c r="AO91" s="100">
        <v>3.6766583000000002</v>
      </c>
      <c r="AP91" s="100">
        <v>82.017185999999995</v>
      </c>
      <c r="AQ91" s="100">
        <v>83</v>
      </c>
      <c r="AR91" s="100" t="s">
        <v>204</v>
      </c>
      <c r="AS91" s="100">
        <v>0.8470259</v>
      </c>
      <c r="AT91" s="100">
        <v>1044</v>
      </c>
      <c r="AU91" s="100">
        <v>6.9622400000000001E-2</v>
      </c>
      <c r="AV91" s="100">
        <v>9.6003500000000005E-2</v>
      </c>
      <c r="AW91" s="100">
        <v>1.2585499</v>
      </c>
      <c r="AY91" s="123">
        <v>1984</v>
      </c>
    </row>
    <row r="92" spans="2:51">
      <c r="B92" s="123">
        <v>1985</v>
      </c>
      <c r="C92" s="100">
        <v>532</v>
      </c>
      <c r="D92" s="100">
        <v>6.7489325999999998</v>
      </c>
      <c r="E92" s="100">
        <v>14.578689000000001</v>
      </c>
      <c r="F92" s="100">
        <v>12.975033</v>
      </c>
      <c r="G92" s="100">
        <v>18.192063999999998</v>
      </c>
      <c r="H92" s="100">
        <v>7.7876706000000002</v>
      </c>
      <c r="I92" s="100">
        <v>5.7490319999999997</v>
      </c>
      <c r="J92" s="100">
        <v>79.601504000000006</v>
      </c>
      <c r="K92" s="100">
        <v>81</v>
      </c>
      <c r="L92" s="100" t="s">
        <v>204</v>
      </c>
      <c r="M92" s="100">
        <v>0.82922879999999999</v>
      </c>
      <c r="N92" s="100">
        <v>907</v>
      </c>
      <c r="O92" s="100">
        <v>0.1183984</v>
      </c>
      <c r="P92" s="100">
        <v>0.1207411</v>
      </c>
      <c r="R92" s="123">
        <v>1985</v>
      </c>
      <c r="S92" s="100">
        <v>819</v>
      </c>
      <c r="T92" s="100">
        <v>10.359766</v>
      </c>
      <c r="U92" s="100">
        <v>12.081689000000001</v>
      </c>
      <c r="V92" s="100">
        <v>10.752703</v>
      </c>
      <c r="W92" s="100">
        <v>15.197618</v>
      </c>
      <c r="X92" s="100">
        <v>6.3321937000000004</v>
      </c>
      <c r="Y92" s="100">
        <v>4.7173999000000002</v>
      </c>
      <c r="Z92" s="100">
        <v>83.859584999999996</v>
      </c>
      <c r="AA92" s="100">
        <v>85</v>
      </c>
      <c r="AB92" s="100" t="s">
        <v>204</v>
      </c>
      <c r="AC92" s="100">
        <v>1.4985728</v>
      </c>
      <c r="AD92" s="100">
        <v>679</v>
      </c>
      <c r="AE92" s="100">
        <v>9.0324000000000002E-2</v>
      </c>
      <c r="AF92" s="100">
        <v>0.1667141</v>
      </c>
      <c r="AH92" s="123">
        <v>1985</v>
      </c>
      <c r="AI92" s="100">
        <v>1351</v>
      </c>
      <c r="AJ92" s="100">
        <v>8.5569629000000003</v>
      </c>
      <c r="AK92" s="100">
        <v>13.028269</v>
      </c>
      <c r="AL92" s="100">
        <v>11.595159000000001</v>
      </c>
      <c r="AM92" s="100">
        <v>16.323135000000001</v>
      </c>
      <c r="AN92" s="100">
        <v>6.8971600000000004</v>
      </c>
      <c r="AO92" s="100">
        <v>5.1268754999999997</v>
      </c>
      <c r="AP92" s="100">
        <v>82.182828000000001</v>
      </c>
      <c r="AQ92" s="100">
        <v>83</v>
      </c>
      <c r="AR92" s="100" t="s">
        <v>204</v>
      </c>
      <c r="AS92" s="100">
        <v>1.1371287999999999</v>
      </c>
      <c r="AT92" s="100">
        <v>1586</v>
      </c>
      <c r="AU92" s="100">
        <v>0.10449360000000001</v>
      </c>
      <c r="AV92" s="100">
        <v>0.13690379999999999</v>
      </c>
      <c r="AW92" s="100">
        <v>1.2066764000000001</v>
      </c>
      <c r="AY92" s="123">
        <v>1985</v>
      </c>
    </row>
    <row r="93" spans="2:51">
      <c r="B93" s="123">
        <v>1986</v>
      </c>
      <c r="C93" s="100">
        <v>512</v>
      </c>
      <c r="D93" s="100">
        <v>6.3998504000000001</v>
      </c>
      <c r="E93" s="100">
        <v>13.457207</v>
      </c>
      <c r="F93" s="100">
        <v>11.976914000000001</v>
      </c>
      <c r="G93" s="100">
        <v>16.748287000000001</v>
      </c>
      <c r="H93" s="100">
        <v>7.1498862000000001</v>
      </c>
      <c r="I93" s="100">
        <v>5.2530237</v>
      </c>
      <c r="J93" s="100">
        <v>80.224609000000001</v>
      </c>
      <c r="K93" s="100">
        <v>81</v>
      </c>
      <c r="L93" s="100" t="s">
        <v>204</v>
      </c>
      <c r="M93" s="100">
        <v>0.82301880000000005</v>
      </c>
      <c r="N93" s="100">
        <v>724</v>
      </c>
      <c r="O93" s="100">
        <v>9.3222100000000002E-2</v>
      </c>
      <c r="P93" s="100">
        <v>0.100048</v>
      </c>
      <c r="R93" s="123">
        <v>1986</v>
      </c>
      <c r="S93" s="100">
        <v>886</v>
      </c>
      <c r="T93" s="100">
        <v>11.049913</v>
      </c>
      <c r="U93" s="100">
        <v>12.434419</v>
      </c>
      <c r="V93" s="100">
        <v>11.066632999999999</v>
      </c>
      <c r="W93" s="100">
        <v>15.59273</v>
      </c>
      <c r="X93" s="100">
        <v>6.5445263999999996</v>
      </c>
      <c r="Y93" s="100">
        <v>4.8994939999999998</v>
      </c>
      <c r="Z93" s="100">
        <v>83.682844000000003</v>
      </c>
      <c r="AA93" s="100">
        <v>85</v>
      </c>
      <c r="AB93" s="100" t="s">
        <v>204</v>
      </c>
      <c r="AC93" s="100">
        <v>1.6789525000000001</v>
      </c>
      <c r="AD93" s="100">
        <v>709</v>
      </c>
      <c r="AE93" s="100">
        <v>9.3127799999999997E-2</v>
      </c>
      <c r="AF93" s="100">
        <v>0.18174219999999999</v>
      </c>
      <c r="AH93" s="123">
        <v>1986</v>
      </c>
      <c r="AI93" s="100">
        <v>1398</v>
      </c>
      <c r="AJ93" s="100">
        <v>8.7274907000000006</v>
      </c>
      <c r="AK93" s="100">
        <v>12.862674999999999</v>
      </c>
      <c r="AL93" s="100">
        <v>11.447781000000001</v>
      </c>
      <c r="AM93" s="100">
        <v>16.081026999999999</v>
      </c>
      <c r="AN93" s="100">
        <v>6.7968988000000001</v>
      </c>
      <c r="AO93" s="100">
        <v>5.0525601</v>
      </c>
      <c r="AP93" s="100">
        <v>82.416308999999998</v>
      </c>
      <c r="AQ93" s="100">
        <v>83</v>
      </c>
      <c r="AR93" s="100" t="s">
        <v>204</v>
      </c>
      <c r="AS93" s="100">
        <v>1.2158530999999999</v>
      </c>
      <c r="AT93" s="100">
        <v>1433</v>
      </c>
      <c r="AU93" s="100">
        <v>9.3175499999999994E-2</v>
      </c>
      <c r="AV93" s="100">
        <v>0.12866259999999999</v>
      </c>
      <c r="AW93" s="100">
        <v>1.0822546</v>
      </c>
      <c r="AY93" s="123">
        <v>1986</v>
      </c>
    </row>
    <row r="94" spans="2:51">
      <c r="B94" s="123">
        <v>1987</v>
      </c>
      <c r="C94" s="100">
        <v>602</v>
      </c>
      <c r="D94" s="100">
        <v>7.4153867</v>
      </c>
      <c r="E94" s="100">
        <v>15.538425999999999</v>
      </c>
      <c r="F94" s="100">
        <v>13.829198999999999</v>
      </c>
      <c r="G94" s="100">
        <v>19.41752</v>
      </c>
      <c r="H94" s="100">
        <v>8.1724026999999992</v>
      </c>
      <c r="I94" s="100">
        <v>6.0213809999999999</v>
      </c>
      <c r="J94" s="100">
        <v>80.747507999999996</v>
      </c>
      <c r="K94" s="100">
        <v>82</v>
      </c>
      <c r="L94" s="100" t="s">
        <v>204</v>
      </c>
      <c r="M94" s="100">
        <v>0.946407</v>
      </c>
      <c r="N94" s="100">
        <v>740</v>
      </c>
      <c r="O94" s="100">
        <v>9.3980599999999997E-2</v>
      </c>
      <c r="P94" s="100">
        <v>0.1027264</v>
      </c>
      <c r="R94" s="123">
        <v>1987</v>
      </c>
      <c r="S94" s="100">
        <v>1067</v>
      </c>
      <c r="T94" s="100">
        <v>13.099066000000001</v>
      </c>
      <c r="U94" s="100">
        <v>14.587142999999999</v>
      </c>
      <c r="V94" s="100">
        <v>12.982557</v>
      </c>
      <c r="W94" s="100">
        <v>18.393007000000001</v>
      </c>
      <c r="X94" s="100">
        <v>7.5794084000000002</v>
      </c>
      <c r="Y94" s="100">
        <v>5.6243040999999998</v>
      </c>
      <c r="Z94" s="100">
        <v>84.276476000000002</v>
      </c>
      <c r="AA94" s="100">
        <v>85</v>
      </c>
      <c r="AB94" s="100" t="s">
        <v>204</v>
      </c>
      <c r="AC94" s="100">
        <v>1.9865946999999999</v>
      </c>
      <c r="AD94" s="100">
        <v>702</v>
      </c>
      <c r="AE94" s="100">
        <v>9.0864700000000007E-2</v>
      </c>
      <c r="AF94" s="100">
        <v>0.18514169999999999</v>
      </c>
      <c r="AH94" s="123">
        <v>1987</v>
      </c>
      <c r="AI94" s="100">
        <v>1669</v>
      </c>
      <c r="AJ94" s="100">
        <v>10.262008</v>
      </c>
      <c r="AK94" s="100">
        <v>15.008207000000001</v>
      </c>
      <c r="AL94" s="100">
        <v>13.357303999999999</v>
      </c>
      <c r="AM94" s="100">
        <v>18.851237000000001</v>
      </c>
      <c r="AN94" s="100">
        <v>7.8377002999999998</v>
      </c>
      <c r="AO94" s="100">
        <v>5.8024766999999997</v>
      </c>
      <c r="AP94" s="100">
        <v>83.003595000000004</v>
      </c>
      <c r="AQ94" s="100">
        <v>84</v>
      </c>
      <c r="AR94" s="100" t="s">
        <v>204</v>
      </c>
      <c r="AS94" s="100">
        <v>1.422617</v>
      </c>
      <c r="AT94" s="100">
        <v>1442</v>
      </c>
      <c r="AU94" s="100">
        <v>9.2437500000000006E-2</v>
      </c>
      <c r="AV94" s="100">
        <v>0.13114709999999999</v>
      </c>
      <c r="AW94" s="100">
        <v>1.0652138</v>
      </c>
      <c r="AY94" s="123">
        <v>1987</v>
      </c>
    </row>
    <row r="95" spans="2:51">
      <c r="B95" s="123">
        <v>1988</v>
      </c>
      <c r="C95" s="100">
        <v>718</v>
      </c>
      <c r="D95" s="100">
        <v>8.7041433999999995</v>
      </c>
      <c r="E95" s="100">
        <v>17.909261000000001</v>
      </c>
      <c r="F95" s="100">
        <v>15.939242999999999</v>
      </c>
      <c r="G95" s="100">
        <v>22.382231999999998</v>
      </c>
      <c r="H95" s="100">
        <v>9.384404</v>
      </c>
      <c r="I95" s="100">
        <v>6.7706207000000003</v>
      </c>
      <c r="J95" s="100">
        <v>81.196378999999993</v>
      </c>
      <c r="K95" s="100">
        <v>81</v>
      </c>
      <c r="L95" s="100" t="s">
        <v>204</v>
      </c>
      <c r="M95" s="100">
        <v>1.1032575</v>
      </c>
      <c r="N95" s="100">
        <v>742</v>
      </c>
      <c r="O95" s="100">
        <v>9.2818499999999998E-2</v>
      </c>
      <c r="P95" s="100">
        <v>0.1002784</v>
      </c>
      <c r="R95" s="123">
        <v>1988</v>
      </c>
      <c r="S95" s="100">
        <v>1179</v>
      </c>
      <c r="T95" s="100">
        <v>14.233597</v>
      </c>
      <c r="U95" s="100">
        <v>15.675375000000001</v>
      </c>
      <c r="V95" s="100">
        <v>13.951084</v>
      </c>
      <c r="W95" s="100">
        <v>19.712512</v>
      </c>
      <c r="X95" s="100">
        <v>8.1134372999999993</v>
      </c>
      <c r="Y95" s="100">
        <v>6.0069689999999998</v>
      </c>
      <c r="Z95" s="100">
        <v>84.518236000000002</v>
      </c>
      <c r="AA95" s="100">
        <v>85</v>
      </c>
      <c r="AB95" s="100" t="s">
        <v>204</v>
      </c>
      <c r="AC95" s="100">
        <v>2.1520882000000001</v>
      </c>
      <c r="AD95" s="100">
        <v>640</v>
      </c>
      <c r="AE95" s="100">
        <v>8.1544400000000003E-2</v>
      </c>
      <c r="AF95" s="100">
        <v>0.16342660000000001</v>
      </c>
      <c r="AH95" s="123">
        <v>1988</v>
      </c>
      <c r="AI95" s="100">
        <v>1897</v>
      </c>
      <c r="AJ95" s="100">
        <v>11.474602000000001</v>
      </c>
      <c r="AK95" s="100">
        <v>16.548651</v>
      </c>
      <c r="AL95" s="100">
        <v>14.728300000000001</v>
      </c>
      <c r="AM95" s="100">
        <v>20.753464000000001</v>
      </c>
      <c r="AN95" s="100">
        <v>8.6125749999999996</v>
      </c>
      <c r="AO95" s="100">
        <v>6.3145286</v>
      </c>
      <c r="AP95" s="100">
        <v>83.260937999999996</v>
      </c>
      <c r="AQ95" s="100">
        <v>84</v>
      </c>
      <c r="AR95" s="100" t="s">
        <v>204</v>
      </c>
      <c r="AS95" s="100">
        <v>1.582627</v>
      </c>
      <c r="AT95" s="100">
        <v>1382</v>
      </c>
      <c r="AU95" s="100">
        <v>8.72333E-2</v>
      </c>
      <c r="AV95" s="100">
        <v>0.12213300000000001</v>
      </c>
      <c r="AW95" s="100">
        <v>1.1425092999999999</v>
      </c>
      <c r="AY95" s="123">
        <v>1988</v>
      </c>
    </row>
    <row r="96" spans="2:51">
      <c r="B96" s="123">
        <v>1989</v>
      </c>
      <c r="C96" s="100">
        <v>778</v>
      </c>
      <c r="D96" s="100">
        <v>9.2756094999999998</v>
      </c>
      <c r="E96" s="100">
        <v>18.598860999999999</v>
      </c>
      <c r="F96" s="100">
        <v>16.552986000000001</v>
      </c>
      <c r="G96" s="100">
        <v>23.243957999999999</v>
      </c>
      <c r="H96" s="100">
        <v>9.7418843000000006</v>
      </c>
      <c r="I96" s="100">
        <v>7.0507648999999999</v>
      </c>
      <c r="J96" s="100">
        <v>81.101541999999995</v>
      </c>
      <c r="K96" s="100">
        <v>82</v>
      </c>
      <c r="L96" s="100" t="s">
        <v>204</v>
      </c>
      <c r="M96" s="100">
        <v>1.1624779999999999</v>
      </c>
      <c r="N96" s="100">
        <v>702</v>
      </c>
      <c r="O96" s="100">
        <v>8.6445300000000003E-2</v>
      </c>
      <c r="P96" s="100">
        <v>9.7382200000000002E-2</v>
      </c>
      <c r="R96" s="123">
        <v>1989</v>
      </c>
      <c r="S96" s="100">
        <v>1406</v>
      </c>
      <c r="T96" s="100">
        <v>16.684809000000001</v>
      </c>
      <c r="U96" s="100">
        <v>18.083603</v>
      </c>
      <c r="V96" s="100">
        <v>16.094405999999999</v>
      </c>
      <c r="W96" s="100">
        <v>22.833544</v>
      </c>
      <c r="X96" s="100">
        <v>9.3745878999999999</v>
      </c>
      <c r="Y96" s="100">
        <v>6.9293323999999998</v>
      </c>
      <c r="Z96" s="100">
        <v>84.442390000000003</v>
      </c>
      <c r="AA96" s="100">
        <v>85</v>
      </c>
      <c r="AB96" s="100" t="s">
        <v>204</v>
      </c>
      <c r="AC96" s="100">
        <v>2.4534953000000002</v>
      </c>
      <c r="AD96" s="100">
        <v>857</v>
      </c>
      <c r="AE96" s="100">
        <v>0.1074604</v>
      </c>
      <c r="AF96" s="100">
        <v>0.22270039999999999</v>
      </c>
      <c r="AH96" s="123">
        <v>1989</v>
      </c>
      <c r="AI96" s="100">
        <v>2184</v>
      </c>
      <c r="AJ96" s="100">
        <v>12.988854</v>
      </c>
      <c r="AK96" s="100">
        <v>18.397724</v>
      </c>
      <c r="AL96" s="100">
        <v>16.373974</v>
      </c>
      <c r="AM96" s="100">
        <v>23.141074</v>
      </c>
      <c r="AN96" s="100">
        <v>9.5679797000000004</v>
      </c>
      <c r="AO96" s="100">
        <v>7.015949</v>
      </c>
      <c r="AP96" s="100">
        <v>83.252289000000005</v>
      </c>
      <c r="AQ96" s="100">
        <v>84</v>
      </c>
      <c r="AR96" s="100" t="s">
        <v>204</v>
      </c>
      <c r="AS96" s="100">
        <v>1.7580012</v>
      </c>
      <c r="AT96" s="100">
        <v>1559</v>
      </c>
      <c r="AU96" s="100">
        <v>9.6857700000000005E-2</v>
      </c>
      <c r="AV96" s="100">
        <v>0.1409975</v>
      </c>
      <c r="AW96" s="100">
        <v>1.0284930999999999</v>
      </c>
      <c r="AY96" s="123">
        <v>1989</v>
      </c>
    </row>
    <row r="97" spans="2:51">
      <c r="B97" s="123">
        <v>1990</v>
      </c>
      <c r="C97" s="100">
        <v>737</v>
      </c>
      <c r="D97" s="100">
        <v>8.6591082999999998</v>
      </c>
      <c r="E97" s="100">
        <v>17.124092000000001</v>
      </c>
      <c r="F97" s="100">
        <v>15.240442</v>
      </c>
      <c r="G97" s="100">
        <v>21.454298999999999</v>
      </c>
      <c r="H97" s="100">
        <v>8.9661644999999996</v>
      </c>
      <c r="I97" s="100">
        <v>6.5864960000000004</v>
      </c>
      <c r="J97" s="100">
        <v>81.200813999999994</v>
      </c>
      <c r="K97" s="100">
        <v>82</v>
      </c>
      <c r="L97" s="100" t="s">
        <v>204</v>
      </c>
      <c r="M97" s="100">
        <v>1.1398435</v>
      </c>
      <c r="N97" s="100">
        <v>805</v>
      </c>
      <c r="O97" s="100">
        <v>9.7760700000000006E-2</v>
      </c>
      <c r="P97" s="100">
        <v>0.11280510000000001</v>
      </c>
      <c r="R97" s="123">
        <v>1990</v>
      </c>
      <c r="S97" s="100">
        <v>1354</v>
      </c>
      <c r="T97" s="100">
        <v>15.829113</v>
      </c>
      <c r="U97" s="100">
        <v>16.984507000000001</v>
      </c>
      <c r="V97" s="100">
        <v>15.116212000000001</v>
      </c>
      <c r="W97" s="100">
        <v>21.489581999999999</v>
      </c>
      <c r="X97" s="100">
        <v>8.7722143999999993</v>
      </c>
      <c r="Y97" s="100">
        <v>6.5600781000000001</v>
      </c>
      <c r="Z97" s="100">
        <v>84.850074000000006</v>
      </c>
      <c r="AA97" s="100">
        <v>86</v>
      </c>
      <c r="AB97" s="100" t="s">
        <v>204</v>
      </c>
      <c r="AC97" s="100">
        <v>2.4439551000000002</v>
      </c>
      <c r="AD97" s="100">
        <v>811</v>
      </c>
      <c r="AE97" s="100">
        <v>0.1002691</v>
      </c>
      <c r="AF97" s="100">
        <v>0.2148014</v>
      </c>
      <c r="AH97" s="123">
        <v>1990</v>
      </c>
      <c r="AI97" s="100">
        <v>2091</v>
      </c>
      <c r="AJ97" s="100">
        <v>12.253057999999999</v>
      </c>
      <c r="AK97" s="100">
        <v>17.171973000000001</v>
      </c>
      <c r="AL97" s="100">
        <v>15.283056</v>
      </c>
      <c r="AM97" s="100">
        <v>21.649227</v>
      </c>
      <c r="AN97" s="100">
        <v>8.9110700000000005</v>
      </c>
      <c r="AO97" s="100">
        <v>6.6221718999999997</v>
      </c>
      <c r="AP97" s="100">
        <v>83.563845000000001</v>
      </c>
      <c r="AQ97" s="100">
        <v>84</v>
      </c>
      <c r="AR97" s="100" t="s">
        <v>204</v>
      </c>
      <c r="AS97" s="100">
        <v>1.7416292</v>
      </c>
      <c r="AT97" s="100">
        <v>1616</v>
      </c>
      <c r="AU97" s="100">
        <v>9.90037E-2</v>
      </c>
      <c r="AV97" s="100">
        <v>0.1480968</v>
      </c>
      <c r="AW97" s="100">
        <v>1.0082184000000001</v>
      </c>
      <c r="AY97" s="123">
        <v>1990</v>
      </c>
    </row>
    <row r="98" spans="2:51">
      <c r="B98" s="123">
        <v>1991</v>
      </c>
      <c r="C98" s="100">
        <v>766</v>
      </c>
      <c r="D98" s="100">
        <v>8.8910462999999993</v>
      </c>
      <c r="E98" s="100">
        <v>17.269113999999998</v>
      </c>
      <c r="F98" s="100">
        <v>15.369512</v>
      </c>
      <c r="G98" s="100">
        <v>21.727692999999999</v>
      </c>
      <c r="H98" s="100">
        <v>8.9594819999999995</v>
      </c>
      <c r="I98" s="100">
        <v>6.4953156999999999</v>
      </c>
      <c r="J98" s="100">
        <v>81.890338999999997</v>
      </c>
      <c r="K98" s="100">
        <v>83</v>
      </c>
      <c r="L98" s="100" t="s">
        <v>204</v>
      </c>
      <c r="M98" s="100">
        <v>1.1956233000000001</v>
      </c>
      <c r="N98" s="100">
        <v>642</v>
      </c>
      <c r="O98" s="100">
        <v>7.7091300000000001E-2</v>
      </c>
      <c r="P98" s="100">
        <v>9.4709000000000002E-2</v>
      </c>
      <c r="R98" s="123">
        <v>1991</v>
      </c>
      <c r="S98" s="100">
        <v>1338</v>
      </c>
      <c r="T98" s="100">
        <v>15.43497</v>
      </c>
      <c r="U98" s="100">
        <v>16.188897999999998</v>
      </c>
      <c r="V98" s="100">
        <v>14.408118999999999</v>
      </c>
      <c r="W98" s="100">
        <v>20.484484999999999</v>
      </c>
      <c r="X98" s="100">
        <v>8.2835201000000005</v>
      </c>
      <c r="Y98" s="100">
        <v>6.0914644999999998</v>
      </c>
      <c r="Z98" s="100">
        <v>85.239909999999995</v>
      </c>
      <c r="AA98" s="100">
        <v>86</v>
      </c>
      <c r="AB98" s="100" t="s">
        <v>204</v>
      </c>
      <c r="AC98" s="100">
        <v>2.4292379999999998</v>
      </c>
      <c r="AD98" s="100">
        <v>593</v>
      </c>
      <c r="AE98" s="100">
        <v>7.2425900000000001E-2</v>
      </c>
      <c r="AF98" s="100">
        <v>0.16152759999999999</v>
      </c>
      <c r="AH98" s="123">
        <v>1991</v>
      </c>
      <c r="AI98" s="100">
        <v>2104</v>
      </c>
      <c r="AJ98" s="100">
        <v>12.173083</v>
      </c>
      <c r="AK98" s="100">
        <v>16.665147000000001</v>
      </c>
      <c r="AL98" s="100">
        <v>14.831981000000001</v>
      </c>
      <c r="AM98" s="100">
        <v>21.039743999999999</v>
      </c>
      <c r="AN98" s="100">
        <v>8.5757881000000005</v>
      </c>
      <c r="AO98" s="100">
        <v>6.2773668999999996</v>
      </c>
      <c r="AP98" s="100">
        <v>84.020437000000001</v>
      </c>
      <c r="AQ98" s="100">
        <v>84</v>
      </c>
      <c r="AR98" s="100" t="s">
        <v>204</v>
      </c>
      <c r="AS98" s="100">
        <v>1.7659007</v>
      </c>
      <c r="AT98" s="100">
        <v>1235</v>
      </c>
      <c r="AU98" s="100">
        <v>7.4778399999999995E-2</v>
      </c>
      <c r="AV98" s="100">
        <v>0.11818339999999999</v>
      </c>
      <c r="AW98" s="100">
        <v>1.0667257000000001</v>
      </c>
      <c r="AY98" s="123">
        <v>1991</v>
      </c>
    </row>
    <row r="99" spans="2:51">
      <c r="B99" s="123">
        <v>1992</v>
      </c>
      <c r="C99" s="100">
        <v>838</v>
      </c>
      <c r="D99" s="100">
        <v>9.6230519999999995</v>
      </c>
      <c r="E99" s="100">
        <v>18.039809000000002</v>
      </c>
      <c r="F99" s="100">
        <v>16.055430000000001</v>
      </c>
      <c r="G99" s="100">
        <v>22.667200000000001</v>
      </c>
      <c r="H99" s="100">
        <v>9.3761078999999992</v>
      </c>
      <c r="I99" s="100">
        <v>6.9153095999999996</v>
      </c>
      <c r="J99" s="100">
        <v>81.847255000000004</v>
      </c>
      <c r="K99" s="100">
        <v>82</v>
      </c>
      <c r="L99" s="100" t="s">
        <v>204</v>
      </c>
      <c r="M99" s="100">
        <v>1.2674885</v>
      </c>
      <c r="N99" s="100">
        <v>771</v>
      </c>
      <c r="O99" s="100">
        <v>9.1668899999999998E-2</v>
      </c>
      <c r="P99" s="100">
        <v>0.11409610000000001</v>
      </c>
      <c r="R99" s="123">
        <v>1992</v>
      </c>
      <c r="S99" s="100">
        <v>1642</v>
      </c>
      <c r="T99" s="100">
        <v>18.722110000000001</v>
      </c>
      <c r="U99" s="100">
        <v>19.088267999999999</v>
      </c>
      <c r="V99" s="100">
        <v>16.988558999999999</v>
      </c>
      <c r="W99" s="100">
        <v>24.133527000000001</v>
      </c>
      <c r="X99" s="100">
        <v>9.7932541000000004</v>
      </c>
      <c r="Y99" s="100">
        <v>7.1972892999999996</v>
      </c>
      <c r="Z99" s="100">
        <v>85.019487999999996</v>
      </c>
      <c r="AA99" s="100">
        <v>86</v>
      </c>
      <c r="AB99" s="100" t="s">
        <v>204</v>
      </c>
      <c r="AC99" s="100">
        <v>2.8534191</v>
      </c>
      <c r="AD99" s="100">
        <v>726</v>
      </c>
      <c r="AE99" s="100">
        <v>8.7737099999999998E-2</v>
      </c>
      <c r="AF99" s="100">
        <v>0.19901969999999999</v>
      </c>
      <c r="AH99" s="123">
        <v>1992</v>
      </c>
      <c r="AI99" s="100">
        <v>2480</v>
      </c>
      <c r="AJ99" s="100">
        <v>14.188751</v>
      </c>
      <c r="AK99" s="100">
        <v>18.823253000000001</v>
      </c>
      <c r="AL99" s="100">
        <v>16.752694999999999</v>
      </c>
      <c r="AM99" s="100">
        <v>23.746941</v>
      </c>
      <c r="AN99" s="100">
        <v>9.7026576000000002</v>
      </c>
      <c r="AO99" s="100">
        <v>7.1456705999999999</v>
      </c>
      <c r="AP99" s="100">
        <v>83.947581</v>
      </c>
      <c r="AQ99" s="100">
        <v>85</v>
      </c>
      <c r="AR99" s="100" t="s">
        <v>204</v>
      </c>
      <c r="AS99" s="100">
        <v>2.0054989000000001</v>
      </c>
      <c r="AT99" s="100">
        <v>1497</v>
      </c>
      <c r="AU99" s="100">
        <v>8.9718999999999993E-2</v>
      </c>
      <c r="AV99" s="100">
        <v>0.14386840000000001</v>
      </c>
      <c r="AW99" s="100">
        <v>0.9450731</v>
      </c>
      <c r="AY99" s="123">
        <v>1992</v>
      </c>
    </row>
    <row r="100" spans="2:51">
      <c r="B100" s="123">
        <v>1993</v>
      </c>
      <c r="C100" s="100">
        <v>923</v>
      </c>
      <c r="D100" s="100">
        <v>10.510158000000001</v>
      </c>
      <c r="E100" s="100">
        <v>18.987114999999999</v>
      </c>
      <c r="F100" s="100">
        <v>16.898531999999999</v>
      </c>
      <c r="G100" s="100">
        <v>23.868393999999999</v>
      </c>
      <c r="H100" s="100">
        <v>9.8579150999999996</v>
      </c>
      <c r="I100" s="100">
        <v>7.1613335999999999</v>
      </c>
      <c r="J100" s="100">
        <v>81.955579999999998</v>
      </c>
      <c r="K100" s="100">
        <v>83</v>
      </c>
      <c r="L100" s="100" t="s">
        <v>204</v>
      </c>
      <c r="M100" s="100">
        <v>1.4180584000000001</v>
      </c>
      <c r="N100" s="100">
        <v>774</v>
      </c>
      <c r="O100" s="100">
        <v>9.1320999999999999E-2</v>
      </c>
      <c r="P100" s="100">
        <v>0.1185435</v>
      </c>
      <c r="R100" s="123">
        <v>1993</v>
      </c>
      <c r="S100" s="100">
        <v>1765</v>
      </c>
      <c r="T100" s="100">
        <v>19.937131999999998</v>
      </c>
      <c r="U100" s="100">
        <v>19.670016</v>
      </c>
      <c r="V100" s="100">
        <v>17.506315000000001</v>
      </c>
      <c r="W100" s="100">
        <v>24.926155000000001</v>
      </c>
      <c r="X100" s="100">
        <v>10.081961</v>
      </c>
      <c r="Y100" s="100">
        <v>7.4165013999999996</v>
      </c>
      <c r="Z100" s="100">
        <v>85.317279999999997</v>
      </c>
      <c r="AA100" s="100">
        <v>86</v>
      </c>
      <c r="AB100" s="100" t="s">
        <v>204</v>
      </c>
      <c r="AC100" s="100">
        <v>3.1233409999999999</v>
      </c>
      <c r="AD100" s="100">
        <v>801</v>
      </c>
      <c r="AE100" s="100">
        <v>9.6001500000000003E-2</v>
      </c>
      <c r="AF100" s="100">
        <v>0.2296096</v>
      </c>
      <c r="AH100" s="123">
        <v>1993</v>
      </c>
      <c r="AI100" s="100">
        <v>2688</v>
      </c>
      <c r="AJ100" s="100">
        <v>15.242582000000001</v>
      </c>
      <c r="AK100" s="100">
        <v>19.562408000000001</v>
      </c>
      <c r="AL100" s="100">
        <v>17.410543000000001</v>
      </c>
      <c r="AM100" s="100">
        <v>24.719763</v>
      </c>
      <c r="AN100" s="100">
        <v>10.06935</v>
      </c>
      <c r="AO100" s="100">
        <v>7.3764187999999997</v>
      </c>
      <c r="AP100" s="100">
        <v>84.162946000000005</v>
      </c>
      <c r="AQ100" s="100">
        <v>85</v>
      </c>
      <c r="AR100" s="100" t="s">
        <v>204</v>
      </c>
      <c r="AS100" s="100">
        <v>2.2105445000000001</v>
      </c>
      <c r="AT100" s="100">
        <v>1575</v>
      </c>
      <c r="AU100" s="100">
        <v>9.3642799999999998E-2</v>
      </c>
      <c r="AV100" s="100">
        <v>0.15722050000000001</v>
      </c>
      <c r="AW100" s="100">
        <v>0.96528210000000003</v>
      </c>
      <c r="AY100" s="123">
        <v>1993</v>
      </c>
    </row>
    <row r="101" spans="2:51">
      <c r="B101" s="123">
        <v>1994</v>
      </c>
      <c r="C101" s="100">
        <v>1094</v>
      </c>
      <c r="D101" s="100">
        <v>12.342508</v>
      </c>
      <c r="E101" s="100">
        <v>21.447579000000001</v>
      </c>
      <c r="F101" s="100">
        <v>19.088345</v>
      </c>
      <c r="G101" s="100">
        <v>26.919091999999999</v>
      </c>
      <c r="H101" s="100">
        <v>11.177173</v>
      </c>
      <c r="I101" s="100">
        <v>8.2128423000000002</v>
      </c>
      <c r="J101" s="100">
        <v>82.103290999999999</v>
      </c>
      <c r="K101" s="100">
        <v>83</v>
      </c>
      <c r="L101" s="100" t="s">
        <v>204</v>
      </c>
      <c r="M101" s="100">
        <v>1.6216056000000001</v>
      </c>
      <c r="N101" s="100">
        <v>902</v>
      </c>
      <c r="O101" s="100">
        <v>0.1055053</v>
      </c>
      <c r="P101" s="100">
        <v>0.13936290000000001</v>
      </c>
      <c r="R101" s="123">
        <v>1994</v>
      </c>
      <c r="S101" s="100">
        <v>2180</v>
      </c>
      <c r="T101" s="100">
        <v>24.379902999999999</v>
      </c>
      <c r="U101" s="100">
        <v>23.375036999999999</v>
      </c>
      <c r="V101" s="100">
        <v>20.803782999999999</v>
      </c>
      <c r="W101" s="100">
        <v>29.661517</v>
      </c>
      <c r="X101" s="100">
        <v>11.942907</v>
      </c>
      <c r="Y101" s="100">
        <v>8.8175738999999993</v>
      </c>
      <c r="Z101" s="100">
        <v>85.574770999999998</v>
      </c>
      <c r="AA101" s="100">
        <v>86</v>
      </c>
      <c r="AB101" s="100" t="s">
        <v>204</v>
      </c>
      <c r="AC101" s="100">
        <v>3.6806915999999998</v>
      </c>
      <c r="AD101" s="100">
        <v>986</v>
      </c>
      <c r="AE101" s="100">
        <v>0.1170914</v>
      </c>
      <c r="AF101" s="100">
        <v>0.28514329999999999</v>
      </c>
      <c r="AH101" s="123">
        <v>1994</v>
      </c>
      <c r="AI101" s="100">
        <v>3274</v>
      </c>
      <c r="AJ101" s="100">
        <v>18.387609999999999</v>
      </c>
      <c r="AK101" s="100">
        <v>22.917497000000001</v>
      </c>
      <c r="AL101" s="100">
        <v>20.396571999999999</v>
      </c>
      <c r="AM101" s="100">
        <v>28.97636</v>
      </c>
      <c r="AN101" s="100">
        <v>11.784986</v>
      </c>
      <c r="AO101" s="100">
        <v>8.6963595999999992</v>
      </c>
      <c r="AP101" s="100">
        <v>84.414783</v>
      </c>
      <c r="AQ101" s="100">
        <v>85</v>
      </c>
      <c r="AR101" s="100" t="s">
        <v>204</v>
      </c>
      <c r="AS101" s="100">
        <v>2.5842200000000002</v>
      </c>
      <c r="AT101" s="100">
        <v>1888</v>
      </c>
      <c r="AU101" s="100">
        <v>0.11125450000000001</v>
      </c>
      <c r="AV101" s="100">
        <v>0.19012670000000001</v>
      </c>
      <c r="AW101" s="100">
        <v>0.91754199999999997</v>
      </c>
      <c r="AY101" s="123">
        <v>1994</v>
      </c>
    </row>
    <row r="102" spans="2:51">
      <c r="B102" s="123">
        <v>1995</v>
      </c>
      <c r="C102" s="100">
        <v>1102</v>
      </c>
      <c r="D102" s="100">
        <v>12.298517</v>
      </c>
      <c r="E102" s="100">
        <v>20.923943000000001</v>
      </c>
      <c r="F102" s="100">
        <v>18.622309000000001</v>
      </c>
      <c r="G102" s="100">
        <v>26.359179000000001</v>
      </c>
      <c r="H102" s="100">
        <v>10.829703</v>
      </c>
      <c r="I102" s="100">
        <v>7.9032337999999998</v>
      </c>
      <c r="J102" s="100">
        <v>82.505444999999995</v>
      </c>
      <c r="K102" s="100">
        <v>83</v>
      </c>
      <c r="L102" s="100" t="s">
        <v>204</v>
      </c>
      <c r="M102" s="100">
        <v>1.6633711</v>
      </c>
      <c r="N102" s="100">
        <v>837</v>
      </c>
      <c r="O102" s="100">
        <v>9.6956799999999996E-2</v>
      </c>
      <c r="P102" s="100">
        <v>0.13034319999999999</v>
      </c>
      <c r="R102" s="123">
        <v>1995</v>
      </c>
      <c r="S102" s="100">
        <v>2251</v>
      </c>
      <c r="T102" s="100">
        <v>24.888186000000001</v>
      </c>
      <c r="U102" s="100">
        <v>23.169754999999999</v>
      </c>
      <c r="V102" s="100">
        <v>20.621082000000001</v>
      </c>
      <c r="W102" s="100">
        <v>29.440935</v>
      </c>
      <c r="X102" s="100">
        <v>11.780199</v>
      </c>
      <c r="Y102" s="100">
        <v>8.6802469000000002</v>
      </c>
      <c r="Z102" s="100">
        <v>85.963127</v>
      </c>
      <c r="AA102" s="100">
        <v>86</v>
      </c>
      <c r="AB102" s="100" t="s">
        <v>204</v>
      </c>
      <c r="AC102" s="100">
        <v>3.8229000000000002</v>
      </c>
      <c r="AD102" s="100">
        <v>858</v>
      </c>
      <c r="AE102" s="100">
        <v>0.100866</v>
      </c>
      <c r="AF102" s="100">
        <v>0.2461874</v>
      </c>
      <c r="AH102" s="123">
        <v>1995</v>
      </c>
      <c r="AI102" s="100">
        <v>3353</v>
      </c>
      <c r="AJ102" s="100">
        <v>18.622727000000001</v>
      </c>
      <c r="AK102" s="100">
        <v>22.572849000000001</v>
      </c>
      <c r="AL102" s="100">
        <v>20.089835999999998</v>
      </c>
      <c r="AM102" s="100">
        <v>28.607519</v>
      </c>
      <c r="AN102" s="100">
        <v>11.541843999999999</v>
      </c>
      <c r="AO102" s="100">
        <v>8.4839132999999993</v>
      </c>
      <c r="AP102" s="100">
        <v>84.826722000000004</v>
      </c>
      <c r="AQ102" s="100">
        <v>85</v>
      </c>
      <c r="AR102" s="100" t="s">
        <v>204</v>
      </c>
      <c r="AS102" s="100">
        <v>2.6795490000000002</v>
      </c>
      <c r="AT102" s="100">
        <v>1695</v>
      </c>
      <c r="AU102" s="100">
        <v>9.8896999999999999E-2</v>
      </c>
      <c r="AV102" s="100">
        <v>0.171097</v>
      </c>
      <c r="AW102" s="100">
        <v>0.90307139999999997</v>
      </c>
      <c r="AY102" s="123">
        <v>1995</v>
      </c>
    </row>
    <row r="103" spans="2:51">
      <c r="B103" s="123">
        <v>1996</v>
      </c>
      <c r="C103" s="100">
        <v>1260</v>
      </c>
      <c r="D103" s="100">
        <v>13.899117</v>
      </c>
      <c r="E103" s="100">
        <v>22.836603</v>
      </c>
      <c r="F103" s="100">
        <v>20.324577000000001</v>
      </c>
      <c r="G103" s="100">
        <v>28.706188000000001</v>
      </c>
      <c r="H103" s="100">
        <v>11.820311999999999</v>
      </c>
      <c r="I103" s="100">
        <v>8.6279401</v>
      </c>
      <c r="J103" s="100">
        <v>82.539682999999997</v>
      </c>
      <c r="K103" s="100">
        <v>83</v>
      </c>
      <c r="L103" s="100" t="s">
        <v>204</v>
      </c>
      <c r="M103" s="100">
        <v>1.8473447999999999</v>
      </c>
      <c r="N103" s="100">
        <v>884</v>
      </c>
      <c r="O103" s="100">
        <v>0.1013613</v>
      </c>
      <c r="P103" s="100">
        <v>0.13684080000000001</v>
      </c>
      <c r="R103" s="123">
        <v>1996</v>
      </c>
      <c r="S103" s="100">
        <v>2543</v>
      </c>
      <c r="T103" s="100">
        <v>27.763697000000001</v>
      </c>
      <c r="U103" s="100">
        <v>25.091576</v>
      </c>
      <c r="V103" s="100">
        <v>22.331502</v>
      </c>
      <c r="W103" s="100">
        <v>31.942886999999999</v>
      </c>
      <c r="X103" s="100">
        <v>12.698366999999999</v>
      </c>
      <c r="Y103" s="100">
        <v>9.3817594</v>
      </c>
      <c r="Z103" s="100">
        <v>86.267007000000007</v>
      </c>
      <c r="AA103" s="100">
        <v>87</v>
      </c>
      <c r="AB103" s="100" t="s">
        <v>204</v>
      </c>
      <c r="AC103" s="100">
        <v>4.2024027999999998</v>
      </c>
      <c r="AD103" s="100">
        <v>864</v>
      </c>
      <c r="AE103" s="100">
        <v>0.1004628</v>
      </c>
      <c r="AF103" s="100">
        <v>0.25323950000000001</v>
      </c>
      <c r="AH103" s="123">
        <v>1996</v>
      </c>
      <c r="AI103" s="100">
        <v>3803</v>
      </c>
      <c r="AJ103" s="100">
        <v>20.867208000000002</v>
      </c>
      <c r="AK103" s="100">
        <v>24.566528000000002</v>
      </c>
      <c r="AL103" s="100">
        <v>21.86421</v>
      </c>
      <c r="AM103" s="100">
        <v>31.141169000000001</v>
      </c>
      <c r="AN103" s="100">
        <v>12.526738999999999</v>
      </c>
      <c r="AO103" s="100">
        <v>9.2242610999999997</v>
      </c>
      <c r="AP103" s="100">
        <v>85.032079999999993</v>
      </c>
      <c r="AQ103" s="100">
        <v>86</v>
      </c>
      <c r="AR103" s="100" t="s">
        <v>204</v>
      </c>
      <c r="AS103" s="100">
        <v>2.9544978</v>
      </c>
      <c r="AT103" s="100">
        <v>1748</v>
      </c>
      <c r="AU103" s="100">
        <v>0.1009152</v>
      </c>
      <c r="AV103" s="100">
        <v>0.17706910000000001</v>
      </c>
      <c r="AW103" s="100">
        <v>0.91013029999999995</v>
      </c>
      <c r="AY103" s="123">
        <v>1996</v>
      </c>
    </row>
    <row r="104" spans="2:51">
      <c r="B104" s="124">
        <v>1997</v>
      </c>
      <c r="C104" s="100">
        <v>1059</v>
      </c>
      <c r="D104" s="100">
        <v>11.565963</v>
      </c>
      <c r="E104" s="100">
        <v>18.245387000000001</v>
      </c>
      <c r="F104" s="100">
        <v>18.245387000000001</v>
      </c>
      <c r="G104" s="100">
        <v>22.914580000000001</v>
      </c>
      <c r="H104" s="100">
        <v>9.5236546000000004</v>
      </c>
      <c r="I104" s="100">
        <v>7.0789306999999999</v>
      </c>
      <c r="J104" s="100">
        <v>82.307838000000004</v>
      </c>
      <c r="K104" s="100">
        <v>83</v>
      </c>
      <c r="L104" s="100" t="s">
        <v>204</v>
      </c>
      <c r="M104" s="100">
        <v>1.5630535000000001</v>
      </c>
      <c r="N104" s="100">
        <v>935</v>
      </c>
      <c r="O104" s="100">
        <v>0.10630580000000001</v>
      </c>
      <c r="P104" s="100">
        <v>0.14722389999999999</v>
      </c>
      <c r="R104" s="124">
        <v>1997</v>
      </c>
      <c r="S104" s="100">
        <v>2235</v>
      </c>
      <c r="T104" s="100">
        <v>24.118202</v>
      </c>
      <c r="U104" s="100">
        <v>21.138597000000001</v>
      </c>
      <c r="V104" s="100">
        <v>21.138597000000001</v>
      </c>
      <c r="W104" s="100">
        <v>26.943875999999999</v>
      </c>
      <c r="X104" s="100">
        <v>10.779544</v>
      </c>
      <c r="Y104" s="100">
        <v>8.0436323000000005</v>
      </c>
      <c r="Z104" s="100">
        <v>86.095748999999998</v>
      </c>
      <c r="AA104" s="100">
        <v>87</v>
      </c>
      <c r="AB104" s="100" t="s">
        <v>204</v>
      </c>
      <c r="AC104" s="100">
        <v>3.6283645999999998</v>
      </c>
      <c r="AD104" s="100">
        <v>1062</v>
      </c>
      <c r="AE104" s="100">
        <v>0.1222915</v>
      </c>
      <c r="AF104" s="100">
        <v>0.30470399999999997</v>
      </c>
      <c r="AH104" s="124">
        <v>1997</v>
      </c>
      <c r="AI104" s="100">
        <v>3294</v>
      </c>
      <c r="AJ104" s="100">
        <v>17.879788000000001</v>
      </c>
      <c r="AK104" s="100">
        <v>20.351986</v>
      </c>
      <c r="AL104" s="100">
        <v>20.351986</v>
      </c>
      <c r="AM104" s="100">
        <v>25.815617</v>
      </c>
      <c r="AN104" s="100">
        <v>10.452780000000001</v>
      </c>
      <c r="AO104" s="100">
        <v>7.7945564999999997</v>
      </c>
      <c r="AP104" s="100">
        <v>84.877960000000002</v>
      </c>
      <c r="AQ104" s="100">
        <v>86</v>
      </c>
      <c r="AR104" s="100" t="s">
        <v>204</v>
      </c>
      <c r="AS104" s="100">
        <v>2.5465789999999999</v>
      </c>
      <c r="AT104" s="100">
        <v>1997</v>
      </c>
      <c r="AU104" s="100">
        <v>0.11424769999999999</v>
      </c>
      <c r="AV104" s="100">
        <v>0.20302509999999999</v>
      </c>
      <c r="AW104" s="100">
        <v>0.86313139999999999</v>
      </c>
      <c r="AY104" s="124">
        <v>1997</v>
      </c>
    </row>
    <row r="105" spans="2:51">
      <c r="B105" s="124">
        <v>1998</v>
      </c>
      <c r="C105" s="100">
        <v>1089</v>
      </c>
      <c r="D105" s="100">
        <v>11.781707000000001</v>
      </c>
      <c r="E105" s="100">
        <v>18.064406000000002</v>
      </c>
      <c r="F105" s="100">
        <v>18.064406000000002</v>
      </c>
      <c r="G105" s="100">
        <v>22.736266000000001</v>
      </c>
      <c r="H105" s="100">
        <v>9.3841333999999996</v>
      </c>
      <c r="I105" s="100">
        <v>6.8871798999999996</v>
      </c>
      <c r="J105" s="100">
        <v>82.516987999999998</v>
      </c>
      <c r="K105" s="100">
        <v>83</v>
      </c>
      <c r="L105" s="100" t="s">
        <v>204</v>
      </c>
      <c r="M105" s="100">
        <v>1.6236041000000001</v>
      </c>
      <c r="N105" s="100">
        <v>925</v>
      </c>
      <c r="O105" s="100">
        <v>0.10433679999999999</v>
      </c>
      <c r="P105" s="100">
        <v>0.1475409</v>
      </c>
      <c r="R105" s="124">
        <v>1998</v>
      </c>
      <c r="S105" s="100">
        <v>2155</v>
      </c>
      <c r="T105" s="100">
        <v>23.012585999999999</v>
      </c>
      <c r="U105" s="100">
        <v>19.671958</v>
      </c>
      <c r="V105" s="100">
        <v>19.671958</v>
      </c>
      <c r="W105" s="100">
        <v>24.957822</v>
      </c>
      <c r="X105" s="100">
        <v>10.058159</v>
      </c>
      <c r="Y105" s="100">
        <v>7.4603853000000004</v>
      </c>
      <c r="Z105" s="100">
        <v>85.899304000000001</v>
      </c>
      <c r="AA105" s="100">
        <v>87</v>
      </c>
      <c r="AB105" s="100" t="s">
        <v>204</v>
      </c>
      <c r="AC105" s="100">
        <v>3.5839612000000001</v>
      </c>
      <c r="AD105" s="100">
        <v>942</v>
      </c>
      <c r="AE105" s="100">
        <v>0.1075324</v>
      </c>
      <c r="AF105" s="100">
        <v>0.27907470000000001</v>
      </c>
      <c r="AH105" s="124">
        <v>1998</v>
      </c>
      <c r="AI105" s="100">
        <v>3244</v>
      </c>
      <c r="AJ105" s="100">
        <v>17.433751999999998</v>
      </c>
      <c r="AK105" s="100">
        <v>19.245021999999999</v>
      </c>
      <c r="AL105" s="100">
        <v>19.245021999999999</v>
      </c>
      <c r="AM105" s="100">
        <v>24.354721000000001</v>
      </c>
      <c r="AN105" s="100">
        <v>9.8902151000000007</v>
      </c>
      <c r="AO105" s="100">
        <v>7.313059</v>
      </c>
      <c r="AP105" s="100">
        <v>84.763872000000006</v>
      </c>
      <c r="AQ105" s="100">
        <v>86</v>
      </c>
      <c r="AR105" s="100" t="s">
        <v>204</v>
      </c>
      <c r="AS105" s="100">
        <v>2.5502744000000002</v>
      </c>
      <c r="AT105" s="100">
        <v>1867</v>
      </c>
      <c r="AU105" s="100">
        <v>0.10592500000000001</v>
      </c>
      <c r="AV105" s="100">
        <v>0.193574</v>
      </c>
      <c r="AW105" s="100">
        <v>0.91828200000000004</v>
      </c>
      <c r="AY105" s="124">
        <v>1998</v>
      </c>
    </row>
    <row r="106" spans="2:51">
      <c r="B106" s="124">
        <v>1999</v>
      </c>
      <c r="C106" s="100">
        <v>1125</v>
      </c>
      <c r="D106" s="100">
        <v>12.044827</v>
      </c>
      <c r="E106" s="100">
        <v>17.828992</v>
      </c>
      <c r="F106" s="100">
        <v>17.828992</v>
      </c>
      <c r="G106" s="100">
        <v>22.439128</v>
      </c>
      <c r="H106" s="100">
        <v>9.2678291999999995</v>
      </c>
      <c r="I106" s="100">
        <v>6.9129914000000001</v>
      </c>
      <c r="J106" s="100">
        <v>82.818667000000005</v>
      </c>
      <c r="K106" s="100">
        <v>84</v>
      </c>
      <c r="L106" s="100" t="s">
        <v>204</v>
      </c>
      <c r="M106" s="100">
        <v>1.6734347999999999</v>
      </c>
      <c r="N106" s="100">
        <v>905</v>
      </c>
      <c r="O106" s="100">
        <v>0.1011754</v>
      </c>
      <c r="P106" s="100">
        <v>0.14505789999999999</v>
      </c>
      <c r="R106" s="124">
        <v>1999</v>
      </c>
      <c r="S106" s="100">
        <v>2302</v>
      </c>
      <c r="T106" s="100">
        <v>24.302811999999999</v>
      </c>
      <c r="U106" s="100">
        <v>20.088588000000001</v>
      </c>
      <c r="V106" s="100">
        <v>20.088588000000001</v>
      </c>
      <c r="W106" s="100">
        <v>25.585625</v>
      </c>
      <c r="X106" s="100">
        <v>10.236829999999999</v>
      </c>
      <c r="Y106" s="100">
        <v>7.6258887</v>
      </c>
      <c r="Z106" s="100">
        <v>86.258471</v>
      </c>
      <c r="AA106" s="100">
        <v>87</v>
      </c>
      <c r="AB106" s="100" t="s">
        <v>204</v>
      </c>
      <c r="AC106" s="100">
        <v>3.7815194999999999</v>
      </c>
      <c r="AD106" s="100">
        <v>926</v>
      </c>
      <c r="AE106" s="100">
        <v>0.1046825</v>
      </c>
      <c r="AF106" s="100">
        <v>0.2752463</v>
      </c>
      <c r="AH106" s="124">
        <v>1999</v>
      </c>
      <c r="AI106" s="100">
        <v>3427</v>
      </c>
      <c r="AJ106" s="100">
        <v>18.216840000000001</v>
      </c>
      <c r="AK106" s="100">
        <v>19.464751</v>
      </c>
      <c r="AL106" s="100">
        <v>19.464751</v>
      </c>
      <c r="AM106" s="100">
        <v>24.689302999999999</v>
      </c>
      <c r="AN106" s="100">
        <v>9.9838973000000006</v>
      </c>
      <c r="AO106" s="100">
        <v>7.4470010999999996</v>
      </c>
      <c r="AP106" s="100">
        <v>85.129267999999996</v>
      </c>
      <c r="AQ106" s="100">
        <v>86</v>
      </c>
      <c r="AR106" s="100" t="s">
        <v>204</v>
      </c>
      <c r="AS106" s="100">
        <v>2.6752118999999999</v>
      </c>
      <c r="AT106" s="100">
        <v>1831</v>
      </c>
      <c r="AU106" s="100">
        <v>0.1029192</v>
      </c>
      <c r="AV106" s="100">
        <v>0.19066659999999999</v>
      </c>
      <c r="AW106" s="100">
        <v>0.88751840000000004</v>
      </c>
      <c r="AY106" s="124">
        <v>1999</v>
      </c>
    </row>
    <row r="107" spans="2:51" s="92" customFormat="1">
      <c r="B107" s="125">
        <v>2000</v>
      </c>
      <c r="C107" s="100">
        <v>1121</v>
      </c>
      <c r="D107" s="100">
        <v>11.870642999999999</v>
      </c>
      <c r="E107" s="100">
        <v>16.799890000000001</v>
      </c>
      <c r="F107" s="100">
        <v>16.799890000000001</v>
      </c>
      <c r="G107" s="100">
        <v>21.062557000000002</v>
      </c>
      <c r="H107" s="100">
        <v>8.7571659999999998</v>
      </c>
      <c r="I107" s="100">
        <v>6.4440714999999997</v>
      </c>
      <c r="J107" s="100">
        <v>82.655664999999999</v>
      </c>
      <c r="K107" s="100">
        <v>83</v>
      </c>
      <c r="L107" s="100" t="s">
        <v>204</v>
      </c>
      <c r="M107" s="100">
        <v>1.6777166999999999</v>
      </c>
      <c r="N107" s="100">
        <v>856</v>
      </c>
      <c r="O107" s="100">
        <v>9.4794900000000001E-2</v>
      </c>
      <c r="P107" s="100">
        <v>0.14337469999999999</v>
      </c>
      <c r="R107" s="125">
        <v>2000</v>
      </c>
      <c r="S107" s="100">
        <v>2534</v>
      </c>
      <c r="T107" s="100">
        <v>26.436212000000001</v>
      </c>
      <c r="U107" s="100">
        <v>21.127531999999999</v>
      </c>
      <c r="V107" s="100">
        <v>21.127531999999999</v>
      </c>
      <c r="W107" s="100">
        <v>26.923518999999999</v>
      </c>
      <c r="X107" s="100">
        <v>10.734831</v>
      </c>
      <c r="Y107" s="100">
        <v>7.9927318999999999</v>
      </c>
      <c r="Z107" s="100">
        <v>86.532754999999995</v>
      </c>
      <c r="AA107" s="100">
        <v>87</v>
      </c>
      <c r="AB107" s="100" t="s">
        <v>204</v>
      </c>
      <c r="AC107" s="100">
        <v>4.1220679000000002</v>
      </c>
      <c r="AD107" s="100">
        <v>968</v>
      </c>
      <c r="AE107" s="100">
        <v>0.1083195</v>
      </c>
      <c r="AF107" s="100">
        <v>0.29087059999999998</v>
      </c>
      <c r="AH107" s="125">
        <v>2000</v>
      </c>
      <c r="AI107" s="100">
        <v>3655</v>
      </c>
      <c r="AJ107" s="100">
        <v>19.207725</v>
      </c>
      <c r="AK107" s="100">
        <v>19.838636999999999</v>
      </c>
      <c r="AL107" s="100">
        <v>19.838636999999999</v>
      </c>
      <c r="AM107" s="100">
        <v>25.161149999999999</v>
      </c>
      <c r="AN107" s="100">
        <v>10.148600999999999</v>
      </c>
      <c r="AO107" s="100">
        <v>7.5342928999999996</v>
      </c>
      <c r="AP107" s="100">
        <v>85.343638999999996</v>
      </c>
      <c r="AQ107" s="100">
        <v>86</v>
      </c>
      <c r="AR107" s="100" t="s">
        <v>204</v>
      </c>
      <c r="AS107" s="100">
        <v>2.8489917</v>
      </c>
      <c r="AT107" s="100">
        <v>1824</v>
      </c>
      <c r="AU107" s="100">
        <v>0.101522</v>
      </c>
      <c r="AV107" s="100">
        <v>0.1961647</v>
      </c>
      <c r="AW107" s="100">
        <v>0.79516580000000003</v>
      </c>
      <c r="AY107" s="125">
        <v>2000</v>
      </c>
    </row>
    <row r="108" spans="2:51">
      <c r="B108" s="124">
        <v>2001</v>
      </c>
      <c r="C108" s="100">
        <v>1177</v>
      </c>
      <c r="D108" s="100">
        <v>12.309364</v>
      </c>
      <c r="E108" s="100">
        <v>16.877638999999999</v>
      </c>
      <c r="F108" s="100">
        <v>16.877638999999999</v>
      </c>
      <c r="G108" s="100">
        <v>21.243751</v>
      </c>
      <c r="H108" s="100">
        <v>8.7865608999999996</v>
      </c>
      <c r="I108" s="100">
        <v>6.5094067999999998</v>
      </c>
      <c r="J108" s="100">
        <v>82.990654000000006</v>
      </c>
      <c r="K108" s="100">
        <v>84</v>
      </c>
      <c r="L108" s="100" t="s">
        <v>204</v>
      </c>
      <c r="M108" s="100">
        <v>1.7610532999999999</v>
      </c>
      <c r="N108" s="100">
        <v>953</v>
      </c>
      <c r="O108" s="100">
        <v>0.10441259999999999</v>
      </c>
      <c r="P108" s="100">
        <v>0.16398940000000001</v>
      </c>
      <c r="R108" s="124">
        <v>2001</v>
      </c>
      <c r="S108" s="100">
        <v>2563</v>
      </c>
      <c r="T108" s="100">
        <v>26.387656</v>
      </c>
      <c r="U108" s="100">
        <v>20.450209000000001</v>
      </c>
      <c r="V108" s="100">
        <v>20.450209000000001</v>
      </c>
      <c r="W108" s="100">
        <v>26.057568</v>
      </c>
      <c r="X108" s="100">
        <v>10.358063</v>
      </c>
      <c r="Y108" s="100">
        <v>7.7329027000000004</v>
      </c>
      <c r="Z108" s="100">
        <v>86.758876000000001</v>
      </c>
      <c r="AA108" s="100">
        <v>87</v>
      </c>
      <c r="AB108" s="100" t="s">
        <v>204</v>
      </c>
      <c r="AC108" s="100">
        <v>4.153365</v>
      </c>
      <c r="AD108" s="100">
        <v>878</v>
      </c>
      <c r="AE108" s="100">
        <v>9.7120300000000007E-2</v>
      </c>
      <c r="AF108" s="100">
        <v>0.27277499999999999</v>
      </c>
      <c r="AH108" s="124">
        <v>2001</v>
      </c>
      <c r="AI108" s="100">
        <v>3740</v>
      </c>
      <c r="AJ108" s="100">
        <v>19.403673000000001</v>
      </c>
      <c r="AK108" s="100">
        <v>19.396301999999999</v>
      </c>
      <c r="AL108" s="100">
        <v>19.396301999999999</v>
      </c>
      <c r="AM108" s="100">
        <v>24.626774999999999</v>
      </c>
      <c r="AN108" s="100">
        <v>9.9094107999999999</v>
      </c>
      <c r="AO108" s="100">
        <v>7.3882021</v>
      </c>
      <c r="AP108" s="100">
        <v>85.572995000000006</v>
      </c>
      <c r="AQ108" s="100">
        <v>86</v>
      </c>
      <c r="AR108" s="100" t="s">
        <v>204</v>
      </c>
      <c r="AS108" s="100">
        <v>2.9095095999999998</v>
      </c>
      <c r="AT108" s="100">
        <v>1831</v>
      </c>
      <c r="AU108" s="100">
        <v>0.1007839</v>
      </c>
      <c r="AV108" s="100">
        <v>0.2027659</v>
      </c>
      <c r="AW108" s="100">
        <v>0.82530400000000004</v>
      </c>
      <c r="AY108" s="124">
        <v>2001</v>
      </c>
    </row>
    <row r="109" spans="2:51">
      <c r="B109" s="125">
        <v>2002</v>
      </c>
      <c r="C109" s="100">
        <v>1390</v>
      </c>
      <c r="D109" s="100">
        <v>14.366208</v>
      </c>
      <c r="E109" s="100">
        <v>19.248335999999998</v>
      </c>
      <c r="F109" s="100">
        <v>19.248335999999998</v>
      </c>
      <c r="G109" s="100">
        <v>24.219439000000001</v>
      </c>
      <c r="H109" s="100">
        <v>9.9816459999999996</v>
      </c>
      <c r="I109" s="100">
        <v>7.4152113000000002</v>
      </c>
      <c r="J109" s="100">
        <v>83.218705</v>
      </c>
      <c r="K109" s="100">
        <v>84</v>
      </c>
      <c r="L109" s="100" t="s">
        <v>204</v>
      </c>
      <c r="M109" s="100">
        <v>2.0178558</v>
      </c>
      <c r="N109" s="100">
        <v>1022</v>
      </c>
      <c r="O109" s="100">
        <v>0.1108</v>
      </c>
      <c r="P109" s="100">
        <v>0.17929039999999999</v>
      </c>
      <c r="R109" s="125">
        <v>2002</v>
      </c>
      <c r="S109" s="100">
        <v>2974</v>
      </c>
      <c r="T109" s="100">
        <v>30.285974</v>
      </c>
      <c r="U109" s="100">
        <v>23.056577999999998</v>
      </c>
      <c r="V109" s="100">
        <v>23.056577999999998</v>
      </c>
      <c r="W109" s="100">
        <v>29.353579</v>
      </c>
      <c r="X109" s="100">
        <v>11.70252</v>
      </c>
      <c r="Y109" s="100">
        <v>8.7048001999999993</v>
      </c>
      <c r="Z109" s="100">
        <v>86.953230000000005</v>
      </c>
      <c r="AA109" s="100">
        <v>88</v>
      </c>
      <c r="AB109" s="100" t="s">
        <v>204</v>
      </c>
      <c r="AC109" s="100">
        <v>4.5879485000000004</v>
      </c>
      <c r="AD109" s="100">
        <v>966</v>
      </c>
      <c r="AE109" s="100">
        <v>0.1058013</v>
      </c>
      <c r="AF109" s="100">
        <v>0.29435159999999999</v>
      </c>
      <c r="AH109" s="125">
        <v>2002</v>
      </c>
      <c r="AI109" s="100">
        <v>4364</v>
      </c>
      <c r="AJ109" s="100">
        <v>22.384986000000001</v>
      </c>
      <c r="AK109" s="100">
        <v>21.88879</v>
      </c>
      <c r="AL109" s="100">
        <v>21.88879</v>
      </c>
      <c r="AM109" s="100">
        <v>27.765094999999999</v>
      </c>
      <c r="AN109" s="100">
        <v>11.183252</v>
      </c>
      <c r="AO109" s="100">
        <v>8.3231076999999996</v>
      </c>
      <c r="AP109" s="100">
        <v>85.763182</v>
      </c>
      <c r="AQ109" s="100">
        <v>87</v>
      </c>
      <c r="AR109" s="100" t="s">
        <v>204</v>
      </c>
      <c r="AS109" s="100">
        <v>3.2638531</v>
      </c>
      <c r="AT109" s="100">
        <v>1988</v>
      </c>
      <c r="AU109" s="100">
        <v>0.1083134</v>
      </c>
      <c r="AV109" s="100">
        <v>0.22133059999999999</v>
      </c>
      <c r="AW109" s="100">
        <v>0.83483059999999998</v>
      </c>
      <c r="AY109" s="125">
        <v>2002</v>
      </c>
    </row>
    <row r="110" spans="2:51">
      <c r="B110" s="124">
        <v>2003</v>
      </c>
      <c r="C110" s="100">
        <v>1351</v>
      </c>
      <c r="D110" s="100">
        <v>13.803184</v>
      </c>
      <c r="E110" s="100">
        <v>18.303294000000001</v>
      </c>
      <c r="F110" s="100">
        <v>18.303294000000001</v>
      </c>
      <c r="G110" s="100">
        <v>23.169042000000001</v>
      </c>
      <c r="H110" s="100">
        <v>9.3755816999999997</v>
      </c>
      <c r="I110" s="100">
        <v>6.9303201000000003</v>
      </c>
      <c r="J110" s="100">
        <v>83.712805000000003</v>
      </c>
      <c r="K110" s="100">
        <v>85</v>
      </c>
      <c r="L110" s="100" t="s">
        <v>204</v>
      </c>
      <c r="M110" s="100">
        <v>1.9771696000000001</v>
      </c>
      <c r="N110" s="100">
        <v>847</v>
      </c>
      <c r="O110" s="100">
        <v>9.0890600000000002E-2</v>
      </c>
      <c r="P110" s="100">
        <v>0.1497705</v>
      </c>
      <c r="R110" s="124">
        <v>2003</v>
      </c>
      <c r="S110" s="100">
        <v>2924</v>
      </c>
      <c r="T110" s="100">
        <v>29.436814999999999</v>
      </c>
      <c r="U110" s="100">
        <v>21.984275</v>
      </c>
      <c r="V110" s="100">
        <v>21.984275</v>
      </c>
      <c r="W110" s="100">
        <v>28.124783999999998</v>
      </c>
      <c r="X110" s="100">
        <v>11.095357</v>
      </c>
      <c r="Y110" s="100">
        <v>8.2851879000000004</v>
      </c>
      <c r="Z110" s="100">
        <v>87.244185999999999</v>
      </c>
      <c r="AA110" s="100">
        <v>88</v>
      </c>
      <c r="AB110" s="100" t="s">
        <v>204</v>
      </c>
      <c r="AC110" s="100">
        <v>4.5714642999999997</v>
      </c>
      <c r="AD110" s="100">
        <v>1067</v>
      </c>
      <c r="AE110" s="100">
        <v>0.1156346</v>
      </c>
      <c r="AF110" s="100">
        <v>0.33200679999999999</v>
      </c>
      <c r="AH110" s="124">
        <v>2003</v>
      </c>
      <c r="AI110" s="100">
        <v>4275</v>
      </c>
      <c r="AJ110" s="100">
        <v>21.677689000000001</v>
      </c>
      <c r="AK110" s="100">
        <v>20.845427000000001</v>
      </c>
      <c r="AL110" s="100">
        <v>20.845427000000001</v>
      </c>
      <c r="AM110" s="100">
        <v>26.582435</v>
      </c>
      <c r="AN110" s="100">
        <v>10.559748000000001</v>
      </c>
      <c r="AO110" s="100">
        <v>7.8611892000000001</v>
      </c>
      <c r="AP110" s="100">
        <v>86.128186999999997</v>
      </c>
      <c r="AQ110" s="100">
        <v>87</v>
      </c>
      <c r="AR110" s="100" t="s">
        <v>204</v>
      </c>
      <c r="AS110" s="100">
        <v>3.2314878999999999</v>
      </c>
      <c r="AT110" s="100">
        <v>1914</v>
      </c>
      <c r="AU110" s="100">
        <v>0.1032015</v>
      </c>
      <c r="AV110" s="100">
        <v>0.2158052</v>
      </c>
      <c r="AW110" s="100">
        <v>0.83256300000000005</v>
      </c>
      <c r="AY110" s="124">
        <v>2003</v>
      </c>
    </row>
    <row r="111" spans="2:51">
      <c r="B111" s="125">
        <v>2004</v>
      </c>
      <c r="C111" s="100">
        <v>1414</v>
      </c>
      <c r="D111" s="100">
        <v>14.288672</v>
      </c>
      <c r="E111" s="100">
        <v>18.456547</v>
      </c>
      <c r="F111" s="100">
        <v>18.456547</v>
      </c>
      <c r="G111" s="100">
        <v>23.328351000000001</v>
      </c>
      <c r="H111" s="100">
        <v>9.5171797999999992</v>
      </c>
      <c r="I111" s="100">
        <v>7.0679679000000002</v>
      </c>
      <c r="J111" s="100">
        <v>83.637198999999995</v>
      </c>
      <c r="K111" s="100">
        <v>84</v>
      </c>
      <c r="L111" s="100" t="s">
        <v>204</v>
      </c>
      <c r="M111" s="100">
        <v>2.0674025999999999</v>
      </c>
      <c r="N111" s="100">
        <v>944</v>
      </c>
      <c r="O111" s="100">
        <v>0.10030840000000001</v>
      </c>
      <c r="P111" s="100">
        <v>0.17148859999999999</v>
      </c>
      <c r="R111" s="125">
        <v>2004</v>
      </c>
      <c r="S111" s="100">
        <v>3192</v>
      </c>
      <c r="T111" s="100">
        <v>31.803056999999999</v>
      </c>
      <c r="U111" s="100">
        <v>23.596605</v>
      </c>
      <c r="V111" s="100">
        <v>23.596605</v>
      </c>
      <c r="W111" s="100">
        <v>30.032285000000002</v>
      </c>
      <c r="X111" s="100">
        <v>11.940569</v>
      </c>
      <c r="Y111" s="100">
        <v>8.8320983000000002</v>
      </c>
      <c r="Z111" s="100">
        <v>86.978696999999997</v>
      </c>
      <c r="AA111" s="100">
        <v>88</v>
      </c>
      <c r="AB111" s="100" t="s">
        <v>204</v>
      </c>
      <c r="AC111" s="100">
        <v>4.9787094999999999</v>
      </c>
      <c r="AD111" s="100">
        <v>864</v>
      </c>
      <c r="AE111" s="100">
        <v>9.2740699999999995E-2</v>
      </c>
      <c r="AF111" s="100">
        <v>0.27506809999999998</v>
      </c>
      <c r="AH111" s="125">
        <v>2004</v>
      </c>
      <c r="AI111" s="100">
        <v>4606</v>
      </c>
      <c r="AJ111" s="100">
        <v>23.107731999999999</v>
      </c>
      <c r="AK111" s="100">
        <v>21.890148</v>
      </c>
      <c r="AL111" s="100">
        <v>21.890148</v>
      </c>
      <c r="AM111" s="100">
        <v>27.817990999999999</v>
      </c>
      <c r="AN111" s="100">
        <v>11.134779999999999</v>
      </c>
      <c r="AO111" s="100">
        <v>8.2596716000000008</v>
      </c>
      <c r="AP111" s="100">
        <v>85.952888000000002</v>
      </c>
      <c r="AQ111" s="100">
        <v>87</v>
      </c>
      <c r="AR111" s="100" t="s">
        <v>204</v>
      </c>
      <c r="AS111" s="100">
        <v>3.4760165000000001</v>
      </c>
      <c r="AT111" s="100">
        <v>1808</v>
      </c>
      <c r="AU111" s="100">
        <v>9.6543699999999996E-2</v>
      </c>
      <c r="AV111" s="100">
        <v>0.20911940000000001</v>
      </c>
      <c r="AW111" s="100">
        <v>0.78216960000000002</v>
      </c>
      <c r="AY111" s="125">
        <v>2004</v>
      </c>
    </row>
    <row r="112" spans="2:51">
      <c r="B112" s="124">
        <v>2005</v>
      </c>
      <c r="C112" s="100">
        <v>1434</v>
      </c>
      <c r="D112" s="100">
        <v>14.311901000000001</v>
      </c>
      <c r="E112" s="100">
        <v>17.701723000000001</v>
      </c>
      <c r="F112" s="100">
        <v>17.701723000000001</v>
      </c>
      <c r="G112" s="100">
        <v>22.305897999999999</v>
      </c>
      <c r="H112" s="100">
        <v>9.1828909000000003</v>
      </c>
      <c r="I112" s="100">
        <v>6.8016508</v>
      </c>
      <c r="J112" s="100">
        <v>83.520921000000001</v>
      </c>
      <c r="K112" s="100">
        <v>84</v>
      </c>
      <c r="L112" s="100" t="s">
        <v>204</v>
      </c>
      <c r="M112" s="100">
        <v>2.1326274000000001</v>
      </c>
      <c r="N112" s="100">
        <v>1065</v>
      </c>
      <c r="O112" s="100">
        <v>0.11189789999999999</v>
      </c>
      <c r="P112" s="100">
        <v>0.19305929999999999</v>
      </c>
      <c r="R112" s="124">
        <v>2005</v>
      </c>
      <c r="S112" s="100">
        <v>3219</v>
      </c>
      <c r="T112" s="100">
        <v>31.691770999999999</v>
      </c>
      <c r="U112" s="100">
        <v>22.958265000000001</v>
      </c>
      <c r="V112" s="100">
        <v>22.958265000000001</v>
      </c>
      <c r="W112" s="100">
        <v>29.223914000000001</v>
      </c>
      <c r="X112" s="100">
        <v>11.648246</v>
      </c>
      <c r="Y112" s="100">
        <v>8.6122578999999995</v>
      </c>
      <c r="Z112" s="100">
        <v>86.891891999999999</v>
      </c>
      <c r="AA112" s="100">
        <v>88</v>
      </c>
      <c r="AB112" s="100" t="s">
        <v>204</v>
      </c>
      <c r="AC112" s="100">
        <v>5.0714477000000002</v>
      </c>
      <c r="AD112" s="100">
        <v>967</v>
      </c>
      <c r="AE112" s="100">
        <v>0.10263949999999999</v>
      </c>
      <c r="AF112" s="100">
        <v>0.30785689999999999</v>
      </c>
      <c r="AH112" s="124">
        <v>2005</v>
      </c>
      <c r="AI112" s="100">
        <v>4653</v>
      </c>
      <c r="AJ112" s="100">
        <v>23.061088999999999</v>
      </c>
      <c r="AK112" s="100">
        <v>21.209074000000001</v>
      </c>
      <c r="AL112" s="100">
        <v>21.209074000000001</v>
      </c>
      <c r="AM112" s="100">
        <v>26.925946</v>
      </c>
      <c r="AN112" s="100">
        <v>10.827521000000001</v>
      </c>
      <c r="AO112" s="100">
        <v>8.0220585</v>
      </c>
      <c r="AP112" s="100">
        <v>85.852997999999999</v>
      </c>
      <c r="AQ112" s="100">
        <v>87</v>
      </c>
      <c r="AR112" s="100" t="s">
        <v>204</v>
      </c>
      <c r="AS112" s="100">
        <v>3.5596798999999999</v>
      </c>
      <c r="AT112" s="100">
        <v>2032</v>
      </c>
      <c r="AU112" s="100">
        <v>0.1072922</v>
      </c>
      <c r="AV112" s="100">
        <v>0.23470949999999999</v>
      </c>
      <c r="AW112" s="100">
        <v>0.77103920000000004</v>
      </c>
      <c r="AY112" s="124">
        <v>2005</v>
      </c>
    </row>
    <row r="113" spans="2:51">
      <c r="B113" s="124">
        <v>2006</v>
      </c>
      <c r="C113" s="100">
        <v>2076</v>
      </c>
      <c r="D113" s="100">
        <v>20.434228999999998</v>
      </c>
      <c r="E113" s="100">
        <v>24.528258000000001</v>
      </c>
      <c r="F113" s="100">
        <v>24.528258000000001</v>
      </c>
      <c r="G113" s="100">
        <v>30.997526000000001</v>
      </c>
      <c r="H113" s="100">
        <v>12.649283</v>
      </c>
      <c r="I113" s="100">
        <v>9.3331475000000008</v>
      </c>
      <c r="J113" s="100">
        <v>83.934488999999999</v>
      </c>
      <c r="K113" s="100">
        <v>85</v>
      </c>
      <c r="L113" s="100" t="s">
        <v>204</v>
      </c>
      <c r="M113" s="100">
        <v>3.0281813</v>
      </c>
      <c r="N113" s="100">
        <v>1353</v>
      </c>
      <c r="O113" s="100">
        <v>0.14032710000000001</v>
      </c>
      <c r="P113" s="100">
        <v>0.24963840000000001</v>
      </c>
      <c r="R113" s="124">
        <v>2006</v>
      </c>
      <c r="S113" s="100">
        <v>4474</v>
      </c>
      <c r="T113" s="100">
        <v>43.472591000000001</v>
      </c>
      <c r="U113" s="100">
        <v>30.596829</v>
      </c>
      <c r="V113" s="100">
        <v>30.596829</v>
      </c>
      <c r="W113" s="100">
        <v>39.098875999999997</v>
      </c>
      <c r="X113" s="100">
        <v>15.392307000000001</v>
      </c>
      <c r="Y113" s="100">
        <v>11.398631</v>
      </c>
      <c r="Z113" s="100">
        <v>87.472284000000002</v>
      </c>
      <c r="AA113" s="100">
        <v>88</v>
      </c>
      <c r="AB113" s="100" t="s">
        <v>204</v>
      </c>
      <c r="AC113" s="100">
        <v>6.8637528000000003</v>
      </c>
      <c r="AD113" s="100">
        <v>1121</v>
      </c>
      <c r="AE113" s="100">
        <v>0.1174757</v>
      </c>
      <c r="AF113" s="100">
        <v>0.35861209999999999</v>
      </c>
      <c r="AH113" s="124">
        <v>2006</v>
      </c>
      <c r="AI113" s="100">
        <v>6550</v>
      </c>
      <c r="AJ113" s="100">
        <v>32.027827000000002</v>
      </c>
      <c r="AK113" s="100">
        <v>28.639733</v>
      </c>
      <c r="AL113" s="100">
        <v>28.639733</v>
      </c>
      <c r="AM113" s="100">
        <v>36.477839000000003</v>
      </c>
      <c r="AN113" s="100">
        <v>14.520664</v>
      </c>
      <c r="AO113" s="100">
        <v>10.755183000000001</v>
      </c>
      <c r="AP113" s="100">
        <v>86.350992000000005</v>
      </c>
      <c r="AQ113" s="100">
        <v>87</v>
      </c>
      <c r="AR113" s="100" t="s">
        <v>204</v>
      </c>
      <c r="AS113" s="100">
        <v>4.8975990999999999</v>
      </c>
      <c r="AT113" s="100">
        <v>2474</v>
      </c>
      <c r="AU113" s="100">
        <v>0.12896060000000001</v>
      </c>
      <c r="AV113" s="100">
        <v>0.28949960000000002</v>
      </c>
      <c r="AW113" s="100">
        <v>0.80166009999999999</v>
      </c>
      <c r="AY113" s="124">
        <v>2006</v>
      </c>
    </row>
    <row r="114" spans="2:51">
      <c r="B114" s="124">
        <v>2007</v>
      </c>
      <c r="C114" s="100">
        <v>2414</v>
      </c>
      <c r="D114" s="100">
        <v>23.315480999999998</v>
      </c>
      <c r="E114" s="100">
        <v>27.176584999999999</v>
      </c>
      <c r="F114" s="100">
        <v>27.176584999999999</v>
      </c>
      <c r="G114" s="100">
        <v>34.354277000000003</v>
      </c>
      <c r="H114" s="100">
        <v>13.956206</v>
      </c>
      <c r="I114" s="100">
        <v>10.228306</v>
      </c>
      <c r="J114" s="100">
        <v>84.116404000000003</v>
      </c>
      <c r="K114" s="100">
        <v>85</v>
      </c>
      <c r="L114" s="100" t="s">
        <v>204</v>
      </c>
      <c r="M114" s="100">
        <v>3.4207654999999999</v>
      </c>
      <c r="N114" s="100">
        <v>1259</v>
      </c>
      <c r="O114" s="100">
        <v>0.12819259999999999</v>
      </c>
      <c r="P114" s="100">
        <v>0.2298905</v>
      </c>
      <c r="R114" s="124">
        <v>2007</v>
      </c>
      <c r="S114" s="100">
        <v>4904</v>
      </c>
      <c r="T114" s="100">
        <v>46.820760999999997</v>
      </c>
      <c r="U114" s="100">
        <v>32.361815</v>
      </c>
      <c r="V114" s="100">
        <v>32.361815</v>
      </c>
      <c r="W114" s="100">
        <v>41.289402000000003</v>
      </c>
      <c r="X114" s="100">
        <v>16.315715999999998</v>
      </c>
      <c r="Y114" s="100">
        <v>12.076373999999999</v>
      </c>
      <c r="Z114" s="100">
        <v>87.507544999999993</v>
      </c>
      <c r="AA114" s="100">
        <v>88</v>
      </c>
      <c r="AB114" s="100" t="s">
        <v>204</v>
      </c>
      <c r="AC114" s="100">
        <v>7.2884000999999996</v>
      </c>
      <c r="AD114" s="100">
        <v>1309</v>
      </c>
      <c r="AE114" s="100">
        <v>0.13479930000000001</v>
      </c>
      <c r="AF114" s="100">
        <v>0.40583360000000002</v>
      </c>
      <c r="AH114" s="124">
        <v>2007</v>
      </c>
      <c r="AI114" s="100">
        <v>7318</v>
      </c>
      <c r="AJ114" s="100">
        <v>35.136032</v>
      </c>
      <c r="AK114" s="100">
        <v>30.682397000000002</v>
      </c>
      <c r="AL114" s="100">
        <v>30.682397000000002</v>
      </c>
      <c r="AM114" s="100">
        <v>39.036155999999998</v>
      </c>
      <c r="AN114" s="100">
        <v>15.556231</v>
      </c>
      <c r="AO114" s="100">
        <v>11.485131000000001</v>
      </c>
      <c r="AP114" s="100">
        <v>86.388903999999997</v>
      </c>
      <c r="AQ114" s="100">
        <v>87</v>
      </c>
      <c r="AR114" s="100" t="s">
        <v>204</v>
      </c>
      <c r="AS114" s="100">
        <v>5.3085148000000002</v>
      </c>
      <c r="AT114" s="100">
        <v>2568</v>
      </c>
      <c r="AU114" s="100">
        <v>0.13147719999999999</v>
      </c>
      <c r="AV114" s="100">
        <v>0.29510530000000001</v>
      </c>
      <c r="AW114" s="100">
        <v>0.8397732</v>
      </c>
      <c r="AY114" s="124">
        <v>2007</v>
      </c>
    </row>
    <row r="115" spans="2:51">
      <c r="B115" s="124">
        <v>2008</v>
      </c>
      <c r="C115" s="100">
        <v>2708</v>
      </c>
      <c r="D115" s="100">
        <v>25.614723000000001</v>
      </c>
      <c r="E115" s="100">
        <v>29.314501</v>
      </c>
      <c r="F115" s="100">
        <v>29.314501</v>
      </c>
      <c r="G115" s="100">
        <v>37.021864999999998</v>
      </c>
      <c r="H115" s="100">
        <v>15.011149</v>
      </c>
      <c r="I115" s="100">
        <v>10.951597</v>
      </c>
      <c r="J115" s="100">
        <v>84.374077</v>
      </c>
      <c r="K115" s="100">
        <v>85</v>
      </c>
      <c r="L115" s="100" t="s">
        <v>204</v>
      </c>
      <c r="M115" s="100">
        <v>3.6819492</v>
      </c>
      <c r="N115" s="100">
        <v>1228</v>
      </c>
      <c r="O115" s="100">
        <v>0.12246799999999999</v>
      </c>
      <c r="P115" s="100">
        <v>0.2197161</v>
      </c>
      <c r="R115" s="124">
        <v>2008</v>
      </c>
      <c r="S115" s="100">
        <v>5464</v>
      </c>
      <c r="T115" s="100">
        <v>51.174686000000001</v>
      </c>
      <c r="U115" s="100">
        <v>34.982726999999997</v>
      </c>
      <c r="V115" s="100">
        <v>34.982726999999997</v>
      </c>
      <c r="W115" s="100">
        <v>44.603349000000001</v>
      </c>
      <c r="X115" s="100">
        <v>17.636168000000001</v>
      </c>
      <c r="Y115" s="100">
        <v>13.073252999999999</v>
      </c>
      <c r="Z115" s="100">
        <v>87.576134999999994</v>
      </c>
      <c r="AA115" s="100">
        <v>88</v>
      </c>
      <c r="AB115" s="100" t="s">
        <v>204</v>
      </c>
      <c r="AC115" s="100">
        <v>7.7615841000000003</v>
      </c>
      <c r="AD115" s="100">
        <v>1452</v>
      </c>
      <c r="AE115" s="100">
        <v>0.14663760000000001</v>
      </c>
      <c r="AF115" s="100">
        <v>0.45346940000000002</v>
      </c>
      <c r="AH115" s="124">
        <v>2008</v>
      </c>
      <c r="AI115" s="100">
        <v>8172</v>
      </c>
      <c r="AJ115" s="100">
        <v>38.457920000000001</v>
      </c>
      <c r="AK115" s="100">
        <v>33.118848999999997</v>
      </c>
      <c r="AL115" s="100">
        <v>33.118848999999997</v>
      </c>
      <c r="AM115" s="100">
        <v>42.105010999999998</v>
      </c>
      <c r="AN115" s="100">
        <v>16.769493000000001</v>
      </c>
      <c r="AO115" s="100">
        <v>12.367876000000001</v>
      </c>
      <c r="AP115" s="100">
        <v>86.515051</v>
      </c>
      <c r="AQ115" s="100">
        <v>87</v>
      </c>
      <c r="AR115" s="100" t="s">
        <v>204</v>
      </c>
      <c r="AS115" s="100">
        <v>5.6771288999999996</v>
      </c>
      <c r="AT115" s="100">
        <v>2680</v>
      </c>
      <c r="AU115" s="100">
        <v>0.13447690000000001</v>
      </c>
      <c r="AV115" s="100">
        <v>0.30485689999999999</v>
      </c>
      <c r="AW115" s="100">
        <v>0.83797069999999996</v>
      </c>
      <c r="AY115" s="124">
        <v>2008</v>
      </c>
    </row>
    <row r="116" spans="2:51">
      <c r="B116" s="124">
        <v>2009</v>
      </c>
      <c r="C116" s="100">
        <v>2788</v>
      </c>
      <c r="D116" s="100">
        <v>25.812909999999999</v>
      </c>
      <c r="E116" s="100">
        <v>28.934443999999999</v>
      </c>
      <c r="F116" s="100">
        <v>28.934443999999999</v>
      </c>
      <c r="G116" s="100">
        <v>36.585338999999998</v>
      </c>
      <c r="H116" s="100">
        <v>14.877957</v>
      </c>
      <c r="I116" s="100">
        <v>10.933866</v>
      </c>
      <c r="J116" s="100">
        <v>84.270086000000006</v>
      </c>
      <c r="K116" s="100">
        <v>85</v>
      </c>
      <c r="L116" s="100" t="s">
        <v>204</v>
      </c>
      <c r="M116" s="100">
        <v>3.8550884999999999</v>
      </c>
      <c r="N116" s="100">
        <v>1648</v>
      </c>
      <c r="O116" s="100">
        <v>0.1608859</v>
      </c>
      <c r="P116" s="100">
        <v>0.29307420000000001</v>
      </c>
      <c r="R116" s="124">
        <v>2009</v>
      </c>
      <c r="S116" s="100">
        <v>5492</v>
      </c>
      <c r="T116" s="100">
        <v>50.427624999999999</v>
      </c>
      <c r="U116" s="100">
        <v>33.928030999999997</v>
      </c>
      <c r="V116" s="100">
        <v>33.928030999999997</v>
      </c>
      <c r="W116" s="100">
        <v>43.385274000000003</v>
      </c>
      <c r="X116" s="100">
        <v>17.052909</v>
      </c>
      <c r="Y116" s="100">
        <v>12.650876</v>
      </c>
      <c r="Z116" s="100">
        <v>87.745084000000006</v>
      </c>
      <c r="AA116" s="100">
        <v>88</v>
      </c>
      <c r="AB116" s="100" t="s">
        <v>204</v>
      </c>
      <c r="AC116" s="100">
        <v>8.0245470000000001</v>
      </c>
      <c r="AD116" s="100">
        <v>1466</v>
      </c>
      <c r="AE116" s="100">
        <v>0.14509159999999999</v>
      </c>
      <c r="AF116" s="100">
        <v>0.44753110000000002</v>
      </c>
      <c r="AH116" s="124">
        <v>2009</v>
      </c>
      <c r="AI116" s="100">
        <v>8280</v>
      </c>
      <c r="AJ116" s="100">
        <v>38.171365000000002</v>
      </c>
      <c r="AK116" s="100">
        <v>32.341766999999997</v>
      </c>
      <c r="AL116" s="100">
        <v>32.341766999999997</v>
      </c>
      <c r="AM116" s="100">
        <v>41.200176999999996</v>
      </c>
      <c r="AN116" s="100">
        <v>16.383154000000001</v>
      </c>
      <c r="AO116" s="100">
        <v>12.124245999999999</v>
      </c>
      <c r="AP116" s="100">
        <v>86.575000000000003</v>
      </c>
      <c r="AQ116" s="100">
        <v>87</v>
      </c>
      <c r="AR116" s="100" t="s">
        <v>204</v>
      </c>
      <c r="AS116" s="100">
        <v>5.8823528999999999</v>
      </c>
      <c r="AT116" s="100">
        <v>3114</v>
      </c>
      <c r="AU116" s="100">
        <v>0.15304280000000001</v>
      </c>
      <c r="AV116" s="100">
        <v>0.34993089999999999</v>
      </c>
      <c r="AW116" s="100">
        <v>0.85281819999999997</v>
      </c>
      <c r="AY116" s="124">
        <v>2009</v>
      </c>
    </row>
    <row r="117" spans="2:51">
      <c r="B117" s="124">
        <v>2010</v>
      </c>
      <c r="C117" s="100">
        <v>2920</v>
      </c>
      <c r="D117" s="100">
        <v>26.623313</v>
      </c>
      <c r="E117" s="100">
        <v>29.082795999999998</v>
      </c>
      <c r="F117" s="100">
        <v>29.082795999999998</v>
      </c>
      <c r="G117" s="100">
        <v>36.810018999999997</v>
      </c>
      <c r="H117" s="100">
        <v>14.90152</v>
      </c>
      <c r="I117" s="100">
        <v>10.972727000000001</v>
      </c>
      <c r="J117" s="100">
        <v>84.667123000000004</v>
      </c>
      <c r="K117" s="100">
        <v>85</v>
      </c>
      <c r="L117" s="100" t="s">
        <v>204</v>
      </c>
      <c r="M117" s="100">
        <v>3.9736541000000001</v>
      </c>
      <c r="N117" s="100">
        <v>1519</v>
      </c>
      <c r="O117" s="100">
        <v>0.14611170000000001</v>
      </c>
      <c r="P117" s="100">
        <v>0.2713023</v>
      </c>
      <c r="R117" s="124">
        <v>2010</v>
      </c>
      <c r="S117" s="100">
        <v>6083</v>
      </c>
      <c r="T117" s="100">
        <v>54.980518000000004</v>
      </c>
      <c r="U117" s="100">
        <v>36.344932999999997</v>
      </c>
      <c r="V117" s="100">
        <v>36.344932999999997</v>
      </c>
      <c r="W117" s="100">
        <v>46.433230000000002</v>
      </c>
      <c r="X117" s="100">
        <v>18.291667</v>
      </c>
      <c r="Y117" s="100">
        <v>13.574664</v>
      </c>
      <c r="Z117" s="100">
        <v>87.711067</v>
      </c>
      <c r="AA117" s="100">
        <v>88</v>
      </c>
      <c r="AB117" s="100" t="s">
        <v>204</v>
      </c>
      <c r="AC117" s="100">
        <v>8.6913657999999998</v>
      </c>
      <c r="AD117" s="100">
        <v>1758</v>
      </c>
      <c r="AE117" s="100">
        <v>0.17130809999999999</v>
      </c>
      <c r="AF117" s="100">
        <v>0.54871309999999995</v>
      </c>
      <c r="AH117" s="124">
        <v>2010</v>
      </c>
      <c r="AI117" s="100">
        <v>9003</v>
      </c>
      <c r="AJ117" s="100">
        <v>40.863753000000003</v>
      </c>
      <c r="AK117" s="100">
        <v>33.828769000000001</v>
      </c>
      <c r="AL117" s="100">
        <v>33.828769000000001</v>
      </c>
      <c r="AM117" s="100">
        <v>43.100617</v>
      </c>
      <c r="AN117" s="100">
        <v>17.113924000000001</v>
      </c>
      <c r="AO117" s="100">
        <v>12.678027</v>
      </c>
      <c r="AP117" s="100">
        <v>86.723585999999997</v>
      </c>
      <c r="AQ117" s="100">
        <v>87</v>
      </c>
      <c r="AR117" s="100" t="s">
        <v>204</v>
      </c>
      <c r="AS117" s="100">
        <v>6.2750482999999999</v>
      </c>
      <c r="AT117" s="100">
        <v>3277</v>
      </c>
      <c r="AU117" s="100">
        <v>0.1586282</v>
      </c>
      <c r="AV117" s="100">
        <v>0.37226880000000001</v>
      </c>
      <c r="AW117" s="100">
        <v>0.80018840000000002</v>
      </c>
      <c r="AY117" s="124">
        <v>2010</v>
      </c>
    </row>
    <row r="118" spans="2:51">
      <c r="B118" s="124">
        <v>2011</v>
      </c>
      <c r="C118" s="100">
        <v>3267</v>
      </c>
      <c r="D118" s="100">
        <v>29.384163000000001</v>
      </c>
      <c r="E118" s="100">
        <v>31.229846999999999</v>
      </c>
      <c r="F118" s="100">
        <v>31.229846999999999</v>
      </c>
      <c r="G118" s="100">
        <v>39.551763999999999</v>
      </c>
      <c r="H118" s="100">
        <v>15.951874</v>
      </c>
      <c r="I118" s="100">
        <v>11.678228000000001</v>
      </c>
      <c r="J118" s="100">
        <v>84.891031999999996</v>
      </c>
      <c r="K118" s="100">
        <v>86</v>
      </c>
      <c r="L118" s="100" t="s">
        <v>204</v>
      </c>
      <c r="M118" s="100">
        <v>4.3369175999999996</v>
      </c>
      <c r="N118" s="100">
        <v>1550</v>
      </c>
      <c r="O118" s="100">
        <v>0.14719599999999999</v>
      </c>
      <c r="P118" s="100">
        <v>0.28508470000000002</v>
      </c>
      <c r="R118" s="124">
        <v>2011</v>
      </c>
      <c r="S118" s="100">
        <v>6597</v>
      </c>
      <c r="T118" s="100">
        <v>58.787413000000001</v>
      </c>
      <c r="U118" s="100">
        <v>38.286932</v>
      </c>
      <c r="V118" s="100">
        <v>38.286932</v>
      </c>
      <c r="W118" s="100">
        <v>48.906114000000002</v>
      </c>
      <c r="X118" s="100">
        <v>19.295579</v>
      </c>
      <c r="Y118" s="100">
        <v>14.300843</v>
      </c>
      <c r="Z118" s="100">
        <v>87.797938000000002</v>
      </c>
      <c r="AA118" s="100">
        <v>88</v>
      </c>
      <c r="AB118" s="100" t="s">
        <v>204</v>
      </c>
      <c r="AC118" s="100">
        <v>9.2134298000000001</v>
      </c>
      <c r="AD118" s="100">
        <v>1931</v>
      </c>
      <c r="AE118" s="100">
        <v>0.18560409999999999</v>
      </c>
      <c r="AF118" s="100">
        <v>0.59056679999999995</v>
      </c>
      <c r="AH118" s="124">
        <v>2011</v>
      </c>
      <c r="AI118" s="100">
        <v>9864</v>
      </c>
      <c r="AJ118" s="100">
        <v>44.153936000000002</v>
      </c>
      <c r="AK118" s="100">
        <v>35.804271</v>
      </c>
      <c r="AL118" s="100">
        <v>35.804271</v>
      </c>
      <c r="AM118" s="100">
        <v>45.618155000000002</v>
      </c>
      <c r="AN118" s="100">
        <v>18.108429000000001</v>
      </c>
      <c r="AO118" s="100">
        <v>13.369471000000001</v>
      </c>
      <c r="AP118" s="100">
        <v>86.835158000000007</v>
      </c>
      <c r="AQ118" s="100">
        <v>88</v>
      </c>
      <c r="AR118" s="100" t="s">
        <v>204</v>
      </c>
      <c r="AS118" s="100">
        <v>6.7133095999999997</v>
      </c>
      <c r="AT118" s="100">
        <v>3481</v>
      </c>
      <c r="AU118" s="100">
        <v>0.16628419999999999</v>
      </c>
      <c r="AV118" s="100">
        <v>0.3998061</v>
      </c>
      <c r="AW118" s="100">
        <v>0.81567900000000004</v>
      </c>
      <c r="AY118" s="124">
        <v>2011</v>
      </c>
    </row>
    <row r="119" spans="2:51">
      <c r="B119" s="124">
        <v>2012</v>
      </c>
      <c r="C119" s="100">
        <v>3405</v>
      </c>
      <c r="D119" s="100">
        <v>30.098587999999999</v>
      </c>
      <c r="E119" s="100">
        <v>31.233453999999998</v>
      </c>
      <c r="F119" s="100">
        <v>31.233453999999998</v>
      </c>
      <c r="G119" s="100">
        <v>39.654530999999999</v>
      </c>
      <c r="H119" s="100">
        <v>15.916169999999999</v>
      </c>
      <c r="I119" s="100">
        <v>11.720777999999999</v>
      </c>
      <c r="J119" s="100">
        <v>84.976211000000006</v>
      </c>
      <c r="K119" s="100">
        <v>86</v>
      </c>
      <c r="L119" s="100" t="s">
        <v>204</v>
      </c>
      <c r="M119" s="100">
        <v>4.5525041999999996</v>
      </c>
      <c r="N119" s="100">
        <v>1738</v>
      </c>
      <c r="O119" s="100">
        <v>0.16233919999999999</v>
      </c>
      <c r="P119" s="100">
        <v>0.32864199999999999</v>
      </c>
      <c r="R119" s="124">
        <v>2012</v>
      </c>
      <c r="S119" s="100">
        <v>6962</v>
      </c>
      <c r="T119" s="100">
        <v>60.987622999999999</v>
      </c>
      <c r="U119" s="100">
        <v>39.143197000000001</v>
      </c>
      <c r="V119" s="100">
        <v>39.143197000000001</v>
      </c>
      <c r="W119" s="100">
        <v>50.106138999999999</v>
      </c>
      <c r="X119" s="100">
        <v>19.58793</v>
      </c>
      <c r="Y119" s="100">
        <v>14.461722</v>
      </c>
      <c r="Z119" s="100">
        <v>88.046401000000003</v>
      </c>
      <c r="AA119" s="100">
        <v>89</v>
      </c>
      <c r="AB119" s="100" t="s">
        <v>204</v>
      </c>
      <c r="AC119" s="100">
        <v>9.6287895999999993</v>
      </c>
      <c r="AD119" s="100">
        <v>1494</v>
      </c>
      <c r="AE119" s="100">
        <v>0.14116570000000001</v>
      </c>
      <c r="AF119" s="100">
        <v>0.46757929999999998</v>
      </c>
      <c r="AH119" s="124">
        <v>2012</v>
      </c>
      <c r="AI119" s="100">
        <v>10367</v>
      </c>
      <c r="AJ119" s="100">
        <v>45.612831</v>
      </c>
      <c r="AK119" s="100">
        <v>36.309865000000002</v>
      </c>
      <c r="AL119" s="100">
        <v>36.309865000000002</v>
      </c>
      <c r="AM119" s="100">
        <v>46.365063999999997</v>
      </c>
      <c r="AN119" s="100">
        <v>18.274415999999999</v>
      </c>
      <c r="AO119" s="100">
        <v>13.496448000000001</v>
      </c>
      <c r="AP119" s="100">
        <v>87.037912000000006</v>
      </c>
      <c r="AQ119" s="100">
        <v>88</v>
      </c>
      <c r="AR119" s="100" t="s">
        <v>204</v>
      </c>
      <c r="AS119" s="100">
        <v>7.0476824999999996</v>
      </c>
      <c r="AT119" s="100">
        <v>3232</v>
      </c>
      <c r="AU119" s="100">
        <v>0.15181339999999999</v>
      </c>
      <c r="AV119" s="100">
        <v>0.38096989999999997</v>
      </c>
      <c r="AW119" s="100">
        <v>0.79792799999999997</v>
      </c>
      <c r="AY119" s="124">
        <v>2012</v>
      </c>
    </row>
    <row r="120" spans="2:51">
      <c r="B120" s="124">
        <v>2013</v>
      </c>
      <c r="C120" s="100">
        <v>3656</v>
      </c>
      <c r="D120" s="100">
        <v>31.775867000000002</v>
      </c>
      <c r="E120" s="100">
        <v>32.261308</v>
      </c>
      <c r="F120" s="100">
        <v>32.261308</v>
      </c>
      <c r="G120" s="100">
        <v>40.854249000000003</v>
      </c>
      <c r="H120" s="100">
        <v>16.431764000000001</v>
      </c>
      <c r="I120" s="100">
        <v>12.006930000000001</v>
      </c>
      <c r="J120" s="100">
        <v>85.090536</v>
      </c>
      <c r="K120" s="100">
        <v>86</v>
      </c>
      <c r="L120" s="100" t="s">
        <v>204</v>
      </c>
      <c r="M120" s="100">
        <v>4.8243646</v>
      </c>
      <c r="N120" s="100">
        <v>1584</v>
      </c>
      <c r="O120" s="100">
        <v>0.14561080000000001</v>
      </c>
      <c r="P120" s="100">
        <v>0.2958519</v>
      </c>
      <c r="R120" s="124">
        <v>2013</v>
      </c>
      <c r="S120" s="100">
        <v>7277</v>
      </c>
      <c r="T120" s="100">
        <v>62.669193</v>
      </c>
      <c r="U120" s="100">
        <v>39.873627999999997</v>
      </c>
      <c r="V120" s="100">
        <v>39.873627999999997</v>
      </c>
      <c r="W120" s="100">
        <v>51.004834000000002</v>
      </c>
      <c r="X120" s="100">
        <v>19.973064000000001</v>
      </c>
      <c r="Y120" s="100">
        <v>14.810142000000001</v>
      </c>
      <c r="Z120" s="100">
        <v>88.057579000000004</v>
      </c>
      <c r="AA120" s="100">
        <v>89</v>
      </c>
      <c r="AB120" s="100" t="s">
        <v>204</v>
      </c>
      <c r="AC120" s="100">
        <v>10.121563999999999</v>
      </c>
      <c r="AD120" s="100">
        <v>1659</v>
      </c>
      <c r="AE120" s="100">
        <v>0.15412219999999999</v>
      </c>
      <c r="AF120" s="100">
        <v>0.50949270000000002</v>
      </c>
      <c r="AH120" s="124">
        <v>2013</v>
      </c>
      <c r="AI120" s="100">
        <v>10933</v>
      </c>
      <c r="AJ120" s="100">
        <v>47.293477000000003</v>
      </c>
      <c r="AK120" s="100">
        <v>37.160339</v>
      </c>
      <c r="AL120" s="100">
        <v>37.160339</v>
      </c>
      <c r="AM120" s="100">
        <v>47.382610999999997</v>
      </c>
      <c r="AN120" s="100">
        <v>18.707377000000001</v>
      </c>
      <c r="AO120" s="100">
        <v>13.807088</v>
      </c>
      <c r="AP120" s="100">
        <v>87.065398000000002</v>
      </c>
      <c r="AQ120" s="100">
        <v>88</v>
      </c>
      <c r="AR120" s="100" t="s">
        <v>204</v>
      </c>
      <c r="AS120" s="100">
        <v>7.4032692999999998</v>
      </c>
      <c r="AT120" s="100">
        <v>3243</v>
      </c>
      <c r="AU120" s="100">
        <v>0.149844</v>
      </c>
      <c r="AV120" s="100">
        <v>0.37664589999999998</v>
      </c>
      <c r="AW120" s="100">
        <v>0.8090889</v>
      </c>
      <c r="AY120" s="124">
        <v>2013</v>
      </c>
    </row>
    <row r="121" spans="2:51">
      <c r="B121" s="124">
        <v>2014</v>
      </c>
      <c r="C121" s="100">
        <v>4106</v>
      </c>
      <c r="D121" s="100">
        <v>35.188882999999997</v>
      </c>
      <c r="E121" s="100">
        <v>34.657308999999998</v>
      </c>
      <c r="F121" s="100">
        <v>34.657308999999998</v>
      </c>
      <c r="G121" s="100">
        <v>43.954849000000003</v>
      </c>
      <c r="H121" s="100">
        <v>17.700229</v>
      </c>
      <c r="I121" s="100">
        <v>13.049454000000001</v>
      </c>
      <c r="J121" s="100">
        <v>85.134924999999996</v>
      </c>
      <c r="K121" s="100">
        <v>86</v>
      </c>
      <c r="L121" s="100" t="s">
        <v>204</v>
      </c>
      <c r="M121" s="100">
        <v>5.2411892</v>
      </c>
      <c r="N121" s="100">
        <v>1897</v>
      </c>
      <c r="O121" s="100">
        <v>0.1721645</v>
      </c>
      <c r="P121" s="100">
        <v>0.34665620000000003</v>
      </c>
      <c r="R121" s="124">
        <v>2014</v>
      </c>
      <c r="S121" s="100">
        <v>7859</v>
      </c>
      <c r="T121" s="100">
        <v>66.645544999999998</v>
      </c>
      <c r="U121" s="100">
        <v>42.059144000000003</v>
      </c>
      <c r="V121" s="100">
        <v>42.059144000000003</v>
      </c>
      <c r="W121" s="100">
        <v>53.736350000000002</v>
      </c>
      <c r="X121" s="100">
        <v>21.149757000000001</v>
      </c>
      <c r="Y121" s="100">
        <v>15.750389999999999</v>
      </c>
      <c r="Z121" s="100">
        <v>88.106628999999998</v>
      </c>
      <c r="AA121" s="100">
        <v>89</v>
      </c>
      <c r="AB121" s="100" t="s">
        <v>204</v>
      </c>
      <c r="AC121" s="100">
        <v>10.445380999999999</v>
      </c>
      <c r="AD121" s="100">
        <v>2110</v>
      </c>
      <c r="AE121" s="100">
        <v>0.1931117</v>
      </c>
      <c r="AF121" s="100">
        <v>0.63323620000000003</v>
      </c>
      <c r="AH121" s="124">
        <v>2014</v>
      </c>
      <c r="AI121" s="100">
        <v>11965</v>
      </c>
      <c r="AJ121" s="100">
        <v>51.000196000000003</v>
      </c>
      <c r="AK121" s="100">
        <v>39.360019000000001</v>
      </c>
      <c r="AL121" s="100">
        <v>39.360019000000001</v>
      </c>
      <c r="AM121" s="100">
        <v>50.175125999999999</v>
      </c>
      <c r="AN121" s="100">
        <v>19.888272000000001</v>
      </c>
      <c r="AO121" s="100">
        <v>14.766044000000001</v>
      </c>
      <c r="AP121" s="100">
        <v>87.086837000000003</v>
      </c>
      <c r="AQ121" s="100">
        <v>88</v>
      </c>
      <c r="AR121" s="100" t="s">
        <v>204</v>
      </c>
      <c r="AS121" s="100">
        <v>7.7907279999999997</v>
      </c>
      <c r="AT121" s="100">
        <v>4007</v>
      </c>
      <c r="AU121" s="100">
        <v>0.18259410000000001</v>
      </c>
      <c r="AV121" s="100">
        <v>0.45511489999999999</v>
      </c>
      <c r="AW121" s="100">
        <v>0.82401369999999996</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P71" s="121">
        <v>1964</v>
      </c>
    </row>
    <row r="72" spans="2:6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P72" s="121">
        <v>1965</v>
      </c>
    </row>
    <row r="73" spans="2:6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P73" s="121">
        <v>1966</v>
      </c>
    </row>
    <row r="74" spans="2:6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P74" s="121">
        <v>1967</v>
      </c>
    </row>
    <row r="75" spans="2:68">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8"/>
      <c r="X75" s="122">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8"/>
      <c r="AT75" s="122">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P75" s="122">
        <v>1968</v>
      </c>
    </row>
    <row r="76" spans="2:68">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8"/>
      <c r="X76" s="122">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8"/>
      <c r="AT76" s="122">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P76" s="122">
        <v>1969</v>
      </c>
    </row>
    <row r="77" spans="2:68">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8"/>
      <c r="X77" s="122">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8"/>
      <c r="AT77" s="122">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P77" s="122">
        <v>1970</v>
      </c>
    </row>
    <row r="78" spans="2:68">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8"/>
      <c r="X78" s="122">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8"/>
      <c r="AT78" s="122">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P78" s="122">
        <v>1971</v>
      </c>
    </row>
    <row r="79" spans="2:68">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8"/>
      <c r="X79" s="122">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8"/>
      <c r="AT79" s="122">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P79" s="122">
        <v>1972</v>
      </c>
    </row>
    <row r="80" spans="2:68">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8"/>
      <c r="X80" s="122">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8"/>
      <c r="AT80" s="122">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P80" s="122">
        <v>1973</v>
      </c>
    </row>
    <row r="81" spans="2:68">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8"/>
      <c r="X81" s="122">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8"/>
      <c r="AT81" s="122">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P81" s="122">
        <v>1974</v>
      </c>
    </row>
    <row r="82" spans="2:68">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8"/>
      <c r="X82" s="122">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8"/>
      <c r="AT82" s="122">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P82" s="122">
        <v>1975</v>
      </c>
    </row>
    <row r="83" spans="2:68">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8"/>
      <c r="X83" s="122">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8"/>
      <c r="AT83" s="122">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P83" s="122">
        <v>1976</v>
      </c>
    </row>
    <row r="84" spans="2:68">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8"/>
      <c r="X84" s="122">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8"/>
      <c r="AT84" s="122">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P84" s="122">
        <v>1977</v>
      </c>
    </row>
    <row r="85" spans="2:68">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8"/>
      <c r="X85" s="122">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8"/>
      <c r="AT85" s="122">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P85" s="122">
        <v>1978</v>
      </c>
    </row>
    <row r="86" spans="2:68">
      <c r="B86" s="123">
        <v>1979</v>
      </c>
      <c r="C86" s="100">
        <v>0</v>
      </c>
      <c r="D86" s="100">
        <v>0</v>
      </c>
      <c r="E86" s="100">
        <v>0</v>
      </c>
      <c r="F86" s="100">
        <v>0</v>
      </c>
      <c r="G86" s="100">
        <v>0</v>
      </c>
      <c r="H86" s="100">
        <v>0</v>
      </c>
      <c r="I86" s="100">
        <v>0</v>
      </c>
      <c r="J86" s="100">
        <v>0</v>
      </c>
      <c r="K86" s="100">
        <v>0</v>
      </c>
      <c r="L86" s="100">
        <v>1</v>
      </c>
      <c r="M86" s="100">
        <v>1</v>
      </c>
      <c r="N86" s="100">
        <v>5</v>
      </c>
      <c r="O86" s="100">
        <v>9</v>
      </c>
      <c r="P86" s="100">
        <v>10</v>
      </c>
      <c r="Q86" s="100">
        <v>27</v>
      </c>
      <c r="R86" s="100">
        <v>44</v>
      </c>
      <c r="S86" s="100">
        <v>39</v>
      </c>
      <c r="T86" s="100">
        <v>39</v>
      </c>
      <c r="U86" s="100">
        <v>0</v>
      </c>
      <c r="V86" s="100">
        <v>175</v>
      </c>
      <c r="W86" s="128"/>
      <c r="X86" s="123">
        <v>1979</v>
      </c>
      <c r="Y86" s="100">
        <v>0</v>
      </c>
      <c r="Z86" s="100">
        <v>0</v>
      </c>
      <c r="AA86" s="100">
        <v>0</v>
      </c>
      <c r="AB86" s="100">
        <v>0</v>
      </c>
      <c r="AC86" s="100">
        <v>0</v>
      </c>
      <c r="AD86" s="100">
        <v>0</v>
      </c>
      <c r="AE86" s="100">
        <v>0</v>
      </c>
      <c r="AF86" s="100">
        <v>0</v>
      </c>
      <c r="AG86" s="100">
        <v>0</v>
      </c>
      <c r="AH86" s="100">
        <v>1</v>
      </c>
      <c r="AI86" s="100">
        <v>2</v>
      </c>
      <c r="AJ86" s="100">
        <v>2</v>
      </c>
      <c r="AK86" s="100">
        <v>9</v>
      </c>
      <c r="AL86" s="100">
        <v>13</v>
      </c>
      <c r="AM86" s="100">
        <v>27</v>
      </c>
      <c r="AN86" s="100">
        <v>36</v>
      </c>
      <c r="AO86" s="100">
        <v>65</v>
      </c>
      <c r="AP86" s="100">
        <v>142</v>
      </c>
      <c r="AQ86" s="100">
        <v>0</v>
      </c>
      <c r="AR86" s="100">
        <v>297</v>
      </c>
      <c r="AS86" s="128"/>
      <c r="AT86" s="123">
        <v>1979</v>
      </c>
      <c r="AU86" s="100">
        <v>0</v>
      </c>
      <c r="AV86" s="100">
        <v>0</v>
      </c>
      <c r="AW86" s="100">
        <v>0</v>
      </c>
      <c r="AX86" s="100">
        <v>0</v>
      </c>
      <c r="AY86" s="100">
        <v>0</v>
      </c>
      <c r="AZ86" s="100">
        <v>0</v>
      </c>
      <c r="BA86" s="100">
        <v>0</v>
      </c>
      <c r="BB86" s="100">
        <v>0</v>
      </c>
      <c r="BC86" s="100">
        <v>0</v>
      </c>
      <c r="BD86" s="100">
        <v>2</v>
      </c>
      <c r="BE86" s="100">
        <v>3</v>
      </c>
      <c r="BF86" s="100">
        <v>7</v>
      </c>
      <c r="BG86" s="100">
        <v>18</v>
      </c>
      <c r="BH86" s="100">
        <v>23</v>
      </c>
      <c r="BI86" s="100">
        <v>54</v>
      </c>
      <c r="BJ86" s="100">
        <v>80</v>
      </c>
      <c r="BK86" s="100">
        <v>104</v>
      </c>
      <c r="BL86" s="100">
        <v>181</v>
      </c>
      <c r="BM86" s="100">
        <v>0</v>
      </c>
      <c r="BN86" s="100">
        <v>472</v>
      </c>
      <c r="BP86" s="123">
        <v>1979</v>
      </c>
    </row>
    <row r="87" spans="2:68">
      <c r="B87" s="123">
        <v>1980</v>
      </c>
      <c r="C87" s="100">
        <v>0</v>
      </c>
      <c r="D87" s="100">
        <v>0</v>
      </c>
      <c r="E87" s="100">
        <v>0</v>
      </c>
      <c r="F87" s="100">
        <v>0</v>
      </c>
      <c r="G87" s="100">
        <v>0</v>
      </c>
      <c r="H87" s="100">
        <v>0</v>
      </c>
      <c r="I87" s="100">
        <v>0</v>
      </c>
      <c r="J87" s="100">
        <v>0</v>
      </c>
      <c r="K87" s="100">
        <v>0</v>
      </c>
      <c r="L87" s="100">
        <v>0</v>
      </c>
      <c r="M87" s="100">
        <v>0</v>
      </c>
      <c r="N87" s="100">
        <v>2</v>
      </c>
      <c r="O87" s="100">
        <v>8</v>
      </c>
      <c r="P87" s="100">
        <v>18</v>
      </c>
      <c r="Q87" s="100">
        <v>39</v>
      </c>
      <c r="R87" s="100">
        <v>44</v>
      </c>
      <c r="S87" s="100">
        <v>56</v>
      </c>
      <c r="T87" s="100">
        <v>61</v>
      </c>
      <c r="U87" s="100">
        <v>0</v>
      </c>
      <c r="V87" s="100">
        <v>228</v>
      </c>
      <c r="W87" s="128"/>
      <c r="X87" s="123">
        <v>1980</v>
      </c>
      <c r="Y87" s="100">
        <v>0</v>
      </c>
      <c r="Z87" s="100">
        <v>0</v>
      </c>
      <c r="AA87" s="100">
        <v>0</v>
      </c>
      <c r="AB87" s="100">
        <v>0</v>
      </c>
      <c r="AC87" s="100">
        <v>0</v>
      </c>
      <c r="AD87" s="100">
        <v>0</v>
      </c>
      <c r="AE87" s="100">
        <v>0</v>
      </c>
      <c r="AF87" s="100">
        <v>0</v>
      </c>
      <c r="AG87" s="100">
        <v>0</v>
      </c>
      <c r="AH87" s="100">
        <v>0</v>
      </c>
      <c r="AI87" s="100">
        <v>1</v>
      </c>
      <c r="AJ87" s="100">
        <v>3</v>
      </c>
      <c r="AK87" s="100">
        <v>4</v>
      </c>
      <c r="AL87" s="100">
        <v>18</v>
      </c>
      <c r="AM87" s="100">
        <v>28</v>
      </c>
      <c r="AN87" s="100">
        <v>57</v>
      </c>
      <c r="AO87" s="100">
        <v>84</v>
      </c>
      <c r="AP87" s="100">
        <v>162</v>
      </c>
      <c r="AQ87" s="100">
        <v>0</v>
      </c>
      <c r="AR87" s="100">
        <v>357</v>
      </c>
      <c r="AS87" s="128"/>
      <c r="AT87" s="123">
        <v>1980</v>
      </c>
      <c r="AU87" s="100">
        <v>0</v>
      </c>
      <c r="AV87" s="100">
        <v>0</v>
      </c>
      <c r="AW87" s="100">
        <v>0</v>
      </c>
      <c r="AX87" s="100">
        <v>0</v>
      </c>
      <c r="AY87" s="100">
        <v>0</v>
      </c>
      <c r="AZ87" s="100">
        <v>0</v>
      </c>
      <c r="BA87" s="100">
        <v>0</v>
      </c>
      <c r="BB87" s="100">
        <v>0</v>
      </c>
      <c r="BC87" s="100">
        <v>0</v>
      </c>
      <c r="BD87" s="100">
        <v>0</v>
      </c>
      <c r="BE87" s="100">
        <v>1</v>
      </c>
      <c r="BF87" s="100">
        <v>5</v>
      </c>
      <c r="BG87" s="100">
        <v>12</v>
      </c>
      <c r="BH87" s="100">
        <v>36</v>
      </c>
      <c r="BI87" s="100">
        <v>67</v>
      </c>
      <c r="BJ87" s="100">
        <v>101</v>
      </c>
      <c r="BK87" s="100">
        <v>140</v>
      </c>
      <c r="BL87" s="100">
        <v>223</v>
      </c>
      <c r="BM87" s="100">
        <v>0</v>
      </c>
      <c r="BN87" s="100">
        <v>585</v>
      </c>
      <c r="BP87" s="123">
        <v>1980</v>
      </c>
    </row>
    <row r="88" spans="2:68">
      <c r="B88" s="123">
        <v>1981</v>
      </c>
      <c r="C88" s="100">
        <v>0</v>
      </c>
      <c r="D88" s="100">
        <v>0</v>
      </c>
      <c r="E88" s="100">
        <v>0</v>
      </c>
      <c r="F88" s="100">
        <v>0</v>
      </c>
      <c r="G88" s="100">
        <v>0</v>
      </c>
      <c r="H88" s="100">
        <v>0</v>
      </c>
      <c r="I88" s="100">
        <v>0</v>
      </c>
      <c r="J88" s="100">
        <v>0</v>
      </c>
      <c r="K88" s="100">
        <v>0</v>
      </c>
      <c r="L88" s="100">
        <v>0</v>
      </c>
      <c r="M88" s="100">
        <v>3</v>
      </c>
      <c r="N88" s="100">
        <v>5</v>
      </c>
      <c r="O88" s="100">
        <v>10</v>
      </c>
      <c r="P88" s="100">
        <v>18</v>
      </c>
      <c r="Q88" s="100">
        <v>34</v>
      </c>
      <c r="R88" s="100">
        <v>59</v>
      </c>
      <c r="S88" s="100">
        <v>49</v>
      </c>
      <c r="T88" s="100">
        <v>75</v>
      </c>
      <c r="U88" s="100">
        <v>0</v>
      </c>
      <c r="V88" s="100">
        <v>253</v>
      </c>
      <c r="W88" s="128"/>
      <c r="X88" s="123">
        <v>1981</v>
      </c>
      <c r="Y88" s="100">
        <v>0</v>
      </c>
      <c r="Z88" s="100">
        <v>0</v>
      </c>
      <c r="AA88" s="100">
        <v>0</v>
      </c>
      <c r="AB88" s="100">
        <v>0</v>
      </c>
      <c r="AC88" s="100">
        <v>0</v>
      </c>
      <c r="AD88" s="100">
        <v>0</v>
      </c>
      <c r="AE88" s="100">
        <v>0</v>
      </c>
      <c r="AF88" s="100">
        <v>0</v>
      </c>
      <c r="AG88" s="100">
        <v>2</v>
      </c>
      <c r="AH88" s="100">
        <v>0</v>
      </c>
      <c r="AI88" s="100">
        <v>1</v>
      </c>
      <c r="AJ88" s="100">
        <v>7</v>
      </c>
      <c r="AK88" s="100">
        <v>9</v>
      </c>
      <c r="AL88" s="100">
        <v>19</v>
      </c>
      <c r="AM88" s="100">
        <v>31</v>
      </c>
      <c r="AN88" s="100">
        <v>55</v>
      </c>
      <c r="AO88" s="100">
        <v>73</v>
      </c>
      <c r="AP88" s="100">
        <v>169</v>
      </c>
      <c r="AQ88" s="100">
        <v>0</v>
      </c>
      <c r="AR88" s="100">
        <v>366</v>
      </c>
      <c r="AS88" s="128"/>
      <c r="AT88" s="123">
        <v>1981</v>
      </c>
      <c r="AU88" s="100">
        <v>0</v>
      </c>
      <c r="AV88" s="100">
        <v>0</v>
      </c>
      <c r="AW88" s="100">
        <v>0</v>
      </c>
      <c r="AX88" s="100">
        <v>0</v>
      </c>
      <c r="AY88" s="100">
        <v>0</v>
      </c>
      <c r="AZ88" s="100">
        <v>0</v>
      </c>
      <c r="BA88" s="100">
        <v>0</v>
      </c>
      <c r="BB88" s="100">
        <v>0</v>
      </c>
      <c r="BC88" s="100">
        <v>2</v>
      </c>
      <c r="BD88" s="100">
        <v>0</v>
      </c>
      <c r="BE88" s="100">
        <v>4</v>
      </c>
      <c r="BF88" s="100">
        <v>12</v>
      </c>
      <c r="BG88" s="100">
        <v>19</v>
      </c>
      <c r="BH88" s="100">
        <v>37</v>
      </c>
      <c r="BI88" s="100">
        <v>65</v>
      </c>
      <c r="BJ88" s="100">
        <v>114</v>
      </c>
      <c r="BK88" s="100">
        <v>122</v>
      </c>
      <c r="BL88" s="100">
        <v>244</v>
      </c>
      <c r="BM88" s="100">
        <v>0</v>
      </c>
      <c r="BN88" s="100">
        <v>619</v>
      </c>
      <c r="BP88" s="123">
        <v>1981</v>
      </c>
    </row>
    <row r="89" spans="2:68">
      <c r="B89" s="123">
        <v>1982</v>
      </c>
      <c r="C89" s="100">
        <v>0</v>
      </c>
      <c r="D89" s="100">
        <v>0</v>
      </c>
      <c r="E89" s="100">
        <v>0</v>
      </c>
      <c r="F89" s="100">
        <v>0</v>
      </c>
      <c r="G89" s="100">
        <v>0</v>
      </c>
      <c r="H89" s="100">
        <v>0</v>
      </c>
      <c r="I89" s="100">
        <v>0</v>
      </c>
      <c r="J89" s="100">
        <v>1</v>
      </c>
      <c r="K89" s="100">
        <v>0</v>
      </c>
      <c r="L89" s="100">
        <v>2</v>
      </c>
      <c r="M89" s="100">
        <v>2</v>
      </c>
      <c r="N89" s="100">
        <v>1</v>
      </c>
      <c r="O89" s="100">
        <v>16</v>
      </c>
      <c r="P89" s="100">
        <v>20</v>
      </c>
      <c r="Q89" s="100">
        <v>42</v>
      </c>
      <c r="R89" s="100">
        <v>66</v>
      </c>
      <c r="S89" s="100">
        <v>67</v>
      </c>
      <c r="T89" s="100">
        <v>75</v>
      </c>
      <c r="U89" s="100">
        <v>0</v>
      </c>
      <c r="V89" s="100">
        <v>292</v>
      </c>
      <c r="W89" s="128"/>
      <c r="X89" s="123">
        <v>1982</v>
      </c>
      <c r="Y89" s="100">
        <v>0</v>
      </c>
      <c r="Z89" s="100">
        <v>0</v>
      </c>
      <c r="AA89" s="100">
        <v>0</v>
      </c>
      <c r="AB89" s="100">
        <v>0</v>
      </c>
      <c r="AC89" s="100">
        <v>0</v>
      </c>
      <c r="AD89" s="100">
        <v>0</v>
      </c>
      <c r="AE89" s="100">
        <v>0</v>
      </c>
      <c r="AF89" s="100">
        <v>0</v>
      </c>
      <c r="AG89" s="100">
        <v>0</v>
      </c>
      <c r="AH89" s="100">
        <v>2</v>
      </c>
      <c r="AI89" s="100">
        <v>1</v>
      </c>
      <c r="AJ89" s="100">
        <v>5</v>
      </c>
      <c r="AK89" s="100">
        <v>9</v>
      </c>
      <c r="AL89" s="100">
        <v>14</v>
      </c>
      <c r="AM89" s="100">
        <v>32</v>
      </c>
      <c r="AN89" s="100">
        <v>64</v>
      </c>
      <c r="AO89" s="100">
        <v>129</v>
      </c>
      <c r="AP89" s="100">
        <v>244</v>
      </c>
      <c r="AQ89" s="100">
        <v>0</v>
      </c>
      <c r="AR89" s="100">
        <v>500</v>
      </c>
      <c r="AS89" s="128"/>
      <c r="AT89" s="123">
        <v>1982</v>
      </c>
      <c r="AU89" s="100">
        <v>0</v>
      </c>
      <c r="AV89" s="100">
        <v>0</v>
      </c>
      <c r="AW89" s="100">
        <v>0</v>
      </c>
      <c r="AX89" s="100">
        <v>0</v>
      </c>
      <c r="AY89" s="100">
        <v>0</v>
      </c>
      <c r="AZ89" s="100">
        <v>0</v>
      </c>
      <c r="BA89" s="100">
        <v>0</v>
      </c>
      <c r="BB89" s="100">
        <v>1</v>
      </c>
      <c r="BC89" s="100">
        <v>0</v>
      </c>
      <c r="BD89" s="100">
        <v>4</v>
      </c>
      <c r="BE89" s="100">
        <v>3</v>
      </c>
      <c r="BF89" s="100">
        <v>6</v>
      </c>
      <c r="BG89" s="100">
        <v>25</v>
      </c>
      <c r="BH89" s="100">
        <v>34</v>
      </c>
      <c r="BI89" s="100">
        <v>74</v>
      </c>
      <c r="BJ89" s="100">
        <v>130</v>
      </c>
      <c r="BK89" s="100">
        <v>196</v>
      </c>
      <c r="BL89" s="100">
        <v>319</v>
      </c>
      <c r="BM89" s="100">
        <v>0</v>
      </c>
      <c r="BN89" s="100">
        <v>792</v>
      </c>
      <c r="BP89" s="123">
        <v>1982</v>
      </c>
    </row>
    <row r="90" spans="2:68">
      <c r="B90" s="123">
        <v>1983</v>
      </c>
      <c r="C90" s="100">
        <v>0</v>
      </c>
      <c r="D90" s="100">
        <v>0</v>
      </c>
      <c r="E90" s="100">
        <v>0</v>
      </c>
      <c r="F90" s="100">
        <v>0</v>
      </c>
      <c r="G90" s="100">
        <v>0</v>
      </c>
      <c r="H90" s="100">
        <v>0</v>
      </c>
      <c r="I90" s="100">
        <v>0</v>
      </c>
      <c r="J90" s="100">
        <v>0</v>
      </c>
      <c r="K90" s="100">
        <v>2</v>
      </c>
      <c r="L90" s="100">
        <v>0</v>
      </c>
      <c r="M90" s="100">
        <v>3</v>
      </c>
      <c r="N90" s="100">
        <v>1</v>
      </c>
      <c r="O90" s="100">
        <v>7</v>
      </c>
      <c r="P90" s="100">
        <v>26</v>
      </c>
      <c r="Q90" s="100">
        <v>33</v>
      </c>
      <c r="R90" s="100">
        <v>66</v>
      </c>
      <c r="S90" s="100">
        <v>66</v>
      </c>
      <c r="T90" s="100">
        <v>69</v>
      </c>
      <c r="U90" s="100">
        <v>0</v>
      </c>
      <c r="V90" s="100">
        <v>273</v>
      </c>
      <c r="W90" s="128"/>
      <c r="X90" s="123">
        <v>1983</v>
      </c>
      <c r="Y90" s="100">
        <v>0</v>
      </c>
      <c r="Z90" s="100">
        <v>0</v>
      </c>
      <c r="AA90" s="100">
        <v>0</v>
      </c>
      <c r="AB90" s="100">
        <v>0</v>
      </c>
      <c r="AC90" s="100">
        <v>0</v>
      </c>
      <c r="AD90" s="100">
        <v>0</v>
      </c>
      <c r="AE90" s="100">
        <v>0</v>
      </c>
      <c r="AF90" s="100">
        <v>1</v>
      </c>
      <c r="AG90" s="100">
        <v>0</v>
      </c>
      <c r="AH90" s="100">
        <v>2</v>
      </c>
      <c r="AI90" s="100">
        <v>3</v>
      </c>
      <c r="AJ90" s="100">
        <v>5</v>
      </c>
      <c r="AK90" s="100">
        <v>9</v>
      </c>
      <c r="AL90" s="100">
        <v>9</v>
      </c>
      <c r="AM90" s="100">
        <v>47</v>
      </c>
      <c r="AN90" s="100">
        <v>58</v>
      </c>
      <c r="AO90" s="100">
        <v>94</v>
      </c>
      <c r="AP90" s="100">
        <v>195</v>
      </c>
      <c r="AQ90" s="100">
        <v>0</v>
      </c>
      <c r="AR90" s="100">
        <v>423</v>
      </c>
      <c r="AS90" s="128"/>
      <c r="AT90" s="123">
        <v>1983</v>
      </c>
      <c r="AU90" s="100">
        <v>0</v>
      </c>
      <c r="AV90" s="100">
        <v>0</v>
      </c>
      <c r="AW90" s="100">
        <v>0</v>
      </c>
      <c r="AX90" s="100">
        <v>0</v>
      </c>
      <c r="AY90" s="100">
        <v>0</v>
      </c>
      <c r="AZ90" s="100">
        <v>0</v>
      </c>
      <c r="BA90" s="100">
        <v>0</v>
      </c>
      <c r="BB90" s="100">
        <v>1</v>
      </c>
      <c r="BC90" s="100">
        <v>2</v>
      </c>
      <c r="BD90" s="100">
        <v>2</v>
      </c>
      <c r="BE90" s="100">
        <v>6</v>
      </c>
      <c r="BF90" s="100">
        <v>6</v>
      </c>
      <c r="BG90" s="100">
        <v>16</v>
      </c>
      <c r="BH90" s="100">
        <v>35</v>
      </c>
      <c r="BI90" s="100">
        <v>80</v>
      </c>
      <c r="BJ90" s="100">
        <v>124</v>
      </c>
      <c r="BK90" s="100">
        <v>160</v>
      </c>
      <c r="BL90" s="100">
        <v>264</v>
      </c>
      <c r="BM90" s="100">
        <v>0</v>
      </c>
      <c r="BN90" s="100">
        <v>696</v>
      </c>
      <c r="BP90" s="123">
        <v>1983</v>
      </c>
    </row>
    <row r="91" spans="2:68">
      <c r="B91" s="123">
        <v>1984</v>
      </c>
      <c r="C91" s="100">
        <v>0</v>
      </c>
      <c r="D91" s="100">
        <v>0</v>
      </c>
      <c r="E91" s="100">
        <v>0</v>
      </c>
      <c r="F91" s="100">
        <v>0</v>
      </c>
      <c r="G91" s="100">
        <v>0</v>
      </c>
      <c r="H91" s="100">
        <v>0</v>
      </c>
      <c r="I91" s="100">
        <v>0</v>
      </c>
      <c r="J91" s="100">
        <v>0</v>
      </c>
      <c r="K91" s="100">
        <v>0</v>
      </c>
      <c r="L91" s="100">
        <v>0</v>
      </c>
      <c r="M91" s="100">
        <v>1</v>
      </c>
      <c r="N91" s="100">
        <v>6</v>
      </c>
      <c r="O91" s="100">
        <v>11</v>
      </c>
      <c r="P91" s="100">
        <v>25</v>
      </c>
      <c r="Q91" s="100">
        <v>53</v>
      </c>
      <c r="R91" s="100">
        <v>86</v>
      </c>
      <c r="S91" s="100">
        <v>88</v>
      </c>
      <c r="T91" s="100">
        <v>108</v>
      </c>
      <c r="U91" s="100">
        <v>0</v>
      </c>
      <c r="V91" s="100">
        <v>378</v>
      </c>
      <c r="W91" s="128"/>
      <c r="X91" s="123">
        <v>1984</v>
      </c>
      <c r="Y91" s="100">
        <v>0</v>
      </c>
      <c r="Z91" s="100">
        <v>0</v>
      </c>
      <c r="AA91" s="100">
        <v>0</v>
      </c>
      <c r="AB91" s="100">
        <v>0</v>
      </c>
      <c r="AC91" s="100">
        <v>0</v>
      </c>
      <c r="AD91" s="100">
        <v>0</v>
      </c>
      <c r="AE91" s="100">
        <v>0</v>
      </c>
      <c r="AF91" s="100">
        <v>0</v>
      </c>
      <c r="AG91" s="100">
        <v>0</v>
      </c>
      <c r="AH91" s="100">
        <v>0</v>
      </c>
      <c r="AI91" s="100">
        <v>1</v>
      </c>
      <c r="AJ91" s="100">
        <v>1</v>
      </c>
      <c r="AK91" s="100">
        <v>10</v>
      </c>
      <c r="AL91" s="100">
        <v>22</v>
      </c>
      <c r="AM91" s="100">
        <v>41</v>
      </c>
      <c r="AN91" s="100">
        <v>80</v>
      </c>
      <c r="AO91" s="100">
        <v>141</v>
      </c>
      <c r="AP91" s="100">
        <v>257</v>
      </c>
      <c r="AQ91" s="100">
        <v>0</v>
      </c>
      <c r="AR91" s="100">
        <v>553</v>
      </c>
      <c r="AS91" s="128"/>
      <c r="AT91" s="123">
        <v>1984</v>
      </c>
      <c r="AU91" s="100">
        <v>0</v>
      </c>
      <c r="AV91" s="100">
        <v>0</v>
      </c>
      <c r="AW91" s="100">
        <v>0</v>
      </c>
      <c r="AX91" s="100">
        <v>0</v>
      </c>
      <c r="AY91" s="100">
        <v>0</v>
      </c>
      <c r="AZ91" s="100">
        <v>0</v>
      </c>
      <c r="BA91" s="100">
        <v>0</v>
      </c>
      <c r="BB91" s="100">
        <v>0</v>
      </c>
      <c r="BC91" s="100">
        <v>0</v>
      </c>
      <c r="BD91" s="100">
        <v>0</v>
      </c>
      <c r="BE91" s="100">
        <v>2</v>
      </c>
      <c r="BF91" s="100">
        <v>7</v>
      </c>
      <c r="BG91" s="100">
        <v>21</v>
      </c>
      <c r="BH91" s="100">
        <v>47</v>
      </c>
      <c r="BI91" s="100">
        <v>94</v>
      </c>
      <c r="BJ91" s="100">
        <v>166</v>
      </c>
      <c r="BK91" s="100">
        <v>229</v>
      </c>
      <c r="BL91" s="100">
        <v>365</v>
      </c>
      <c r="BM91" s="100">
        <v>0</v>
      </c>
      <c r="BN91" s="100">
        <v>931</v>
      </c>
      <c r="BP91" s="123">
        <v>1984</v>
      </c>
    </row>
    <row r="92" spans="2:68">
      <c r="B92" s="123">
        <v>1985</v>
      </c>
      <c r="C92" s="100">
        <v>0</v>
      </c>
      <c r="D92" s="100">
        <v>0</v>
      </c>
      <c r="E92" s="100">
        <v>0</v>
      </c>
      <c r="F92" s="100">
        <v>0</v>
      </c>
      <c r="G92" s="100">
        <v>0</v>
      </c>
      <c r="H92" s="100">
        <v>0</v>
      </c>
      <c r="I92" s="100">
        <v>0</v>
      </c>
      <c r="J92" s="100">
        <v>0</v>
      </c>
      <c r="K92" s="100">
        <v>1</v>
      </c>
      <c r="L92" s="100">
        <v>0</v>
      </c>
      <c r="M92" s="100">
        <v>1</v>
      </c>
      <c r="N92" s="100">
        <v>7</v>
      </c>
      <c r="O92" s="100">
        <v>24</v>
      </c>
      <c r="P92" s="100">
        <v>29</v>
      </c>
      <c r="Q92" s="100">
        <v>65</v>
      </c>
      <c r="R92" s="100">
        <v>104</v>
      </c>
      <c r="S92" s="100">
        <v>142</v>
      </c>
      <c r="T92" s="100">
        <v>159</v>
      </c>
      <c r="U92" s="100">
        <v>0</v>
      </c>
      <c r="V92" s="100">
        <v>532</v>
      </c>
      <c r="W92" s="128"/>
      <c r="X92" s="123">
        <v>1985</v>
      </c>
      <c r="Y92" s="100">
        <v>0</v>
      </c>
      <c r="Z92" s="100">
        <v>0</v>
      </c>
      <c r="AA92" s="100">
        <v>0</v>
      </c>
      <c r="AB92" s="100">
        <v>0</v>
      </c>
      <c r="AC92" s="100">
        <v>0</v>
      </c>
      <c r="AD92" s="100">
        <v>0</v>
      </c>
      <c r="AE92" s="100">
        <v>0</v>
      </c>
      <c r="AF92" s="100">
        <v>0</v>
      </c>
      <c r="AG92" s="100">
        <v>0</v>
      </c>
      <c r="AH92" s="100">
        <v>0</v>
      </c>
      <c r="AI92" s="100">
        <v>2</v>
      </c>
      <c r="AJ92" s="100">
        <v>3</v>
      </c>
      <c r="AK92" s="100">
        <v>22</v>
      </c>
      <c r="AL92" s="100">
        <v>21</v>
      </c>
      <c r="AM92" s="100">
        <v>56</v>
      </c>
      <c r="AN92" s="100">
        <v>116</v>
      </c>
      <c r="AO92" s="100">
        <v>181</v>
      </c>
      <c r="AP92" s="100">
        <v>418</v>
      </c>
      <c r="AQ92" s="100">
        <v>0</v>
      </c>
      <c r="AR92" s="100">
        <v>819</v>
      </c>
      <c r="AS92" s="128"/>
      <c r="AT92" s="123">
        <v>1985</v>
      </c>
      <c r="AU92" s="100">
        <v>0</v>
      </c>
      <c r="AV92" s="100">
        <v>0</v>
      </c>
      <c r="AW92" s="100">
        <v>0</v>
      </c>
      <c r="AX92" s="100">
        <v>0</v>
      </c>
      <c r="AY92" s="100">
        <v>0</v>
      </c>
      <c r="AZ92" s="100">
        <v>0</v>
      </c>
      <c r="BA92" s="100">
        <v>0</v>
      </c>
      <c r="BB92" s="100">
        <v>0</v>
      </c>
      <c r="BC92" s="100">
        <v>1</v>
      </c>
      <c r="BD92" s="100">
        <v>0</v>
      </c>
      <c r="BE92" s="100">
        <v>3</v>
      </c>
      <c r="BF92" s="100">
        <v>10</v>
      </c>
      <c r="BG92" s="100">
        <v>46</v>
      </c>
      <c r="BH92" s="100">
        <v>50</v>
      </c>
      <c r="BI92" s="100">
        <v>121</v>
      </c>
      <c r="BJ92" s="100">
        <v>220</v>
      </c>
      <c r="BK92" s="100">
        <v>323</v>
      </c>
      <c r="BL92" s="100">
        <v>577</v>
      </c>
      <c r="BM92" s="100">
        <v>0</v>
      </c>
      <c r="BN92" s="100">
        <v>1351</v>
      </c>
      <c r="BP92" s="123">
        <v>1985</v>
      </c>
    </row>
    <row r="93" spans="2:68">
      <c r="B93" s="123">
        <v>1986</v>
      </c>
      <c r="C93" s="100">
        <v>0</v>
      </c>
      <c r="D93" s="100">
        <v>0</v>
      </c>
      <c r="E93" s="100">
        <v>0</v>
      </c>
      <c r="F93" s="100">
        <v>0</v>
      </c>
      <c r="G93" s="100">
        <v>0</v>
      </c>
      <c r="H93" s="100">
        <v>0</v>
      </c>
      <c r="I93" s="100">
        <v>0</v>
      </c>
      <c r="J93" s="100">
        <v>0</v>
      </c>
      <c r="K93" s="100">
        <v>0</v>
      </c>
      <c r="L93" s="100">
        <v>0</v>
      </c>
      <c r="M93" s="100">
        <v>1</v>
      </c>
      <c r="N93" s="100">
        <v>5</v>
      </c>
      <c r="O93" s="100">
        <v>14</v>
      </c>
      <c r="P93" s="100">
        <v>32</v>
      </c>
      <c r="Q93" s="100">
        <v>54</v>
      </c>
      <c r="R93" s="100">
        <v>120</v>
      </c>
      <c r="S93" s="100">
        <v>127</v>
      </c>
      <c r="T93" s="100">
        <v>159</v>
      </c>
      <c r="U93" s="100">
        <v>0</v>
      </c>
      <c r="V93" s="100">
        <v>512</v>
      </c>
      <c r="W93" s="128"/>
      <c r="X93" s="123">
        <v>1986</v>
      </c>
      <c r="Y93" s="100">
        <v>0</v>
      </c>
      <c r="Z93" s="100">
        <v>0</v>
      </c>
      <c r="AA93" s="100">
        <v>0</v>
      </c>
      <c r="AB93" s="100">
        <v>0</v>
      </c>
      <c r="AC93" s="100">
        <v>0</v>
      </c>
      <c r="AD93" s="100">
        <v>0</v>
      </c>
      <c r="AE93" s="100">
        <v>0</v>
      </c>
      <c r="AF93" s="100">
        <v>0</v>
      </c>
      <c r="AG93" s="100">
        <v>0</v>
      </c>
      <c r="AH93" s="100">
        <v>1</v>
      </c>
      <c r="AI93" s="100">
        <v>1</v>
      </c>
      <c r="AJ93" s="100">
        <v>1</v>
      </c>
      <c r="AK93" s="100">
        <v>11</v>
      </c>
      <c r="AL93" s="100">
        <v>35</v>
      </c>
      <c r="AM93" s="100">
        <v>78</v>
      </c>
      <c r="AN93" s="100">
        <v>122</v>
      </c>
      <c r="AO93" s="100">
        <v>186</v>
      </c>
      <c r="AP93" s="100">
        <v>451</v>
      </c>
      <c r="AQ93" s="100">
        <v>0</v>
      </c>
      <c r="AR93" s="100">
        <v>886</v>
      </c>
      <c r="AS93" s="128"/>
      <c r="AT93" s="123">
        <v>1986</v>
      </c>
      <c r="AU93" s="100">
        <v>0</v>
      </c>
      <c r="AV93" s="100">
        <v>0</v>
      </c>
      <c r="AW93" s="100">
        <v>0</v>
      </c>
      <c r="AX93" s="100">
        <v>0</v>
      </c>
      <c r="AY93" s="100">
        <v>0</v>
      </c>
      <c r="AZ93" s="100">
        <v>0</v>
      </c>
      <c r="BA93" s="100">
        <v>0</v>
      </c>
      <c r="BB93" s="100">
        <v>0</v>
      </c>
      <c r="BC93" s="100">
        <v>0</v>
      </c>
      <c r="BD93" s="100">
        <v>1</v>
      </c>
      <c r="BE93" s="100">
        <v>2</v>
      </c>
      <c r="BF93" s="100">
        <v>6</v>
      </c>
      <c r="BG93" s="100">
        <v>25</v>
      </c>
      <c r="BH93" s="100">
        <v>67</v>
      </c>
      <c r="BI93" s="100">
        <v>132</v>
      </c>
      <c r="BJ93" s="100">
        <v>242</v>
      </c>
      <c r="BK93" s="100">
        <v>313</v>
      </c>
      <c r="BL93" s="100">
        <v>610</v>
      </c>
      <c r="BM93" s="100">
        <v>0</v>
      </c>
      <c r="BN93" s="100">
        <v>1398</v>
      </c>
      <c r="BP93" s="123">
        <v>1986</v>
      </c>
    </row>
    <row r="94" spans="2:68">
      <c r="B94" s="123">
        <v>1987</v>
      </c>
      <c r="C94" s="100">
        <v>0</v>
      </c>
      <c r="D94" s="100">
        <v>0</v>
      </c>
      <c r="E94" s="100">
        <v>0</v>
      </c>
      <c r="F94" s="100">
        <v>0</v>
      </c>
      <c r="G94" s="100">
        <v>0</v>
      </c>
      <c r="H94" s="100">
        <v>0</v>
      </c>
      <c r="I94" s="100">
        <v>0</v>
      </c>
      <c r="J94" s="100">
        <v>0</v>
      </c>
      <c r="K94" s="100">
        <v>1</v>
      </c>
      <c r="L94" s="100">
        <v>1</v>
      </c>
      <c r="M94" s="100">
        <v>1</v>
      </c>
      <c r="N94" s="100">
        <v>4</v>
      </c>
      <c r="O94" s="100">
        <v>13</v>
      </c>
      <c r="P94" s="100">
        <v>27</v>
      </c>
      <c r="Q94" s="100">
        <v>75</v>
      </c>
      <c r="R94" s="100">
        <v>124</v>
      </c>
      <c r="S94" s="100">
        <v>151</v>
      </c>
      <c r="T94" s="100">
        <v>205</v>
      </c>
      <c r="U94" s="100">
        <v>0</v>
      </c>
      <c r="V94" s="100">
        <v>602</v>
      </c>
      <c r="W94" s="128"/>
      <c r="X94" s="123">
        <v>1987</v>
      </c>
      <c r="Y94" s="100">
        <v>0</v>
      </c>
      <c r="Z94" s="100">
        <v>0</v>
      </c>
      <c r="AA94" s="100">
        <v>0</v>
      </c>
      <c r="AB94" s="100">
        <v>0</v>
      </c>
      <c r="AC94" s="100">
        <v>0</v>
      </c>
      <c r="AD94" s="100">
        <v>0</v>
      </c>
      <c r="AE94" s="100">
        <v>0</v>
      </c>
      <c r="AF94" s="100">
        <v>0</v>
      </c>
      <c r="AG94" s="100">
        <v>0</v>
      </c>
      <c r="AH94" s="100">
        <v>0</v>
      </c>
      <c r="AI94" s="100">
        <v>0</v>
      </c>
      <c r="AJ94" s="100">
        <v>3</v>
      </c>
      <c r="AK94" s="100">
        <v>21</v>
      </c>
      <c r="AL94" s="100">
        <v>29</v>
      </c>
      <c r="AM94" s="100">
        <v>61</v>
      </c>
      <c r="AN94" s="100">
        <v>153</v>
      </c>
      <c r="AO94" s="100">
        <v>229</v>
      </c>
      <c r="AP94" s="100">
        <v>571</v>
      </c>
      <c r="AQ94" s="100">
        <v>0</v>
      </c>
      <c r="AR94" s="100">
        <v>1067</v>
      </c>
      <c r="AS94" s="128"/>
      <c r="AT94" s="123">
        <v>1987</v>
      </c>
      <c r="AU94" s="100">
        <v>0</v>
      </c>
      <c r="AV94" s="100">
        <v>0</v>
      </c>
      <c r="AW94" s="100">
        <v>0</v>
      </c>
      <c r="AX94" s="100">
        <v>0</v>
      </c>
      <c r="AY94" s="100">
        <v>0</v>
      </c>
      <c r="AZ94" s="100">
        <v>0</v>
      </c>
      <c r="BA94" s="100">
        <v>0</v>
      </c>
      <c r="BB94" s="100">
        <v>0</v>
      </c>
      <c r="BC94" s="100">
        <v>1</v>
      </c>
      <c r="BD94" s="100">
        <v>1</v>
      </c>
      <c r="BE94" s="100">
        <v>1</v>
      </c>
      <c r="BF94" s="100">
        <v>7</v>
      </c>
      <c r="BG94" s="100">
        <v>34</v>
      </c>
      <c r="BH94" s="100">
        <v>56</v>
      </c>
      <c r="BI94" s="100">
        <v>136</v>
      </c>
      <c r="BJ94" s="100">
        <v>277</v>
      </c>
      <c r="BK94" s="100">
        <v>380</v>
      </c>
      <c r="BL94" s="100">
        <v>776</v>
      </c>
      <c r="BM94" s="100">
        <v>0</v>
      </c>
      <c r="BN94" s="100">
        <v>1669</v>
      </c>
      <c r="BP94" s="123">
        <v>1987</v>
      </c>
    </row>
    <row r="95" spans="2:68">
      <c r="B95" s="123">
        <v>1988</v>
      </c>
      <c r="C95" s="100">
        <v>0</v>
      </c>
      <c r="D95" s="100">
        <v>0</v>
      </c>
      <c r="E95" s="100">
        <v>0</v>
      </c>
      <c r="F95" s="100">
        <v>0</v>
      </c>
      <c r="G95" s="100">
        <v>0</v>
      </c>
      <c r="H95" s="100">
        <v>0</v>
      </c>
      <c r="I95" s="100">
        <v>0</v>
      </c>
      <c r="J95" s="100">
        <v>0</v>
      </c>
      <c r="K95" s="100">
        <v>1</v>
      </c>
      <c r="L95" s="100">
        <v>2</v>
      </c>
      <c r="M95" s="100">
        <v>1</v>
      </c>
      <c r="N95" s="100">
        <v>4</v>
      </c>
      <c r="O95" s="100">
        <v>11</v>
      </c>
      <c r="P95" s="100">
        <v>29</v>
      </c>
      <c r="Q95" s="100">
        <v>68</v>
      </c>
      <c r="R95" s="100">
        <v>153</v>
      </c>
      <c r="S95" s="100">
        <v>214</v>
      </c>
      <c r="T95" s="100">
        <v>235</v>
      </c>
      <c r="U95" s="100">
        <v>0</v>
      </c>
      <c r="V95" s="100">
        <v>718</v>
      </c>
      <c r="W95" s="128"/>
      <c r="X95" s="123">
        <v>1988</v>
      </c>
      <c r="Y95" s="100">
        <v>0</v>
      </c>
      <c r="Z95" s="100">
        <v>0</v>
      </c>
      <c r="AA95" s="100">
        <v>0</v>
      </c>
      <c r="AB95" s="100">
        <v>0</v>
      </c>
      <c r="AC95" s="100">
        <v>0</v>
      </c>
      <c r="AD95" s="100">
        <v>0</v>
      </c>
      <c r="AE95" s="100">
        <v>0</v>
      </c>
      <c r="AF95" s="100">
        <v>0</v>
      </c>
      <c r="AG95" s="100">
        <v>0</v>
      </c>
      <c r="AH95" s="100">
        <v>0</v>
      </c>
      <c r="AI95" s="100">
        <v>1</v>
      </c>
      <c r="AJ95" s="100">
        <v>3</v>
      </c>
      <c r="AK95" s="100">
        <v>13</v>
      </c>
      <c r="AL95" s="100">
        <v>27</v>
      </c>
      <c r="AM95" s="100">
        <v>77</v>
      </c>
      <c r="AN95" s="100">
        <v>183</v>
      </c>
      <c r="AO95" s="100">
        <v>241</v>
      </c>
      <c r="AP95" s="100">
        <v>634</v>
      </c>
      <c r="AQ95" s="100">
        <v>0</v>
      </c>
      <c r="AR95" s="100">
        <v>1179</v>
      </c>
      <c r="AS95" s="128"/>
      <c r="AT95" s="123">
        <v>1988</v>
      </c>
      <c r="AU95" s="100">
        <v>0</v>
      </c>
      <c r="AV95" s="100">
        <v>0</v>
      </c>
      <c r="AW95" s="100">
        <v>0</v>
      </c>
      <c r="AX95" s="100">
        <v>0</v>
      </c>
      <c r="AY95" s="100">
        <v>0</v>
      </c>
      <c r="AZ95" s="100">
        <v>0</v>
      </c>
      <c r="BA95" s="100">
        <v>0</v>
      </c>
      <c r="BB95" s="100">
        <v>0</v>
      </c>
      <c r="BC95" s="100">
        <v>1</v>
      </c>
      <c r="BD95" s="100">
        <v>2</v>
      </c>
      <c r="BE95" s="100">
        <v>2</v>
      </c>
      <c r="BF95" s="100">
        <v>7</v>
      </c>
      <c r="BG95" s="100">
        <v>24</v>
      </c>
      <c r="BH95" s="100">
        <v>56</v>
      </c>
      <c r="BI95" s="100">
        <v>145</v>
      </c>
      <c r="BJ95" s="100">
        <v>336</v>
      </c>
      <c r="BK95" s="100">
        <v>455</v>
      </c>
      <c r="BL95" s="100">
        <v>869</v>
      </c>
      <c r="BM95" s="100">
        <v>0</v>
      </c>
      <c r="BN95" s="100">
        <v>1897</v>
      </c>
      <c r="BP95" s="123">
        <v>1988</v>
      </c>
    </row>
    <row r="96" spans="2:68">
      <c r="B96" s="123">
        <v>1989</v>
      </c>
      <c r="C96" s="100">
        <v>0</v>
      </c>
      <c r="D96" s="100">
        <v>0</v>
      </c>
      <c r="E96" s="100">
        <v>0</v>
      </c>
      <c r="F96" s="100">
        <v>0</v>
      </c>
      <c r="G96" s="100">
        <v>0</v>
      </c>
      <c r="H96" s="100">
        <v>0</v>
      </c>
      <c r="I96" s="100">
        <v>0</v>
      </c>
      <c r="J96" s="100">
        <v>0</v>
      </c>
      <c r="K96" s="100">
        <v>0</v>
      </c>
      <c r="L96" s="100">
        <v>0</v>
      </c>
      <c r="M96" s="100">
        <v>0</v>
      </c>
      <c r="N96" s="100">
        <v>6</v>
      </c>
      <c r="O96" s="100">
        <v>10</v>
      </c>
      <c r="P96" s="100">
        <v>36</v>
      </c>
      <c r="Q96" s="100">
        <v>72</v>
      </c>
      <c r="R96" s="100">
        <v>171</v>
      </c>
      <c r="S96" s="100">
        <v>222</v>
      </c>
      <c r="T96" s="100">
        <v>261</v>
      </c>
      <c r="U96" s="100">
        <v>0</v>
      </c>
      <c r="V96" s="100">
        <v>778</v>
      </c>
      <c r="W96" s="128"/>
      <c r="X96" s="123">
        <v>1989</v>
      </c>
      <c r="Y96" s="100">
        <v>0</v>
      </c>
      <c r="Z96" s="100">
        <v>0</v>
      </c>
      <c r="AA96" s="100">
        <v>0</v>
      </c>
      <c r="AB96" s="100">
        <v>0</v>
      </c>
      <c r="AC96" s="100">
        <v>0</v>
      </c>
      <c r="AD96" s="100">
        <v>0</v>
      </c>
      <c r="AE96" s="100">
        <v>0</v>
      </c>
      <c r="AF96" s="100">
        <v>0</v>
      </c>
      <c r="AG96" s="100">
        <v>0</v>
      </c>
      <c r="AH96" s="100">
        <v>1</v>
      </c>
      <c r="AI96" s="100">
        <v>1</v>
      </c>
      <c r="AJ96" s="100">
        <v>5</v>
      </c>
      <c r="AK96" s="100">
        <v>14</v>
      </c>
      <c r="AL96" s="100">
        <v>44</v>
      </c>
      <c r="AM96" s="100">
        <v>79</v>
      </c>
      <c r="AN96" s="100">
        <v>181</v>
      </c>
      <c r="AO96" s="100">
        <v>327</v>
      </c>
      <c r="AP96" s="100">
        <v>754</v>
      </c>
      <c r="AQ96" s="100">
        <v>0</v>
      </c>
      <c r="AR96" s="100">
        <v>1406</v>
      </c>
      <c r="AS96" s="128"/>
      <c r="AT96" s="123">
        <v>1989</v>
      </c>
      <c r="AU96" s="100">
        <v>0</v>
      </c>
      <c r="AV96" s="100">
        <v>0</v>
      </c>
      <c r="AW96" s="100">
        <v>0</v>
      </c>
      <c r="AX96" s="100">
        <v>0</v>
      </c>
      <c r="AY96" s="100">
        <v>0</v>
      </c>
      <c r="AZ96" s="100">
        <v>0</v>
      </c>
      <c r="BA96" s="100">
        <v>0</v>
      </c>
      <c r="BB96" s="100">
        <v>0</v>
      </c>
      <c r="BC96" s="100">
        <v>0</v>
      </c>
      <c r="BD96" s="100">
        <v>1</v>
      </c>
      <c r="BE96" s="100">
        <v>1</v>
      </c>
      <c r="BF96" s="100">
        <v>11</v>
      </c>
      <c r="BG96" s="100">
        <v>24</v>
      </c>
      <c r="BH96" s="100">
        <v>80</v>
      </c>
      <c r="BI96" s="100">
        <v>151</v>
      </c>
      <c r="BJ96" s="100">
        <v>352</v>
      </c>
      <c r="BK96" s="100">
        <v>549</v>
      </c>
      <c r="BL96" s="100">
        <v>1015</v>
      </c>
      <c r="BM96" s="100">
        <v>0</v>
      </c>
      <c r="BN96" s="100">
        <v>2184</v>
      </c>
      <c r="BP96" s="123">
        <v>1989</v>
      </c>
    </row>
    <row r="97" spans="2:68">
      <c r="B97" s="123">
        <v>1990</v>
      </c>
      <c r="C97" s="100">
        <v>0</v>
      </c>
      <c r="D97" s="100">
        <v>0</v>
      </c>
      <c r="E97" s="100">
        <v>0</v>
      </c>
      <c r="F97" s="100">
        <v>0</v>
      </c>
      <c r="G97" s="100">
        <v>0</v>
      </c>
      <c r="H97" s="100">
        <v>0</v>
      </c>
      <c r="I97" s="100">
        <v>0</v>
      </c>
      <c r="J97" s="100">
        <v>0</v>
      </c>
      <c r="K97" s="100">
        <v>0</v>
      </c>
      <c r="L97" s="100">
        <v>0</v>
      </c>
      <c r="M97" s="100">
        <v>4</v>
      </c>
      <c r="N97" s="100">
        <v>4</v>
      </c>
      <c r="O97" s="100">
        <v>17</v>
      </c>
      <c r="P97" s="100">
        <v>35</v>
      </c>
      <c r="Q97" s="100">
        <v>65</v>
      </c>
      <c r="R97" s="100">
        <v>155</v>
      </c>
      <c r="S97" s="100">
        <v>192</v>
      </c>
      <c r="T97" s="100">
        <v>265</v>
      </c>
      <c r="U97" s="100">
        <v>0</v>
      </c>
      <c r="V97" s="100">
        <v>737</v>
      </c>
      <c r="W97" s="128"/>
      <c r="X97" s="123">
        <v>1990</v>
      </c>
      <c r="Y97" s="100">
        <v>0</v>
      </c>
      <c r="Z97" s="100">
        <v>0</v>
      </c>
      <c r="AA97" s="100">
        <v>0</v>
      </c>
      <c r="AB97" s="100">
        <v>0</v>
      </c>
      <c r="AC97" s="100">
        <v>0</v>
      </c>
      <c r="AD97" s="100">
        <v>0</v>
      </c>
      <c r="AE97" s="100">
        <v>0</v>
      </c>
      <c r="AF97" s="100">
        <v>0</v>
      </c>
      <c r="AG97" s="100">
        <v>0</v>
      </c>
      <c r="AH97" s="100">
        <v>1</v>
      </c>
      <c r="AI97" s="100">
        <v>2</v>
      </c>
      <c r="AJ97" s="100">
        <v>4</v>
      </c>
      <c r="AK97" s="100">
        <v>13</v>
      </c>
      <c r="AL97" s="100">
        <v>44</v>
      </c>
      <c r="AM97" s="100">
        <v>77</v>
      </c>
      <c r="AN97" s="100">
        <v>169</v>
      </c>
      <c r="AO97" s="100">
        <v>278</v>
      </c>
      <c r="AP97" s="100">
        <v>766</v>
      </c>
      <c r="AQ97" s="100">
        <v>0</v>
      </c>
      <c r="AR97" s="100">
        <v>1354</v>
      </c>
      <c r="AS97" s="128"/>
      <c r="AT97" s="123">
        <v>1990</v>
      </c>
      <c r="AU97" s="100">
        <v>0</v>
      </c>
      <c r="AV97" s="100">
        <v>0</v>
      </c>
      <c r="AW97" s="100">
        <v>0</v>
      </c>
      <c r="AX97" s="100">
        <v>0</v>
      </c>
      <c r="AY97" s="100">
        <v>0</v>
      </c>
      <c r="AZ97" s="100">
        <v>0</v>
      </c>
      <c r="BA97" s="100">
        <v>0</v>
      </c>
      <c r="BB97" s="100">
        <v>0</v>
      </c>
      <c r="BC97" s="100">
        <v>0</v>
      </c>
      <c r="BD97" s="100">
        <v>1</v>
      </c>
      <c r="BE97" s="100">
        <v>6</v>
      </c>
      <c r="BF97" s="100">
        <v>8</v>
      </c>
      <c r="BG97" s="100">
        <v>30</v>
      </c>
      <c r="BH97" s="100">
        <v>79</v>
      </c>
      <c r="BI97" s="100">
        <v>142</v>
      </c>
      <c r="BJ97" s="100">
        <v>324</v>
      </c>
      <c r="BK97" s="100">
        <v>470</v>
      </c>
      <c r="BL97" s="100">
        <v>1031</v>
      </c>
      <c r="BM97" s="100">
        <v>0</v>
      </c>
      <c r="BN97" s="100">
        <v>2091</v>
      </c>
      <c r="BP97" s="123">
        <v>1990</v>
      </c>
    </row>
    <row r="98" spans="2:68">
      <c r="B98" s="123">
        <v>1991</v>
      </c>
      <c r="C98" s="100">
        <v>0</v>
      </c>
      <c r="D98" s="100">
        <v>0</v>
      </c>
      <c r="E98" s="100">
        <v>0</v>
      </c>
      <c r="F98" s="100">
        <v>0</v>
      </c>
      <c r="G98" s="100">
        <v>0</v>
      </c>
      <c r="H98" s="100">
        <v>0</v>
      </c>
      <c r="I98" s="100">
        <v>0</v>
      </c>
      <c r="J98" s="100">
        <v>0</v>
      </c>
      <c r="K98" s="100">
        <v>0</v>
      </c>
      <c r="L98" s="100">
        <v>0</v>
      </c>
      <c r="M98" s="100">
        <v>1</v>
      </c>
      <c r="N98" s="100">
        <v>3</v>
      </c>
      <c r="O98" s="100">
        <v>12</v>
      </c>
      <c r="P98" s="100">
        <v>29</v>
      </c>
      <c r="Q98" s="100">
        <v>66</v>
      </c>
      <c r="R98" s="100">
        <v>140</v>
      </c>
      <c r="S98" s="100">
        <v>229</v>
      </c>
      <c r="T98" s="100">
        <v>286</v>
      </c>
      <c r="U98" s="100">
        <v>0</v>
      </c>
      <c r="V98" s="100">
        <v>766</v>
      </c>
      <c r="W98" s="128"/>
      <c r="X98" s="123">
        <v>1991</v>
      </c>
      <c r="Y98" s="100">
        <v>0</v>
      </c>
      <c r="Z98" s="100">
        <v>0</v>
      </c>
      <c r="AA98" s="100">
        <v>0</v>
      </c>
      <c r="AB98" s="100">
        <v>0</v>
      </c>
      <c r="AC98" s="100">
        <v>0</v>
      </c>
      <c r="AD98" s="100">
        <v>0</v>
      </c>
      <c r="AE98" s="100">
        <v>0</v>
      </c>
      <c r="AF98" s="100">
        <v>0</v>
      </c>
      <c r="AG98" s="100">
        <v>0</v>
      </c>
      <c r="AH98" s="100">
        <v>1</v>
      </c>
      <c r="AI98" s="100">
        <v>0</v>
      </c>
      <c r="AJ98" s="100">
        <v>5</v>
      </c>
      <c r="AK98" s="100">
        <v>8</v>
      </c>
      <c r="AL98" s="100">
        <v>28</v>
      </c>
      <c r="AM98" s="100">
        <v>61</v>
      </c>
      <c r="AN98" s="100">
        <v>183</v>
      </c>
      <c r="AO98" s="100">
        <v>295</v>
      </c>
      <c r="AP98" s="100">
        <v>757</v>
      </c>
      <c r="AQ98" s="100">
        <v>0</v>
      </c>
      <c r="AR98" s="100">
        <v>1338</v>
      </c>
      <c r="AS98" s="128"/>
      <c r="AT98" s="123">
        <v>1991</v>
      </c>
      <c r="AU98" s="100">
        <v>0</v>
      </c>
      <c r="AV98" s="100">
        <v>0</v>
      </c>
      <c r="AW98" s="100">
        <v>0</v>
      </c>
      <c r="AX98" s="100">
        <v>0</v>
      </c>
      <c r="AY98" s="100">
        <v>0</v>
      </c>
      <c r="AZ98" s="100">
        <v>0</v>
      </c>
      <c r="BA98" s="100">
        <v>0</v>
      </c>
      <c r="BB98" s="100">
        <v>0</v>
      </c>
      <c r="BC98" s="100">
        <v>0</v>
      </c>
      <c r="BD98" s="100">
        <v>1</v>
      </c>
      <c r="BE98" s="100">
        <v>1</v>
      </c>
      <c r="BF98" s="100">
        <v>8</v>
      </c>
      <c r="BG98" s="100">
        <v>20</v>
      </c>
      <c r="BH98" s="100">
        <v>57</v>
      </c>
      <c r="BI98" s="100">
        <v>127</v>
      </c>
      <c r="BJ98" s="100">
        <v>323</v>
      </c>
      <c r="BK98" s="100">
        <v>524</v>
      </c>
      <c r="BL98" s="100">
        <v>1043</v>
      </c>
      <c r="BM98" s="100">
        <v>0</v>
      </c>
      <c r="BN98" s="100">
        <v>2104</v>
      </c>
      <c r="BP98" s="123">
        <v>1991</v>
      </c>
    </row>
    <row r="99" spans="2:68">
      <c r="B99" s="123">
        <v>1992</v>
      </c>
      <c r="C99" s="100">
        <v>0</v>
      </c>
      <c r="D99" s="100">
        <v>0</v>
      </c>
      <c r="E99" s="100">
        <v>0</v>
      </c>
      <c r="F99" s="100">
        <v>0</v>
      </c>
      <c r="G99" s="100">
        <v>0</v>
      </c>
      <c r="H99" s="100">
        <v>0</v>
      </c>
      <c r="I99" s="100">
        <v>0</v>
      </c>
      <c r="J99" s="100">
        <v>0</v>
      </c>
      <c r="K99" s="100">
        <v>0</v>
      </c>
      <c r="L99" s="100">
        <v>0</v>
      </c>
      <c r="M99" s="100">
        <v>4</v>
      </c>
      <c r="N99" s="100">
        <v>3</v>
      </c>
      <c r="O99" s="100">
        <v>6</v>
      </c>
      <c r="P99" s="100">
        <v>44</v>
      </c>
      <c r="Q99" s="100">
        <v>81</v>
      </c>
      <c r="R99" s="100">
        <v>156</v>
      </c>
      <c r="S99" s="100">
        <v>209</v>
      </c>
      <c r="T99" s="100">
        <v>335</v>
      </c>
      <c r="U99" s="100">
        <v>0</v>
      </c>
      <c r="V99" s="100">
        <v>838</v>
      </c>
      <c r="W99" s="128"/>
      <c r="X99" s="123">
        <v>1992</v>
      </c>
      <c r="Y99" s="100">
        <v>0</v>
      </c>
      <c r="Z99" s="100">
        <v>0</v>
      </c>
      <c r="AA99" s="100">
        <v>0</v>
      </c>
      <c r="AB99" s="100">
        <v>0</v>
      </c>
      <c r="AC99" s="100">
        <v>0</v>
      </c>
      <c r="AD99" s="100">
        <v>0</v>
      </c>
      <c r="AE99" s="100">
        <v>0</v>
      </c>
      <c r="AF99" s="100">
        <v>0</v>
      </c>
      <c r="AG99" s="100">
        <v>0</v>
      </c>
      <c r="AH99" s="100">
        <v>0</v>
      </c>
      <c r="AI99" s="100">
        <v>1</v>
      </c>
      <c r="AJ99" s="100">
        <v>5</v>
      </c>
      <c r="AK99" s="100">
        <v>14</v>
      </c>
      <c r="AL99" s="100">
        <v>26</v>
      </c>
      <c r="AM99" s="100">
        <v>89</v>
      </c>
      <c r="AN99" s="100">
        <v>211</v>
      </c>
      <c r="AO99" s="100">
        <v>378</v>
      </c>
      <c r="AP99" s="100">
        <v>918</v>
      </c>
      <c r="AQ99" s="100">
        <v>0</v>
      </c>
      <c r="AR99" s="100">
        <v>1642</v>
      </c>
      <c r="AS99" s="128"/>
      <c r="AT99" s="123">
        <v>1992</v>
      </c>
      <c r="AU99" s="100">
        <v>0</v>
      </c>
      <c r="AV99" s="100">
        <v>0</v>
      </c>
      <c r="AW99" s="100">
        <v>0</v>
      </c>
      <c r="AX99" s="100">
        <v>0</v>
      </c>
      <c r="AY99" s="100">
        <v>0</v>
      </c>
      <c r="AZ99" s="100">
        <v>0</v>
      </c>
      <c r="BA99" s="100">
        <v>0</v>
      </c>
      <c r="BB99" s="100">
        <v>0</v>
      </c>
      <c r="BC99" s="100">
        <v>0</v>
      </c>
      <c r="BD99" s="100">
        <v>0</v>
      </c>
      <c r="BE99" s="100">
        <v>5</v>
      </c>
      <c r="BF99" s="100">
        <v>8</v>
      </c>
      <c r="BG99" s="100">
        <v>20</v>
      </c>
      <c r="BH99" s="100">
        <v>70</v>
      </c>
      <c r="BI99" s="100">
        <v>170</v>
      </c>
      <c r="BJ99" s="100">
        <v>367</v>
      </c>
      <c r="BK99" s="100">
        <v>587</v>
      </c>
      <c r="BL99" s="100">
        <v>1253</v>
      </c>
      <c r="BM99" s="100">
        <v>0</v>
      </c>
      <c r="BN99" s="100">
        <v>2480</v>
      </c>
      <c r="BP99" s="123">
        <v>1992</v>
      </c>
    </row>
    <row r="100" spans="2:68">
      <c r="B100" s="123">
        <v>1993</v>
      </c>
      <c r="C100" s="100">
        <v>0</v>
      </c>
      <c r="D100" s="100">
        <v>0</v>
      </c>
      <c r="E100" s="100">
        <v>0</v>
      </c>
      <c r="F100" s="100">
        <v>0</v>
      </c>
      <c r="G100" s="100">
        <v>0</v>
      </c>
      <c r="H100" s="100">
        <v>0</v>
      </c>
      <c r="I100" s="100">
        <v>0</v>
      </c>
      <c r="J100" s="100">
        <v>0</v>
      </c>
      <c r="K100" s="100">
        <v>0</v>
      </c>
      <c r="L100" s="100">
        <v>1</v>
      </c>
      <c r="M100" s="100">
        <v>2</v>
      </c>
      <c r="N100" s="100">
        <v>4</v>
      </c>
      <c r="O100" s="100">
        <v>11</v>
      </c>
      <c r="P100" s="100">
        <v>35</v>
      </c>
      <c r="Q100" s="100">
        <v>78</v>
      </c>
      <c r="R100" s="100">
        <v>164</v>
      </c>
      <c r="S100" s="100">
        <v>269</v>
      </c>
      <c r="T100" s="100">
        <v>359</v>
      </c>
      <c r="U100" s="100">
        <v>0</v>
      </c>
      <c r="V100" s="100">
        <v>923</v>
      </c>
      <c r="W100" s="128"/>
      <c r="X100" s="123">
        <v>1993</v>
      </c>
      <c r="Y100" s="100">
        <v>0</v>
      </c>
      <c r="Z100" s="100">
        <v>0</v>
      </c>
      <c r="AA100" s="100">
        <v>0</v>
      </c>
      <c r="AB100" s="100">
        <v>0</v>
      </c>
      <c r="AC100" s="100">
        <v>0</v>
      </c>
      <c r="AD100" s="100">
        <v>0</v>
      </c>
      <c r="AE100" s="100">
        <v>0</v>
      </c>
      <c r="AF100" s="100">
        <v>1</v>
      </c>
      <c r="AG100" s="100">
        <v>0</v>
      </c>
      <c r="AH100" s="100">
        <v>0</v>
      </c>
      <c r="AI100" s="100">
        <v>1</v>
      </c>
      <c r="AJ100" s="100">
        <v>1</v>
      </c>
      <c r="AK100" s="100">
        <v>20</v>
      </c>
      <c r="AL100" s="100">
        <v>33</v>
      </c>
      <c r="AM100" s="100">
        <v>79</v>
      </c>
      <c r="AN100" s="100">
        <v>209</v>
      </c>
      <c r="AO100" s="100">
        <v>415</v>
      </c>
      <c r="AP100" s="100">
        <v>1006</v>
      </c>
      <c r="AQ100" s="100">
        <v>0</v>
      </c>
      <c r="AR100" s="100">
        <v>1765</v>
      </c>
      <c r="AS100" s="128"/>
      <c r="AT100" s="123">
        <v>1993</v>
      </c>
      <c r="AU100" s="100">
        <v>0</v>
      </c>
      <c r="AV100" s="100">
        <v>0</v>
      </c>
      <c r="AW100" s="100">
        <v>0</v>
      </c>
      <c r="AX100" s="100">
        <v>0</v>
      </c>
      <c r="AY100" s="100">
        <v>0</v>
      </c>
      <c r="AZ100" s="100">
        <v>0</v>
      </c>
      <c r="BA100" s="100">
        <v>0</v>
      </c>
      <c r="BB100" s="100">
        <v>1</v>
      </c>
      <c r="BC100" s="100">
        <v>0</v>
      </c>
      <c r="BD100" s="100">
        <v>1</v>
      </c>
      <c r="BE100" s="100">
        <v>3</v>
      </c>
      <c r="BF100" s="100">
        <v>5</v>
      </c>
      <c r="BG100" s="100">
        <v>31</v>
      </c>
      <c r="BH100" s="100">
        <v>68</v>
      </c>
      <c r="BI100" s="100">
        <v>157</v>
      </c>
      <c r="BJ100" s="100">
        <v>373</v>
      </c>
      <c r="BK100" s="100">
        <v>684</v>
      </c>
      <c r="BL100" s="100">
        <v>1365</v>
      </c>
      <c r="BM100" s="100">
        <v>0</v>
      </c>
      <c r="BN100" s="100">
        <v>2688</v>
      </c>
      <c r="BP100" s="123">
        <v>1993</v>
      </c>
    </row>
    <row r="101" spans="2:68">
      <c r="B101" s="123">
        <v>1994</v>
      </c>
      <c r="C101" s="100">
        <v>0</v>
      </c>
      <c r="D101" s="100">
        <v>0</v>
      </c>
      <c r="E101" s="100">
        <v>0</v>
      </c>
      <c r="F101" s="100">
        <v>0</v>
      </c>
      <c r="G101" s="100">
        <v>0</v>
      </c>
      <c r="H101" s="100">
        <v>0</v>
      </c>
      <c r="I101" s="100">
        <v>0</v>
      </c>
      <c r="J101" s="100">
        <v>0</v>
      </c>
      <c r="K101" s="100">
        <v>1</v>
      </c>
      <c r="L101" s="100">
        <v>0</v>
      </c>
      <c r="M101" s="100">
        <v>1</v>
      </c>
      <c r="N101" s="100">
        <v>2</v>
      </c>
      <c r="O101" s="100">
        <v>16</v>
      </c>
      <c r="P101" s="100">
        <v>43</v>
      </c>
      <c r="Q101" s="100">
        <v>116</v>
      </c>
      <c r="R101" s="100">
        <v>188</v>
      </c>
      <c r="S101" s="100">
        <v>294</v>
      </c>
      <c r="T101" s="100">
        <v>433</v>
      </c>
      <c r="U101" s="100">
        <v>0</v>
      </c>
      <c r="V101" s="100">
        <v>1094</v>
      </c>
      <c r="W101" s="128"/>
      <c r="X101" s="123">
        <v>1994</v>
      </c>
      <c r="Y101" s="100">
        <v>0</v>
      </c>
      <c r="Z101" s="100">
        <v>0</v>
      </c>
      <c r="AA101" s="100">
        <v>0</v>
      </c>
      <c r="AB101" s="100">
        <v>0</v>
      </c>
      <c r="AC101" s="100">
        <v>0</v>
      </c>
      <c r="AD101" s="100">
        <v>0</v>
      </c>
      <c r="AE101" s="100">
        <v>0</v>
      </c>
      <c r="AF101" s="100">
        <v>0</v>
      </c>
      <c r="AG101" s="100">
        <v>1</v>
      </c>
      <c r="AH101" s="100">
        <v>0</v>
      </c>
      <c r="AI101" s="100">
        <v>1</v>
      </c>
      <c r="AJ101" s="100">
        <v>11</v>
      </c>
      <c r="AK101" s="100">
        <v>9</v>
      </c>
      <c r="AL101" s="100">
        <v>43</v>
      </c>
      <c r="AM101" s="100">
        <v>103</v>
      </c>
      <c r="AN101" s="100">
        <v>230</v>
      </c>
      <c r="AO101" s="100">
        <v>489</v>
      </c>
      <c r="AP101" s="100">
        <v>1293</v>
      </c>
      <c r="AQ101" s="100">
        <v>0</v>
      </c>
      <c r="AR101" s="100">
        <v>2180</v>
      </c>
      <c r="AS101" s="128"/>
      <c r="AT101" s="123">
        <v>1994</v>
      </c>
      <c r="AU101" s="100">
        <v>0</v>
      </c>
      <c r="AV101" s="100">
        <v>0</v>
      </c>
      <c r="AW101" s="100">
        <v>0</v>
      </c>
      <c r="AX101" s="100">
        <v>0</v>
      </c>
      <c r="AY101" s="100">
        <v>0</v>
      </c>
      <c r="AZ101" s="100">
        <v>0</v>
      </c>
      <c r="BA101" s="100">
        <v>0</v>
      </c>
      <c r="BB101" s="100">
        <v>0</v>
      </c>
      <c r="BC101" s="100">
        <v>2</v>
      </c>
      <c r="BD101" s="100">
        <v>0</v>
      </c>
      <c r="BE101" s="100">
        <v>2</v>
      </c>
      <c r="BF101" s="100">
        <v>13</v>
      </c>
      <c r="BG101" s="100">
        <v>25</v>
      </c>
      <c r="BH101" s="100">
        <v>86</v>
      </c>
      <c r="BI101" s="100">
        <v>219</v>
      </c>
      <c r="BJ101" s="100">
        <v>418</v>
      </c>
      <c r="BK101" s="100">
        <v>783</v>
      </c>
      <c r="BL101" s="100">
        <v>1726</v>
      </c>
      <c r="BM101" s="100">
        <v>0</v>
      </c>
      <c r="BN101" s="100">
        <v>3274</v>
      </c>
      <c r="BP101" s="123">
        <v>1994</v>
      </c>
    </row>
    <row r="102" spans="2:68">
      <c r="B102" s="123">
        <v>1995</v>
      </c>
      <c r="C102" s="100">
        <v>0</v>
      </c>
      <c r="D102" s="100">
        <v>0</v>
      </c>
      <c r="E102" s="100">
        <v>0</v>
      </c>
      <c r="F102" s="100">
        <v>0</v>
      </c>
      <c r="G102" s="100">
        <v>0</v>
      </c>
      <c r="H102" s="100">
        <v>0</v>
      </c>
      <c r="I102" s="100">
        <v>0</v>
      </c>
      <c r="J102" s="100">
        <v>0</v>
      </c>
      <c r="K102" s="100">
        <v>0</v>
      </c>
      <c r="L102" s="100">
        <v>0</v>
      </c>
      <c r="M102" s="100">
        <v>1</v>
      </c>
      <c r="N102" s="100">
        <v>7</v>
      </c>
      <c r="O102" s="100">
        <v>9</v>
      </c>
      <c r="P102" s="100">
        <v>45</v>
      </c>
      <c r="Q102" s="100">
        <v>87</v>
      </c>
      <c r="R102" s="100">
        <v>182</v>
      </c>
      <c r="S102" s="100">
        <v>309</v>
      </c>
      <c r="T102" s="100">
        <v>462</v>
      </c>
      <c r="U102" s="100">
        <v>0</v>
      </c>
      <c r="V102" s="100">
        <v>1102</v>
      </c>
      <c r="W102" s="128"/>
      <c r="X102" s="123">
        <v>1995</v>
      </c>
      <c r="Y102" s="100">
        <v>0</v>
      </c>
      <c r="Z102" s="100">
        <v>0</v>
      </c>
      <c r="AA102" s="100">
        <v>0</v>
      </c>
      <c r="AB102" s="100">
        <v>0</v>
      </c>
      <c r="AC102" s="100">
        <v>0</v>
      </c>
      <c r="AD102" s="100">
        <v>0</v>
      </c>
      <c r="AE102" s="100">
        <v>0</v>
      </c>
      <c r="AF102" s="100">
        <v>0</v>
      </c>
      <c r="AG102" s="100">
        <v>1</v>
      </c>
      <c r="AH102" s="100">
        <v>1</v>
      </c>
      <c r="AI102" s="100">
        <v>3</v>
      </c>
      <c r="AJ102" s="100">
        <v>8</v>
      </c>
      <c r="AK102" s="100">
        <v>10</v>
      </c>
      <c r="AL102" s="100">
        <v>32</v>
      </c>
      <c r="AM102" s="100">
        <v>98</v>
      </c>
      <c r="AN102" s="100">
        <v>227</v>
      </c>
      <c r="AO102" s="100">
        <v>500</v>
      </c>
      <c r="AP102" s="100">
        <v>1371</v>
      </c>
      <c r="AQ102" s="100">
        <v>0</v>
      </c>
      <c r="AR102" s="100">
        <v>2251</v>
      </c>
      <c r="AS102" s="128"/>
      <c r="AT102" s="123">
        <v>1995</v>
      </c>
      <c r="AU102" s="100">
        <v>0</v>
      </c>
      <c r="AV102" s="100">
        <v>0</v>
      </c>
      <c r="AW102" s="100">
        <v>0</v>
      </c>
      <c r="AX102" s="100">
        <v>0</v>
      </c>
      <c r="AY102" s="100">
        <v>0</v>
      </c>
      <c r="AZ102" s="100">
        <v>0</v>
      </c>
      <c r="BA102" s="100">
        <v>0</v>
      </c>
      <c r="BB102" s="100">
        <v>0</v>
      </c>
      <c r="BC102" s="100">
        <v>1</v>
      </c>
      <c r="BD102" s="100">
        <v>1</v>
      </c>
      <c r="BE102" s="100">
        <v>4</v>
      </c>
      <c r="BF102" s="100">
        <v>15</v>
      </c>
      <c r="BG102" s="100">
        <v>19</v>
      </c>
      <c r="BH102" s="100">
        <v>77</v>
      </c>
      <c r="BI102" s="100">
        <v>185</v>
      </c>
      <c r="BJ102" s="100">
        <v>409</v>
      </c>
      <c r="BK102" s="100">
        <v>809</v>
      </c>
      <c r="BL102" s="100">
        <v>1833</v>
      </c>
      <c r="BM102" s="100">
        <v>0</v>
      </c>
      <c r="BN102" s="100">
        <v>3353</v>
      </c>
      <c r="BP102" s="123">
        <v>1995</v>
      </c>
    </row>
    <row r="103" spans="2:68">
      <c r="B103" s="123">
        <v>1996</v>
      </c>
      <c r="C103" s="100">
        <v>0</v>
      </c>
      <c r="D103" s="100">
        <v>0</v>
      </c>
      <c r="E103" s="100">
        <v>0</v>
      </c>
      <c r="F103" s="100">
        <v>0</v>
      </c>
      <c r="G103" s="100">
        <v>0</v>
      </c>
      <c r="H103" s="100">
        <v>0</v>
      </c>
      <c r="I103" s="100">
        <v>0</v>
      </c>
      <c r="J103" s="100">
        <v>0</v>
      </c>
      <c r="K103" s="100">
        <v>0</v>
      </c>
      <c r="L103" s="100">
        <v>0</v>
      </c>
      <c r="M103" s="100">
        <v>2</v>
      </c>
      <c r="N103" s="100">
        <v>7</v>
      </c>
      <c r="O103" s="100">
        <v>10</v>
      </c>
      <c r="P103" s="100">
        <v>37</v>
      </c>
      <c r="Q103" s="100">
        <v>115</v>
      </c>
      <c r="R103" s="100">
        <v>220</v>
      </c>
      <c r="S103" s="100">
        <v>338</v>
      </c>
      <c r="T103" s="100">
        <v>531</v>
      </c>
      <c r="U103" s="100">
        <v>0</v>
      </c>
      <c r="V103" s="100">
        <v>1260</v>
      </c>
      <c r="W103" s="128"/>
      <c r="X103" s="123">
        <v>1996</v>
      </c>
      <c r="Y103" s="100">
        <v>0</v>
      </c>
      <c r="Z103" s="100">
        <v>0</v>
      </c>
      <c r="AA103" s="100">
        <v>0</v>
      </c>
      <c r="AB103" s="100">
        <v>0</v>
      </c>
      <c r="AC103" s="100">
        <v>0</v>
      </c>
      <c r="AD103" s="100">
        <v>0</v>
      </c>
      <c r="AE103" s="100">
        <v>0</v>
      </c>
      <c r="AF103" s="100">
        <v>0</v>
      </c>
      <c r="AG103" s="100">
        <v>1</v>
      </c>
      <c r="AH103" s="100">
        <v>1</v>
      </c>
      <c r="AI103" s="100">
        <v>1</v>
      </c>
      <c r="AJ103" s="100">
        <v>4</v>
      </c>
      <c r="AK103" s="100">
        <v>16</v>
      </c>
      <c r="AL103" s="100">
        <v>31</v>
      </c>
      <c r="AM103" s="100">
        <v>101</v>
      </c>
      <c r="AN103" s="100">
        <v>256</v>
      </c>
      <c r="AO103" s="100">
        <v>528</v>
      </c>
      <c r="AP103" s="100">
        <v>1604</v>
      </c>
      <c r="AQ103" s="100">
        <v>0</v>
      </c>
      <c r="AR103" s="100">
        <v>2543</v>
      </c>
      <c r="AS103" s="128"/>
      <c r="AT103" s="123">
        <v>1996</v>
      </c>
      <c r="AU103" s="100">
        <v>0</v>
      </c>
      <c r="AV103" s="100">
        <v>0</v>
      </c>
      <c r="AW103" s="100">
        <v>0</v>
      </c>
      <c r="AX103" s="100">
        <v>0</v>
      </c>
      <c r="AY103" s="100">
        <v>0</v>
      </c>
      <c r="AZ103" s="100">
        <v>0</v>
      </c>
      <c r="BA103" s="100">
        <v>0</v>
      </c>
      <c r="BB103" s="100">
        <v>0</v>
      </c>
      <c r="BC103" s="100">
        <v>1</v>
      </c>
      <c r="BD103" s="100">
        <v>1</v>
      </c>
      <c r="BE103" s="100">
        <v>3</v>
      </c>
      <c r="BF103" s="100">
        <v>11</v>
      </c>
      <c r="BG103" s="100">
        <v>26</v>
      </c>
      <c r="BH103" s="100">
        <v>68</v>
      </c>
      <c r="BI103" s="100">
        <v>216</v>
      </c>
      <c r="BJ103" s="100">
        <v>476</v>
      </c>
      <c r="BK103" s="100">
        <v>866</v>
      </c>
      <c r="BL103" s="100">
        <v>2135</v>
      </c>
      <c r="BM103" s="100">
        <v>0</v>
      </c>
      <c r="BN103" s="100">
        <v>3803</v>
      </c>
      <c r="BP103" s="123">
        <v>1996</v>
      </c>
    </row>
    <row r="104" spans="2:68">
      <c r="B104" s="124">
        <v>1997</v>
      </c>
      <c r="C104" s="100">
        <v>0</v>
      </c>
      <c r="D104" s="100">
        <v>0</v>
      </c>
      <c r="E104" s="100">
        <v>0</v>
      </c>
      <c r="F104" s="100">
        <v>0</v>
      </c>
      <c r="G104" s="100">
        <v>0</v>
      </c>
      <c r="H104" s="100">
        <v>0</v>
      </c>
      <c r="I104" s="100">
        <v>0</v>
      </c>
      <c r="J104" s="100">
        <v>0</v>
      </c>
      <c r="K104" s="100">
        <v>0</v>
      </c>
      <c r="L104" s="100">
        <v>0</v>
      </c>
      <c r="M104" s="100">
        <v>2</v>
      </c>
      <c r="N104" s="100">
        <v>7</v>
      </c>
      <c r="O104" s="100">
        <v>14</v>
      </c>
      <c r="P104" s="100">
        <v>40</v>
      </c>
      <c r="Q104" s="100">
        <v>112</v>
      </c>
      <c r="R104" s="100">
        <v>181</v>
      </c>
      <c r="S104" s="100">
        <v>247</v>
      </c>
      <c r="T104" s="100">
        <v>456</v>
      </c>
      <c r="U104" s="100">
        <v>0</v>
      </c>
      <c r="V104" s="100">
        <v>1059</v>
      </c>
      <c r="W104" s="128"/>
      <c r="X104" s="124">
        <v>1997</v>
      </c>
      <c r="Y104" s="100">
        <v>0</v>
      </c>
      <c r="Z104" s="100">
        <v>0</v>
      </c>
      <c r="AA104" s="100">
        <v>0</v>
      </c>
      <c r="AB104" s="100">
        <v>0</v>
      </c>
      <c r="AC104" s="100">
        <v>0</v>
      </c>
      <c r="AD104" s="100">
        <v>0</v>
      </c>
      <c r="AE104" s="100">
        <v>0</v>
      </c>
      <c r="AF104" s="100">
        <v>2</v>
      </c>
      <c r="AG104" s="100">
        <v>0</v>
      </c>
      <c r="AH104" s="100">
        <v>1</v>
      </c>
      <c r="AI104" s="100">
        <v>3</v>
      </c>
      <c r="AJ104" s="100">
        <v>4</v>
      </c>
      <c r="AK104" s="100">
        <v>27</v>
      </c>
      <c r="AL104" s="100">
        <v>29</v>
      </c>
      <c r="AM104" s="100">
        <v>95</v>
      </c>
      <c r="AN104" s="100">
        <v>194</v>
      </c>
      <c r="AO104" s="100">
        <v>458</v>
      </c>
      <c r="AP104" s="100">
        <v>1422</v>
      </c>
      <c r="AQ104" s="100">
        <v>0</v>
      </c>
      <c r="AR104" s="100">
        <v>2235</v>
      </c>
      <c r="AS104" s="128"/>
      <c r="AT104" s="124">
        <v>1997</v>
      </c>
      <c r="AU104" s="100">
        <v>0</v>
      </c>
      <c r="AV104" s="100">
        <v>0</v>
      </c>
      <c r="AW104" s="100">
        <v>0</v>
      </c>
      <c r="AX104" s="100">
        <v>0</v>
      </c>
      <c r="AY104" s="100">
        <v>0</v>
      </c>
      <c r="AZ104" s="100">
        <v>0</v>
      </c>
      <c r="BA104" s="100">
        <v>0</v>
      </c>
      <c r="BB104" s="100">
        <v>2</v>
      </c>
      <c r="BC104" s="100">
        <v>0</v>
      </c>
      <c r="BD104" s="100">
        <v>1</v>
      </c>
      <c r="BE104" s="100">
        <v>5</v>
      </c>
      <c r="BF104" s="100">
        <v>11</v>
      </c>
      <c r="BG104" s="100">
        <v>41</v>
      </c>
      <c r="BH104" s="100">
        <v>69</v>
      </c>
      <c r="BI104" s="100">
        <v>207</v>
      </c>
      <c r="BJ104" s="100">
        <v>375</v>
      </c>
      <c r="BK104" s="100">
        <v>705</v>
      </c>
      <c r="BL104" s="100">
        <v>1878</v>
      </c>
      <c r="BM104" s="100">
        <v>0</v>
      </c>
      <c r="BN104" s="100">
        <v>3294</v>
      </c>
      <c r="BP104" s="124">
        <v>1997</v>
      </c>
    </row>
    <row r="105" spans="2:68">
      <c r="B105" s="124">
        <v>1998</v>
      </c>
      <c r="C105" s="100">
        <v>0</v>
      </c>
      <c r="D105" s="100">
        <v>0</v>
      </c>
      <c r="E105" s="100">
        <v>0</v>
      </c>
      <c r="F105" s="100">
        <v>0</v>
      </c>
      <c r="G105" s="100">
        <v>0</v>
      </c>
      <c r="H105" s="100">
        <v>0</v>
      </c>
      <c r="I105" s="100">
        <v>0</v>
      </c>
      <c r="J105" s="100">
        <v>0</v>
      </c>
      <c r="K105" s="100">
        <v>1</v>
      </c>
      <c r="L105" s="100">
        <v>1</v>
      </c>
      <c r="M105" s="100">
        <v>2</v>
      </c>
      <c r="N105" s="100">
        <v>7</v>
      </c>
      <c r="O105" s="100">
        <v>15</v>
      </c>
      <c r="P105" s="100">
        <v>36</v>
      </c>
      <c r="Q105" s="100">
        <v>82</v>
      </c>
      <c r="R105" s="100">
        <v>190</v>
      </c>
      <c r="S105" s="100">
        <v>277</v>
      </c>
      <c r="T105" s="100">
        <v>478</v>
      </c>
      <c r="U105" s="100">
        <v>0</v>
      </c>
      <c r="V105" s="100">
        <v>1089</v>
      </c>
      <c r="W105" s="128"/>
      <c r="X105" s="124">
        <v>1998</v>
      </c>
      <c r="Y105" s="100">
        <v>0</v>
      </c>
      <c r="Z105" s="100">
        <v>0</v>
      </c>
      <c r="AA105" s="100">
        <v>0</v>
      </c>
      <c r="AB105" s="100">
        <v>0</v>
      </c>
      <c r="AC105" s="100">
        <v>0</v>
      </c>
      <c r="AD105" s="100">
        <v>0</v>
      </c>
      <c r="AE105" s="100">
        <v>0</v>
      </c>
      <c r="AF105" s="100">
        <v>0</v>
      </c>
      <c r="AG105" s="100">
        <v>0</v>
      </c>
      <c r="AH105" s="100">
        <v>2</v>
      </c>
      <c r="AI105" s="100">
        <v>4</v>
      </c>
      <c r="AJ105" s="100">
        <v>7</v>
      </c>
      <c r="AK105" s="100">
        <v>14</v>
      </c>
      <c r="AL105" s="100">
        <v>33</v>
      </c>
      <c r="AM105" s="100">
        <v>88</v>
      </c>
      <c r="AN105" s="100">
        <v>234</v>
      </c>
      <c r="AO105" s="100">
        <v>427</v>
      </c>
      <c r="AP105" s="100">
        <v>1346</v>
      </c>
      <c r="AQ105" s="100">
        <v>0</v>
      </c>
      <c r="AR105" s="100">
        <v>2155</v>
      </c>
      <c r="AS105" s="128"/>
      <c r="AT105" s="124">
        <v>1998</v>
      </c>
      <c r="AU105" s="100">
        <v>0</v>
      </c>
      <c r="AV105" s="100">
        <v>0</v>
      </c>
      <c r="AW105" s="100">
        <v>0</v>
      </c>
      <c r="AX105" s="100">
        <v>0</v>
      </c>
      <c r="AY105" s="100">
        <v>0</v>
      </c>
      <c r="AZ105" s="100">
        <v>0</v>
      </c>
      <c r="BA105" s="100">
        <v>0</v>
      </c>
      <c r="BB105" s="100">
        <v>0</v>
      </c>
      <c r="BC105" s="100">
        <v>1</v>
      </c>
      <c r="BD105" s="100">
        <v>3</v>
      </c>
      <c r="BE105" s="100">
        <v>6</v>
      </c>
      <c r="BF105" s="100">
        <v>14</v>
      </c>
      <c r="BG105" s="100">
        <v>29</v>
      </c>
      <c r="BH105" s="100">
        <v>69</v>
      </c>
      <c r="BI105" s="100">
        <v>170</v>
      </c>
      <c r="BJ105" s="100">
        <v>424</v>
      </c>
      <c r="BK105" s="100">
        <v>704</v>
      </c>
      <c r="BL105" s="100">
        <v>1824</v>
      </c>
      <c r="BM105" s="100">
        <v>0</v>
      </c>
      <c r="BN105" s="100">
        <v>3244</v>
      </c>
      <c r="BP105" s="124">
        <v>1998</v>
      </c>
    </row>
    <row r="106" spans="2:68">
      <c r="B106" s="124">
        <v>1999</v>
      </c>
      <c r="C106" s="100">
        <v>0</v>
      </c>
      <c r="D106" s="100">
        <v>0</v>
      </c>
      <c r="E106" s="100">
        <v>0</v>
      </c>
      <c r="F106" s="100">
        <v>0</v>
      </c>
      <c r="G106" s="100">
        <v>0</v>
      </c>
      <c r="H106" s="100">
        <v>0</v>
      </c>
      <c r="I106" s="100">
        <v>0</v>
      </c>
      <c r="J106" s="100">
        <v>0</v>
      </c>
      <c r="K106" s="100">
        <v>2</v>
      </c>
      <c r="L106" s="100">
        <v>2</v>
      </c>
      <c r="M106" s="100">
        <v>0</v>
      </c>
      <c r="N106" s="100">
        <v>3</v>
      </c>
      <c r="O106" s="100">
        <v>9</v>
      </c>
      <c r="P106" s="100">
        <v>42</v>
      </c>
      <c r="Q106" s="100">
        <v>121</v>
      </c>
      <c r="R106" s="100">
        <v>179</v>
      </c>
      <c r="S106" s="100">
        <v>244</v>
      </c>
      <c r="T106" s="100">
        <v>523</v>
      </c>
      <c r="U106" s="100">
        <v>0</v>
      </c>
      <c r="V106" s="100">
        <v>1125</v>
      </c>
      <c r="W106" s="128"/>
      <c r="X106" s="124">
        <v>1999</v>
      </c>
      <c r="Y106" s="100">
        <v>0</v>
      </c>
      <c r="Z106" s="100">
        <v>0</v>
      </c>
      <c r="AA106" s="100">
        <v>0</v>
      </c>
      <c r="AB106" s="100">
        <v>0</v>
      </c>
      <c r="AC106" s="100">
        <v>0</v>
      </c>
      <c r="AD106" s="100">
        <v>0</v>
      </c>
      <c r="AE106" s="100">
        <v>0</v>
      </c>
      <c r="AF106" s="100">
        <v>0</v>
      </c>
      <c r="AG106" s="100">
        <v>0</v>
      </c>
      <c r="AH106" s="100">
        <v>1</v>
      </c>
      <c r="AI106" s="100">
        <v>3</v>
      </c>
      <c r="AJ106" s="100">
        <v>5</v>
      </c>
      <c r="AK106" s="100">
        <v>19</v>
      </c>
      <c r="AL106" s="100">
        <v>34</v>
      </c>
      <c r="AM106" s="100">
        <v>92</v>
      </c>
      <c r="AN106" s="100">
        <v>211</v>
      </c>
      <c r="AO106" s="100">
        <v>440</v>
      </c>
      <c r="AP106" s="100">
        <v>1497</v>
      </c>
      <c r="AQ106" s="100">
        <v>0</v>
      </c>
      <c r="AR106" s="100">
        <v>2302</v>
      </c>
      <c r="AS106" s="128"/>
      <c r="AT106" s="124">
        <v>1999</v>
      </c>
      <c r="AU106" s="100">
        <v>0</v>
      </c>
      <c r="AV106" s="100">
        <v>0</v>
      </c>
      <c r="AW106" s="100">
        <v>0</v>
      </c>
      <c r="AX106" s="100">
        <v>0</v>
      </c>
      <c r="AY106" s="100">
        <v>0</v>
      </c>
      <c r="AZ106" s="100">
        <v>0</v>
      </c>
      <c r="BA106" s="100">
        <v>0</v>
      </c>
      <c r="BB106" s="100">
        <v>0</v>
      </c>
      <c r="BC106" s="100">
        <v>2</v>
      </c>
      <c r="BD106" s="100">
        <v>3</v>
      </c>
      <c r="BE106" s="100">
        <v>3</v>
      </c>
      <c r="BF106" s="100">
        <v>8</v>
      </c>
      <c r="BG106" s="100">
        <v>28</v>
      </c>
      <c r="BH106" s="100">
        <v>76</v>
      </c>
      <c r="BI106" s="100">
        <v>213</v>
      </c>
      <c r="BJ106" s="100">
        <v>390</v>
      </c>
      <c r="BK106" s="100">
        <v>684</v>
      </c>
      <c r="BL106" s="100">
        <v>2020</v>
      </c>
      <c r="BM106" s="100">
        <v>0</v>
      </c>
      <c r="BN106" s="100">
        <v>3427</v>
      </c>
      <c r="BP106" s="124">
        <v>1999</v>
      </c>
    </row>
    <row r="107" spans="2:68" s="92" customFormat="1">
      <c r="B107" s="125">
        <v>2000</v>
      </c>
      <c r="C107" s="100">
        <v>0</v>
      </c>
      <c r="D107" s="100">
        <v>0</v>
      </c>
      <c r="E107" s="100">
        <v>0</v>
      </c>
      <c r="F107" s="100">
        <v>0</v>
      </c>
      <c r="G107" s="100">
        <v>0</v>
      </c>
      <c r="H107" s="100">
        <v>0</v>
      </c>
      <c r="I107" s="100">
        <v>0</v>
      </c>
      <c r="J107" s="100">
        <v>0</v>
      </c>
      <c r="K107" s="100">
        <v>0</v>
      </c>
      <c r="L107" s="100">
        <v>0</v>
      </c>
      <c r="M107" s="100">
        <v>4</v>
      </c>
      <c r="N107" s="100">
        <v>3</v>
      </c>
      <c r="O107" s="100">
        <v>20</v>
      </c>
      <c r="P107" s="100">
        <v>25</v>
      </c>
      <c r="Q107" s="100">
        <v>100</v>
      </c>
      <c r="R107" s="100">
        <v>211</v>
      </c>
      <c r="S107" s="100">
        <v>265</v>
      </c>
      <c r="T107" s="100">
        <v>493</v>
      </c>
      <c r="U107" s="100">
        <v>0</v>
      </c>
      <c r="V107" s="100">
        <v>1121</v>
      </c>
      <c r="W107" s="126"/>
      <c r="X107" s="125">
        <v>2000</v>
      </c>
      <c r="Y107" s="100">
        <v>0</v>
      </c>
      <c r="Z107" s="100">
        <v>0</v>
      </c>
      <c r="AA107" s="100">
        <v>0</v>
      </c>
      <c r="AB107" s="100">
        <v>0</v>
      </c>
      <c r="AC107" s="100">
        <v>0</v>
      </c>
      <c r="AD107" s="100">
        <v>0</v>
      </c>
      <c r="AE107" s="100">
        <v>0</v>
      </c>
      <c r="AF107" s="100">
        <v>0</v>
      </c>
      <c r="AG107" s="100">
        <v>0</v>
      </c>
      <c r="AH107" s="100">
        <v>0</v>
      </c>
      <c r="AI107" s="100">
        <v>4</v>
      </c>
      <c r="AJ107" s="100">
        <v>8</v>
      </c>
      <c r="AK107" s="100">
        <v>14</v>
      </c>
      <c r="AL107" s="100">
        <v>40</v>
      </c>
      <c r="AM107" s="100">
        <v>85</v>
      </c>
      <c r="AN107" s="100">
        <v>235</v>
      </c>
      <c r="AO107" s="100">
        <v>463</v>
      </c>
      <c r="AP107" s="100">
        <v>1685</v>
      </c>
      <c r="AQ107" s="100">
        <v>0</v>
      </c>
      <c r="AR107" s="100">
        <v>2534</v>
      </c>
      <c r="AS107" s="126"/>
      <c r="AT107" s="125">
        <v>2000</v>
      </c>
      <c r="AU107" s="100">
        <v>0</v>
      </c>
      <c r="AV107" s="100">
        <v>0</v>
      </c>
      <c r="AW107" s="100">
        <v>0</v>
      </c>
      <c r="AX107" s="100">
        <v>0</v>
      </c>
      <c r="AY107" s="100">
        <v>0</v>
      </c>
      <c r="AZ107" s="100">
        <v>0</v>
      </c>
      <c r="BA107" s="100">
        <v>0</v>
      </c>
      <c r="BB107" s="100">
        <v>0</v>
      </c>
      <c r="BC107" s="100">
        <v>0</v>
      </c>
      <c r="BD107" s="100">
        <v>0</v>
      </c>
      <c r="BE107" s="100">
        <v>8</v>
      </c>
      <c r="BF107" s="100">
        <v>11</v>
      </c>
      <c r="BG107" s="100">
        <v>34</v>
      </c>
      <c r="BH107" s="100">
        <v>65</v>
      </c>
      <c r="BI107" s="100">
        <v>185</v>
      </c>
      <c r="BJ107" s="100">
        <v>446</v>
      </c>
      <c r="BK107" s="100">
        <v>728</v>
      </c>
      <c r="BL107" s="100">
        <v>2178</v>
      </c>
      <c r="BM107" s="100">
        <v>0</v>
      </c>
      <c r="BN107" s="100">
        <v>3655</v>
      </c>
      <c r="BP107" s="125">
        <v>2000</v>
      </c>
    </row>
    <row r="108" spans="2:68">
      <c r="B108" s="124">
        <v>2001</v>
      </c>
      <c r="C108" s="100">
        <v>0</v>
      </c>
      <c r="D108" s="100">
        <v>0</v>
      </c>
      <c r="E108" s="100">
        <v>0</v>
      </c>
      <c r="F108" s="100">
        <v>0</v>
      </c>
      <c r="G108" s="100">
        <v>0</v>
      </c>
      <c r="H108" s="100">
        <v>0</v>
      </c>
      <c r="I108" s="100">
        <v>0</v>
      </c>
      <c r="J108" s="100">
        <v>0</v>
      </c>
      <c r="K108" s="100">
        <v>0</v>
      </c>
      <c r="L108" s="100">
        <v>1</v>
      </c>
      <c r="M108" s="100">
        <v>1</v>
      </c>
      <c r="N108" s="100">
        <v>12</v>
      </c>
      <c r="O108" s="100">
        <v>17</v>
      </c>
      <c r="P108" s="100">
        <v>33</v>
      </c>
      <c r="Q108" s="100">
        <v>95</v>
      </c>
      <c r="R108" s="100">
        <v>195</v>
      </c>
      <c r="S108" s="100">
        <v>277</v>
      </c>
      <c r="T108" s="100">
        <v>546</v>
      </c>
      <c r="U108" s="100">
        <v>0</v>
      </c>
      <c r="V108" s="100">
        <v>1177</v>
      </c>
      <c r="W108" s="128"/>
      <c r="X108" s="124">
        <v>2001</v>
      </c>
      <c r="Y108" s="100">
        <v>0</v>
      </c>
      <c r="Z108" s="100">
        <v>0</v>
      </c>
      <c r="AA108" s="100">
        <v>0</v>
      </c>
      <c r="AB108" s="100">
        <v>0</v>
      </c>
      <c r="AC108" s="100">
        <v>0</v>
      </c>
      <c r="AD108" s="100">
        <v>0</v>
      </c>
      <c r="AE108" s="100">
        <v>0</v>
      </c>
      <c r="AF108" s="100">
        <v>0</v>
      </c>
      <c r="AG108" s="100">
        <v>0</v>
      </c>
      <c r="AH108" s="100">
        <v>2</v>
      </c>
      <c r="AI108" s="100">
        <v>1</v>
      </c>
      <c r="AJ108" s="100">
        <v>8</v>
      </c>
      <c r="AK108" s="100">
        <v>11</v>
      </c>
      <c r="AL108" s="100">
        <v>29</v>
      </c>
      <c r="AM108" s="100">
        <v>103</v>
      </c>
      <c r="AN108" s="100">
        <v>227</v>
      </c>
      <c r="AO108" s="100">
        <v>448</v>
      </c>
      <c r="AP108" s="100">
        <v>1734</v>
      </c>
      <c r="AQ108" s="100">
        <v>0</v>
      </c>
      <c r="AR108" s="100">
        <v>2563</v>
      </c>
      <c r="AS108" s="128"/>
      <c r="AT108" s="124">
        <v>2001</v>
      </c>
      <c r="AU108" s="100">
        <v>0</v>
      </c>
      <c r="AV108" s="100">
        <v>0</v>
      </c>
      <c r="AW108" s="100">
        <v>0</v>
      </c>
      <c r="AX108" s="100">
        <v>0</v>
      </c>
      <c r="AY108" s="100">
        <v>0</v>
      </c>
      <c r="AZ108" s="100">
        <v>0</v>
      </c>
      <c r="BA108" s="100">
        <v>0</v>
      </c>
      <c r="BB108" s="100">
        <v>0</v>
      </c>
      <c r="BC108" s="100">
        <v>0</v>
      </c>
      <c r="BD108" s="100">
        <v>3</v>
      </c>
      <c r="BE108" s="100">
        <v>2</v>
      </c>
      <c r="BF108" s="100">
        <v>20</v>
      </c>
      <c r="BG108" s="100">
        <v>28</v>
      </c>
      <c r="BH108" s="100">
        <v>62</v>
      </c>
      <c r="BI108" s="100">
        <v>198</v>
      </c>
      <c r="BJ108" s="100">
        <v>422</v>
      </c>
      <c r="BK108" s="100">
        <v>725</v>
      </c>
      <c r="BL108" s="100">
        <v>2280</v>
      </c>
      <c r="BM108" s="100">
        <v>0</v>
      </c>
      <c r="BN108" s="100">
        <v>3740</v>
      </c>
      <c r="BP108" s="124">
        <v>2001</v>
      </c>
    </row>
    <row r="109" spans="2:68">
      <c r="B109" s="125">
        <v>2002</v>
      </c>
      <c r="C109" s="100">
        <v>0</v>
      </c>
      <c r="D109" s="100">
        <v>0</v>
      </c>
      <c r="E109" s="100">
        <v>0</v>
      </c>
      <c r="F109" s="100">
        <v>0</v>
      </c>
      <c r="G109" s="100">
        <v>0</v>
      </c>
      <c r="H109" s="100">
        <v>0</v>
      </c>
      <c r="I109" s="100">
        <v>1</v>
      </c>
      <c r="J109" s="100">
        <v>0</v>
      </c>
      <c r="K109" s="100">
        <v>1</v>
      </c>
      <c r="L109" s="100">
        <v>3</v>
      </c>
      <c r="M109" s="100">
        <v>2</v>
      </c>
      <c r="N109" s="100">
        <v>1</v>
      </c>
      <c r="O109" s="100">
        <v>14</v>
      </c>
      <c r="P109" s="100">
        <v>45</v>
      </c>
      <c r="Q109" s="100">
        <v>110</v>
      </c>
      <c r="R109" s="100">
        <v>236</v>
      </c>
      <c r="S109" s="100">
        <v>315</v>
      </c>
      <c r="T109" s="100">
        <v>662</v>
      </c>
      <c r="U109" s="100">
        <v>0</v>
      </c>
      <c r="V109" s="100">
        <v>1390</v>
      </c>
      <c r="W109" s="128"/>
      <c r="X109" s="125">
        <v>2002</v>
      </c>
      <c r="Y109" s="100">
        <v>0</v>
      </c>
      <c r="Z109" s="100">
        <v>0</v>
      </c>
      <c r="AA109" s="100">
        <v>0</v>
      </c>
      <c r="AB109" s="100">
        <v>0</v>
      </c>
      <c r="AC109" s="100">
        <v>0</v>
      </c>
      <c r="AD109" s="100">
        <v>0</v>
      </c>
      <c r="AE109" s="100">
        <v>0</v>
      </c>
      <c r="AF109" s="100">
        <v>0</v>
      </c>
      <c r="AG109" s="100">
        <v>0</v>
      </c>
      <c r="AH109" s="100">
        <v>1</v>
      </c>
      <c r="AI109" s="100">
        <v>1</v>
      </c>
      <c r="AJ109" s="100">
        <v>6</v>
      </c>
      <c r="AK109" s="100">
        <v>26</v>
      </c>
      <c r="AL109" s="100">
        <v>24</v>
      </c>
      <c r="AM109" s="100">
        <v>112</v>
      </c>
      <c r="AN109" s="100">
        <v>271</v>
      </c>
      <c r="AO109" s="100">
        <v>558</v>
      </c>
      <c r="AP109" s="100">
        <v>1973</v>
      </c>
      <c r="AQ109" s="100">
        <v>2</v>
      </c>
      <c r="AR109" s="100">
        <v>2974</v>
      </c>
      <c r="AS109" s="128"/>
      <c r="AT109" s="125">
        <v>2002</v>
      </c>
      <c r="AU109" s="100">
        <v>0</v>
      </c>
      <c r="AV109" s="100">
        <v>0</v>
      </c>
      <c r="AW109" s="100">
        <v>0</v>
      </c>
      <c r="AX109" s="100">
        <v>0</v>
      </c>
      <c r="AY109" s="100">
        <v>0</v>
      </c>
      <c r="AZ109" s="100">
        <v>0</v>
      </c>
      <c r="BA109" s="100">
        <v>1</v>
      </c>
      <c r="BB109" s="100">
        <v>0</v>
      </c>
      <c r="BC109" s="100">
        <v>1</v>
      </c>
      <c r="BD109" s="100">
        <v>4</v>
      </c>
      <c r="BE109" s="100">
        <v>3</v>
      </c>
      <c r="BF109" s="100">
        <v>7</v>
      </c>
      <c r="BG109" s="100">
        <v>40</v>
      </c>
      <c r="BH109" s="100">
        <v>69</v>
      </c>
      <c r="BI109" s="100">
        <v>222</v>
      </c>
      <c r="BJ109" s="100">
        <v>507</v>
      </c>
      <c r="BK109" s="100">
        <v>873</v>
      </c>
      <c r="BL109" s="100">
        <v>2635</v>
      </c>
      <c r="BM109" s="100">
        <v>2</v>
      </c>
      <c r="BN109" s="100">
        <v>4364</v>
      </c>
      <c r="BP109" s="125">
        <v>2002</v>
      </c>
    </row>
    <row r="110" spans="2:68">
      <c r="B110" s="124">
        <v>2003</v>
      </c>
      <c r="C110" s="100">
        <v>0</v>
      </c>
      <c r="D110" s="100">
        <v>0</v>
      </c>
      <c r="E110" s="100">
        <v>0</v>
      </c>
      <c r="F110" s="100">
        <v>0</v>
      </c>
      <c r="G110" s="100">
        <v>0</v>
      </c>
      <c r="H110" s="100">
        <v>0</v>
      </c>
      <c r="I110" s="100">
        <v>0</v>
      </c>
      <c r="J110" s="100">
        <v>0</v>
      </c>
      <c r="K110" s="100">
        <v>0</v>
      </c>
      <c r="L110" s="100">
        <v>2</v>
      </c>
      <c r="M110" s="100">
        <v>1</v>
      </c>
      <c r="N110" s="100">
        <v>5</v>
      </c>
      <c r="O110" s="100">
        <v>22</v>
      </c>
      <c r="P110" s="100">
        <v>24</v>
      </c>
      <c r="Q110" s="100">
        <v>80</v>
      </c>
      <c r="R110" s="100">
        <v>213</v>
      </c>
      <c r="S110" s="100">
        <v>322</v>
      </c>
      <c r="T110" s="100">
        <v>682</v>
      </c>
      <c r="U110" s="100">
        <v>0</v>
      </c>
      <c r="V110" s="100">
        <v>1351</v>
      </c>
      <c r="W110" s="128"/>
      <c r="X110" s="124">
        <v>2003</v>
      </c>
      <c r="Y110" s="100">
        <v>0</v>
      </c>
      <c r="Z110" s="100">
        <v>0</v>
      </c>
      <c r="AA110" s="100">
        <v>0</v>
      </c>
      <c r="AB110" s="100">
        <v>0</v>
      </c>
      <c r="AC110" s="100">
        <v>0</v>
      </c>
      <c r="AD110" s="100">
        <v>0</v>
      </c>
      <c r="AE110" s="100">
        <v>0</v>
      </c>
      <c r="AF110" s="100">
        <v>0</v>
      </c>
      <c r="AG110" s="100">
        <v>3</v>
      </c>
      <c r="AH110" s="100">
        <v>2</v>
      </c>
      <c r="AI110" s="100">
        <v>3</v>
      </c>
      <c r="AJ110" s="100">
        <v>7</v>
      </c>
      <c r="AK110" s="100">
        <v>19</v>
      </c>
      <c r="AL110" s="100">
        <v>35</v>
      </c>
      <c r="AM110" s="100">
        <v>79</v>
      </c>
      <c r="AN110" s="100">
        <v>217</v>
      </c>
      <c r="AO110" s="100">
        <v>544</v>
      </c>
      <c r="AP110" s="100">
        <v>2015</v>
      </c>
      <c r="AQ110" s="100">
        <v>0</v>
      </c>
      <c r="AR110" s="100">
        <v>2924</v>
      </c>
      <c r="AS110" s="128"/>
      <c r="AT110" s="124">
        <v>2003</v>
      </c>
      <c r="AU110" s="100">
        <v>0</v>
      </c>
      <c r="AV110" s="100">
        <v>0</v>
      </c>
      <c r="AW110" s="100">
        <v>0</v>
      </c>
      <c r="AX110" s="100">
        <v>0</v>
      </c>
      <c r="AY110" s="100">
        <v>0</v>
      </c>
      <c r="AZ110" s="100">
        <v>0</v>
      </c>
      <c r="BA110" s="100">
        <v>0</v>
      </c>
      <c r="BB110" s="100">
        <v>0</v>
      </c>
      <c r="BC110" s="100">
        <v>3</v>
      </c>
      <c r="BD110" s="100">
        <v>4</v>
      </c>
      <c r="BE110" s="100">
        <v>4</v>
      </c>
      <c r="BF110" s="100">
        <v>12</v>
      </c>
      <c r="BG110" s="100">
        <v>41</v>
      </c>
      <c r="BH110" s="100">
        <v>59</v>
      </c>
      <c r="BI110" s="100">
        <v>159</v>
      </c>
      <c r="BJ110" s="100">
        <v>430</v>
      </c>
      <c r="BK110" s="100">
        <v>866</v>
      </c>
      <c r="BL110" s="100">
        <v>2697</v>
      </c>
      <c r="BM110" s="100">
        <v>0</v>
      </c>
      <c r="BN110" s="100">
        <v>4275</v>
      </c>
      <c r="BP110" s="124">
        <v>2003</v>
      </c>
    </row>
    <row r="111" spans="2:68">
      <c r="B111" s="125">
        <v>2004</v>
      </c>
      <c r="C111" s="100">
        <v>0</v>
      </c>
      <c r="D111" s="100">
        <v>0</v>
      </c>
      <c r="E111" s="100">
        <v>0</v>
      </c>
      <c r="F111" s="100">
        <v>0</v>
      </c>
      <c r="G111" s="100">
        <v>0</v>
      </c>
      <c r="H111" s="100">
        <v>0</v>
      </c>
      <c r="I111" s="100">
        <v>0</v>
      </c>
      <c r="J111" s="100">
        <v>0</v>
      </c>
      <c r="K111" s="100">
        <v>1</v>
      </c>
      <c r="L111" s="100">
        <v>1</v>
      </c>
      <c r="M111" s="100">
        <v>1</v>
      </c>
      <c r="N111" s="100">
        <v>4</v>
      </c>
      <c r="O111" s="100">
        <v>17</v>
      </c>
      <c r="P111" s="100">
        <v>40</v>
      </c>
      <c r="Q111" s="100">
        <v>100</v>
      </c>
      <c r="R111" s="100">
        <v>206</v>
      </c>
      <c r="S111" s="100">
        <v>350</v>
      </c>
      <c r="T111" s="100">
        <v>694</v>
      </c>
      <c r="U111" s="100">
        <v>0</v>
      </c>
      <c r="V111" s="100">
        <v>1414</v>
      </c>
      <c r="W111" s="128"/>
      <c r="X111" s="125">
        <v>2004</v>
      </c>
      <c r="Y111" s="100">
        <v>0</v>
      </c>
      <c r="Z111" s="100">
        <v>0</v>
      </c>
      <c r="AA111" s="100">
        <v>0</v>
      </c>
      <c r="AB111" s="100">
        <v>0</v>
      </c>
      <c r="AC111" s="100">
        <v>0</v>
      </c>
      <c r="AD111" s="100">
        <v>1</v>
      </c>
      <c r="AE111" s="100">
        <v>0</v>
      </c>
      <c r="AF111" s="100">
        <v>0</v>
      </c>
      <c r="AG111" s="100">
        <v>0</v>
      </c>
      <c r="AH111" s="100">
        <v>1</v>
      </c>
      <c r="AI111" s="100">
        <v>3</v>
      </c>
      <c r="AJ111" s="100">
        <v>2</v>
      </c>
      <c r="AK111" s="100">
        <v>13</v>
      </c>
      <c r="AL111" s="100">
        <v>36</v>
      </c>
      <c r="AM111" s="100">
        <v>101</v>
      </c>
      <c r="AN111" s="100">
        <v>290</v>
      </c>
      <c r="AO111" s="100">
        <v>637</v>
      </c>
      <c r="AP111" s="100">
        <v>2108</v>
      </c>
      <c r="AQ111" s="100">
        <v>0</v>
      </c>
      <c r="AR111" s="100">
        <v>3192</v>
      </c>
      <c r="AS111" s="128"/>
      <c r="AT111" s="125">
        <v>2004</v>
      </c>
      <c r="AU111" s="100">
        <v>0</v>
      </c>
      <c r="AV111" s="100">
        <v>0</v>
      </c>
      <c r="AW111" s="100">
        <v>0</v>
      </c>
      <c r="AX111" s="100">
        <v>0</v>
      </c>
      <c r="AY111" s="100">
        <v>0</v>
      </c>
      <c r="AZ111" s="100">
        <v>1</v>
      </c>
      <c r="BA111" s="100">
        <v>0</v>
      </c>
      <c r="BB111" s="100">
        <v>0</v>
      </c>
      <c r="BC111" s="100">
        <v>1</v>
      </c>
      <c r="BD111" s="100">
        <v>2</v>
      </c>
      <c r="BE111" s="100">
        <v>4</v>
      </c>
      <c r="BF111" s="100">
        <v>6</v>
      </c>
      <c r="BG111" s="100">
        <v>30</v>
      </c>
      <c r="BH111" s="100">
        <v>76</v>
      </c>
      <c r="BI111" s="100">
        <v>201</v>
      </c>
      <c r="BJ111" s="100">
        <v>496</v>
      </c>
      <c r="BK111" s="100">
        <v>987</v>
      </c>
      <c r="BL111" s="100">
        <v>2802</v>
      </c>
      <c r="BM111" s="100">
        <v>0</v>
      </c>
      <c r="BN111" s="100">
        <v>4606</v>
      </c>
      <c r="BP111" s="125">
        <v>2004</v>
      </c>
    </row>
    <row r="112" spans="2:68">
      <c r="B112" s="124">
        <v>2005</v>
      </c>
      <c r="C112" s="100">
        <v>0</v>
      </c>
      <c r="D112" s="100">
        <v>0</v>
      </c>
      <c r="E112" s="100">
        <v>0</v>
      </c>
      <c r="F112" s="100">
        <v>0</v>
      </c>
      <c r="G112" s="100">
        <v>0</v>
      </c>
      <c r="H112" s="100">
        <v>0</v>
      </c>
      <c r="I112" s="100">
        <v>0</v>
      </c>
      <c r="J112" s="100">
        <v>1</v>
      </c>
      <c r="K112" s="100">
        <v>0</v>
      </c>
      <c r="L112" s="100">
        <v>2</v>
      </c>
      <c r="M112" s="100">
        <v>3</v>
      </c>
      <c r="N112" s="100">
        <v>6</v>
      </c>
      <c r="O112" s="100">
        <v>22</v>
      </c>
      <c r="P112" s="100">
        <v>36</v>
      </c>
      <c r="Q112" s="100">
        <v>96</v>
      </c>
      <c r="R112" s="100">
        <v>218</v>
      </c>
      <c r="S112" s="100">
        <v>361</v>
      </c>
      <c r="T112" s="100">
        <v>689</v>
      </c>
      <c r="U112" s="100">
        <v>0</v>
      </c>
      <c r="V112" s="100">
        <v>1434</v>
      </c>
      <c r="W112" s="128"/>
      <c r="X112" s="124">
        <v>2005</v>
      </c>
      <c r="Y112" s="100">
        <v>0</v>
      </c>
      <c r="Z112" s="100">
        <v>0</v>
      </c>
      <c r="AA112" s="100">
        <v>0</v>
      </c>
      <c r="AB112" s="100">
        <v>0</v>
      </c>
      <c r="AC112" s="100">
        <v>0</v>
      </c>
      <c r="AD112" s="100">
        <v>0</v>
      </c>
      <c r="AE112" s="100">
        <v>0</v>
      </c>
      <c r="AF112" s="100">
        <v>0</v>
      </c>
      <c r="AG112" s="100">
        <v>0</v>
      </c>
      <c r="AH112" s="100">
        <v>0</v>
      </c>
      <c r="AI112" s="100">
        <v>3</v>
      </c>
      <c r="AJ112" s="100">
        <v>8</v>
      </c>
      <c r="AK112" s="100">
        <v>17</v>
      </c>
      <c r="AL112" s="100">
        <v>39</v>
      </c>
      <c r="AM112" s="100">
        <v>93</v>
      </c>
      <c r="AN112" s="100">
        <v>278</v>
      </c>
      <c r="AO112" s="100">
        <v>655</v>
      </c>
      <c r="AP112" s="100">
        <v>2126</v>
      </c>
      <c r="AQ112" s="100">
        <v>0</v>
      </c>
      <c r="AR112" s="100">
        <v>3219</v>
      </c>
      <c r="AS112" s="128"/>
      <c r="AT112" s="124">
        <v>2005</v>
      </c>
      <c r="AU112" s="100">
        <v>0</v>
      </c>
      <c r="AV112" s="100">
        <v>0</v>
      </c>
      <c r="AW112" s="100">
        <v>0</v>
      </c>
      <c r="AX112" s="100">
        <v>0</v>
      </c>
      <c r="AY112" s="100">
        <v>0</v>
      </c>
      <c r="AZ112" s="100">
        <v>0</v>
      </c>
      <c r="BA112" s="100">
        <v>0</v>
      </c>
      <c r="BB112" s="100">
        <v>1</v>
      </c>
      <c r="BC112" s="100">
        <v>0</v>
      </c>
      <c r="BD112" s="100">
        <v>2</v>
      </c>
      <c r="BE112" s="100">
        <v>6</v>
      </c>
      <c r="BF112" s="100">
        <v>14</v>
      </c>
      <c r="BG112" s="100">
        <v>39</v>
      </c>
      <c r="BH112" s="100">
        <v>75</v>
      </c>
      <c r="BI112" s="100">
        <v>189</v>
      </c>
      <c r="BJ112" s="100">
        <v>496</v>
      </c>
      <c r="BK112" s="100">
        <v>1016</v>
      </c>
      <c r="BL112" s="100">
        <v>2815</v>
      </c>
      <c r="BM112" s="100">
        <v>0</v>
      </c>
      <c r="BN112" s="100">
        <v>4653</v>
      </c>
      <c r="BP112" s="124">
        <v>2005</v>
      </c>
    </row>
    <row r="113" spans="2:68">
      <c r="B113" s="124">
        <v>2006</v>
      </c>
      <c r="C113" s="100">
        <v>0</v>
      </c>
      <c r="D113" s="100">
        <v>0</v>
      </c>
      <c r="E113" s="100">
        <v>0</v>
      </c>
      <c r="F113" s="100">
        <v>0</v>
      </c>
      <c r="G113" s="100">
        <v>0</v>
      </c>
      <c r="H113" s="100">
        <v>0</v>
      </c>
      <c r="I113" s="100">
        <v>0</v>
      </c>
      <c r="J113" s="100">
        <v>0</v>
      </c>
      <c r="K113" s="100">
        <v>1</v>
      </c>
      <c r="L113" s="100">
        <v>1</v>
      </c>
      <c r="M113" s="100">
        <v>2</v>
      </c>
      <c r="N113" s="100">
        <v>11</v>
      </c>
      <c r="O113" s="100">
        <v>30</v>
      </c>
      <c r="P113" s="100">
        <v>49</v>
      </c>
      <c r="Q113" s="100">
        <v>114</v>
      </c>
      <c r="R113" s="100">
        <v>295</v>
      </c>
      <c r="S113" s="100">
        <v>529</v>
      </c>
      <c r="T113" s="100">
        <v>1044</v>
      </c>
      <c r="U113" s="100">
        <v>0</v>
      </c>
      <c r="V113" s="100">
        <v>2076</v>
      </c>
      <c r="X113" s="124">
        <v>2006</v>
      </c>
      <c r="Y113" s="100">
        <v>0</v>
      </c>
      <c r="Z113" s="100">
        <v>0</v>
      </c>
      <c r="AA113" s="100">
        <v>0</v>
      </c>
      <c r="AB113" s="100">
        <v>0</v>
      </c>
      <c r="AC113" s="100">
        <v>0</v>
      </c>
      <c r="AD113" s="100">
        <v>0</v>
      </c>
      <c r="AE113" s="100">
        <v>0</v>
      </c>
      <c r="AF113" s="100">
        <v>0</v>
      </c>
      <c r="AG113" s="100">
        <v>0</v>
      </c>
      <c r="AH113" s="100">
        <v>1</v>
      </c>
      <c r="AI113" s="100">
        <v>3</v>
      </c>
      <c r="AJ113" s="100">
        <v>7</v>
      </c>
      <c r="AK113" s="100">
        <v>22</v>
      </c>
      <c r="AL113" s="100">
        <v>44</v>
      </c>
      <c r="AM113" s="100">
        <v>112</v>
      </c>
      <c r="AN113" s="100">
        <v>333</v>
      </c>
      <c r="AO113" s="100">
        <v>854</v>
      </c>
      <c r="AP113" s="100">
        <v>3098</v>
      </c>
      <c r="AQ113" s="100">
        <v>0</v>
      </c>
      <c r="AR113" s="100">
        <v>4474</v>
      </c>
      <c r="AT113" s="124">
        <v>2006</v>
      </c>
      <c r="AU113" s="100">
        <v>0</v>
      </c>
      <c r="AV113" s="100">
        <v>0</v>
      </c>
      <c r="AW113" s="100">
        <v>0</v>
      </c>
      <c r="AX113" s="100">
        <v>0</v>
      </c>
      <c r="AY113" s="100">
        <v>0</v>
      </c>
      <c r="AZ113" s="100">
        <v>0</v>
      </c>
      <c r="BA113" s="100">
        <v>0</v>
      </c>
      <c r="BB113" s="100">
        <v>0</v>
      </c>
      <c r="BC113" s="100">
        <v>1</v>
      </c>
      <c r="BD113" s="100">
        <v>2</v>
      </c>
      <c r="BE113" s="100">
        <v>5</v>
      </c>
      <c r="BF113" s="100">
        <v>18</v>
      </c>
      <c r="BG113" s="100">
        <v>52</v>
      </c>
      <c r="BH113" s="100">
        <v>93</v>
      </c>
      <c r="BI113" s="100">
        <v>226</v>
      </c>
      <c r="BJ113" s="100">
        <v>628</v>
      </c>
      <c r="BK113" s="100">
        <v>1383</v>
      </c>
      <c r="BL113" s="100">
        <v>4142</v>
      </c>
      <c r="BM113" s="100">
        <v>0</v>
      </c>
      <c r="BN113" s="100">
        <v>6550</v>
      </c>
      <c r="BP113" s="124">
        <v>2006</v>
      </c>
    </row>
    <row r="114" spans="2:68">
      <c r="B114" s="124">
        <v>2007</v>
      </c>
      <c r="C114" s="100">
        <v>0</v>
      </c>
      <c r="D114" s="100">
        <v>0</v>
      </c>
      <c r="E114" s="100">
        <v>0</v>
      </c>
      <c r="F114" s="100">
        <v>0</v>
      </c>
      <c r="G114" s="100">
        <v>0</v>
      </c>
      <c r="H114" s="100">
        <v>0</v>
      </c>
      <c r="I114" s="100">
        <v>0</v>
      </c>
      <c r="J114" s="100">
        <v>0</v>
      </c>
      <c r="K114" s="100">
        <v>0</v>
      </c>
      <c r="L114" s="100">
        <v>1</v>
      </c>
      <c r="M114" s="100">
        <v>2</v>
      </c>
      <c r="N114" s="100">
        <v>7</v>
      </c>
      <c r="O114" s="100">
        <v>25</v>
      </c>
      <c r="P114" s="100">
        <v>53</v>
      </c>
      <c r="Q114" s="100">
        <v>127</v>
      </c>
      <c r="R114" s="100">
        <v>329</v>
      </c>
      <c r="S114" s="100">
        <v>631</v>
      </c>
      <c r="T114" s="100">
        <v>1239</v>
      </c>
      <c r="U114" s="100">
        <v>0</v>
      </c>
      <c r="V114" s="100">
        <v>2414</v>
      </c>
      <c r="X114" s="124">
        <v>2007</v>
      </c>
      <c r="Y114" s="100">
        <v>0</v>
      </c>
      <c r="Z114" s="100">
        <v>0</v>
      </c>
      <c r="AA114" s="100">
        <v>0</v>
      </c>
      <c r="AB114" s="100">
        <v>0</v>
      </c>
      <c r="AC114" s="100">
        <v>0</v>
      </c>
      <c r="AD114" s="100">
        <v>0</v>
      </c>
      <c r="AE114" s="100">
        <v>0</v>
      </c>
      <c r="AF114" s="100">
        <v>0</v>
      </c>
      <c r="AG114" s="100">
        <v>0</v>
      </c>
      <c r="AH114" s="100">
        <v>1</v>
      </c>
      <c r="AI114" s="100">
        <v>3</v>
      </c>
      <c r="AJ114" s="100">
        <v>13</v>
      </c>
      <c r="AK114" s="100">
        <v>25</v>
      </c>
      <c r="AL114" s="100">
        <v>55</v>
      </c>
      <c r="AM114" s="100">
        <v>104</v>
      </c>
      <c r="AN114" s="100">
        <v>397</v>
      </c>
      <c r="AO114" s="100">
        <v>893</v>
      </c>
      <c r="AP114" s="100">
        <v>3413</v>
      </c>
      <c r="AQ114" s="100">
        <v>0</v>
      </c>
      <c r="AR114" s="100">
        <v>4904</v>
      </c>
      <c r="AT114" s="124">
        <v>2007</v>
      </c>
      <c r="AU114" s="100">
        <v>0</v>
      </c>
      <c r="AV114" s="100">
        <v>0</v>
      </c>
      <c r="AW114" s="100">
        <v>0</v>
      </c>
      <c r="AX114" s="100">
        <v>0</v>
      </c>
      <c r="AY114" s="100">
        <v>0</v>
      </c>
      <c r="AZ114" s="100">
        <v>0</v>
      </c>
      <c r="BA114" s="100">
        <v>0</v>
      </c>
      <c r="BB114" s="100">
        <v>0</v>
      </c>
      <c r="BC114" s="100">
        <v>0</v>
      </c>
      <c r="BD114" s="100">
        <v>2</v>
      </c>
      <c r="BE114" s="100">
        <v>5</v>
      </c>
      <c r="BF114" s="100">
        <v>20</v>
      </c>
      <c r="BG114" s="100">
        <v>50</v>
      </c>
      <c r="BH114" s="100">
        <v>108</v>
      </c>
      <c r="BI114" s="100">
        <v>231</v>
      </c>
      <c r="BJ114" s="100">
        <v>726</v>
      </c>
      <c r="BK114" s="100">
        <v>1524</v>
      </c>
      <c r="BL114" s="100">
        <v>4652</v>
      </c>
      <c r="BM114" s="100">
        <v>0</v>
      </c>
      <c r="BN114" s="100">
        <v>7318</v>
      </c>
      <c r="BP114" s="124">
        <v>2007</v>
      </c>
    </row>
    <row r="115" spans="2:68">
      <c r="B115" s="124">
        <v>2008</v>
      </c>
      <c r="C115" s="100">
        <v>0</v>
      </c>
      <c r="D115" s="100">
        <v>0</v>
      </c>
      <c r="E115" s="100">
        <v>0</v>
      </c>
      <c r="F115" s="100">
        <v>0</v>
      </c>
      <c r="G115" s="100">
        <v>0</v>
      </c>
      <c r="H115" s="100">
        <v>0</v>
      </c>
      <c r="I115" s="100">
        <v>0</v>
      </c>
      <c r="J115" s="100">
        <v>0</v>
      </c>
      <c r="K115" s="100">
        <v>0</v>
      </c>
      <c r="L115" s="100">
        <v>1</v>
      </c>
      <c r="M115" s="100">
        <v>4</v>
      </c>
      <c r="N115" s="100">
        <v>10</v>
      </c>
      <c r="O115" s="100">
        <v>21</v>
      </c>
      <c r="P115" s="100">
        <v>41</v>
      </c>
      <c r="Q115" s="100">
        <v>146</v>
      </c>
      <c r="R115" s="100">
        <v>369</v>
      </c>
      <c r="S115" s="100">
        <v>704</v>
      </c>
      <c r="T115" s="100">
        <v>1412</v>
      </c>
      <c r="U115" s="100">
        <v>0</v>
      </c>
      <c r="V115" s="100">
        <v>2708</v>
      </c>
      <c r="X115" s="124">
        <v>2008</v>
      </c>
      <c r="Y115" s="100">
        <v>0</v>
      </c>
      <c r="Z115" s="100">
        <v>0</v>
      </c>
      <c r="AA115" s="100">
        <v>0</v>
      </c>
      <c r="AB115" s="100">
        <v>0</v>
      </c>
      <c r="AC115" s="100">
        <v>0</v>
      </c>
      <c r="AD115" s="100">
        <v>0</v>
      </c>
      <c r="AE115" s="100">
        <v>1</v>
      </c>
      <c r="AF115" s="100">
        <v>0</v>
      </c>
      <c r="AG115" s="100">
        <v>0</v>
      </c>
      <c r="AH115" s="100">
        <v>2</v>
      </c>
      <c r="AI115" s="100">
        <v>5</v>
      </c>
      <c r="AJ115" s="100">
        <v>15</v>
      </c>
      <c r="AK115" s="100">
        <v>15</v>
      </c>
      <c r="AL115" s="100">
        <v>58</v>
      </c>
      <c r="AM115" s="100">
        <v>144</v>
      </c>
      <c r="AN115" s="100">
        <v>414</v>
      </c>
      <c r="AO115" s="100">
        <v>963</v>
      </c>
      <c r="AP115" s="100">
        <v>3847</v>
      </c>
      <c r="AQ115" s="100">
        <v>0</v>
      </c>
      <c r="AR115" s="100">
        <v>5464</v>
      </c>
      <c r="AT115" s="124">
        <v>2008</v>
      </c>
      <c r="AU115" s="100">
        <v>0</v>
      </c>
      <c r="AV115" s="100">
        <v>0</v>
      </c>
      <c r="AW115" s="100">
        <v>0</v>
      </c>
      <c r="AX115" s="100">
        <v>0</v>
      </c>
      <c r="AY115" s="100">
        <v>0</v>
      </c>
      <c r="AZ115" s="100">
        <v>0</v>
      </c>
      <c r="BA115" s="100">
        <v>1</v>
      </c>
      <c r="BB115" s="100">
        <v>0</v>
      </c>
      <c r="BC115" s="100">
        <v>0</v>
      </c>
      <c r="BD115" s="100">
        <v>3</v>
      </c>
      <c r="BE115" s="100">
        <v>9</v>
      </c>
      <c r="BF115" s="100">
        <v>25</v>
      </c>
      <c r="BG115" s="100">
        <v>36</v>
      </c>
      <c r="BH115" s="100">
        <v>99</v>
      </c>
      <c r="BI115" s="100">
        <v>290</v>
      </c>
      <c r="BJ115" s="100">
        <v>783</v>
      </c>
      <c r="BK115" s="100">
        <v>1667</v>
      </c>
      <c r="BL115" s="100">
        <v>5259</v>
      </c>
      <c r="BM115" s="100">
        <v>0</v>
      </c>
      <c r="BN115" s="100">
        <v>8172</v>
      </c>
      <c r="BP115" s="124">
        <v>2008</v>
      </c>
    </row>
    <row r="116" spans="2:68">
      <c r="B116" s="124">
        <v>2009</v>
      </c>
      <c r="C116" s="100">
        <v>0</v>
      </c>
      <c r="D116" s="100">
        <v>0</v>
      </c>
      <c r="E116" s="100">
        <v>0</v>
      </c>
      <c r="F116" s="100">
        <v>0</v>
      </c>
      <c r="G116" s="100">
        <v>0</v>
      </c>
      <c r="H116" s="100">
        <v>0</v>
      </c>
      <c r="I116" s="100">
        <v>0</v>
      </c>
      <c r="J116" s="100">
        <v>0</v>
      </c>
      <c r="K116" s="100">
        <v>0</v>
      </c>
      <c r="L116" s="100">
        <v>0</v>
      </c>
      <c r="M116" s="100">
        <v>5</v>
      </c>
      <c r="N116" s="100">
        <v>13</v>
      </c>
      <c r="O116" s="100">
        <v>39</v>
      </c>
      <c r="P116" s="100">
        <v>58</v>
      </c>
      <c r="Q116" s="100">
        <v>137</v>
      </c>
      <c r="R116" s="100">
        <v>354</v>
      </c>
      <c r="S116" s="100">
        <v>699</v>
      </c>
      <c r="T116" s="100">
        <v>1483</v>
      </c>
      <c r="U116" s="100">
        <v>0</v>
      </c>
      <c r="V116" s="100">
        <v>2788</v>
      </c>
      <c r="X116" s="124">
        <v>2009</v>
      </c>
      <c r="Y116" s="100">
        <v>0</v>
      </c>
      <c r="Z116" s="100">
        <v>0</v>
      </c>
      <c r="AA116" s="100">
        <v>0</v>
      </c>
      <c r="AB116" s="100">
        <v>0</v>
      </c>
      <c r="AC116" s="100">
        <v>0</v>
      </c>
      <c r="AD116" s="100">
        <v>0</v>
      </c>
      <c r="AE116" s="100">
        <v>0</v>
      </c>
      <c r="AF116" s="100">
        <v>0</v>
      </c>
      <c r="AG116" s="100">
        <v>0</v>
      </c>
      <c r="AH116" s="100">
        <v>1</v>
      </c>
      <c r="AI116" s="100">
        <v>6</v>
      </c>
      <c r="AJ116" s="100">
        <v>7</v>
      </c>
      <c r="AK116" s="100">
        <v>31</v>
      </c>
      <c r="AL116" s="100">
        <v>58</v>
      </c>
      <c r="AM116" s="100">
        <v>122</v>
      </c>
      <c r="AN116" s="100">
        <v>367</v>
      </c>
      <c r="AO116" s="100">
        <v>966</v>
      </c>
      <c r="AP116" s="100">
        <v>3934</v>
      </c>
      <c r="AQ116" s="100">
        <v>0</v>
      </c>
      <c r="AR116" s="100">
        <v>5492</v>
      </c>
      <c r="AT116" s="124">
        <v>2009</v>
      </c>
      <c r="AU116" s="100">
        <v>0</v>
      </c>
      <c r="AV116" s="100">
        <v>0</v>
      </c>
      <c r="AW116" s="100">
        <v>0</v>
      </c>
      <c r="AX116" s="100">
        <v>0</v>
      </c>
      <c r="AY116" s="100">
        <v>0</v>
      </c>
      <c r="AZ116" s="100">
        <v>0</v>
      </c>
      <c r="BA116" s="100">
        <v>0</v>
      </c>
      <c r="BB116" s="100">
        <v>0</v>
      </c>
      <c r="BC116" s="100">
        <v>0</v>
      </c>
      <c r="BD116" s="100">
        <v>1</v>
      </c>
      <c r="BE116" s="100">
        <v>11</v>
      </c>
      <c r="BF116" s="100">
        <v>20</v>
      </c>
      <c r="BG116" s="100">
        <v>70</v>
      </c>
      <c r="BH116" s="100">
        <v>116</v>
      </c>
      <c r="BI116" s="100">
        <v>259</v>
      </c>
      <c r="BJ116" s="100">
        <v>721</v>
      </c>
      <c r="BK116" s="100">
        <v>1665</v>
      </c>
      <c r="BL116" s="100">
        <v>5417</v>
      </c>
      <c r="BM116" s="100">
        <v>0</v>
      </c>
      <c r="BN116" s="100">
        <v>8280</v>
      </c>
      <c r="BP116" s="124">
        <v>2009</v>
      </c>
    </row>
    <row r="117" spans="2:68">
      <c r="B117" s="124">
        <v>2010</v>
      </c>
      <c r="C117" s="100">
        <v>0</v>
      </c>
      <c r="D117" s="100">
        <v>0</v>
      </c>
      <c r="E117" s="100">
        <v>0</v>
      </c>
      <c r="F117" s="100">
        <v>0</v>
      </c>
      <c r="G117" s="100">
        <v>0</v>
      </c>
      <c r="H117" s="100">
        <v>0</v>
      </c>
      <c r="I117" s="100">
        <v>0</v>
      </c>
      <c r="J117" s="100">
        <v>0</v>
      </c>
      <c r="K117" s="100">
        <v>1</v>
      </c>
      <c r="L117" s="100">
        <v>1</v>
      </c>
      <c r="M117" s="100">
        <v>2</v>
      </c>
      <c r="N117" s="100">
        <v>11</v>
      </c>
      <c r="O117" s="100">
        <v>27</v>
      </c>
      <c r="P117" s="100">
        <v>64</v>
      </c>
      <c r="Q117" s="100">
        <v>153</v>
      </c>
      <c r="R117" s="100">
        <v>345</v>
      </c>
      <c r="S117" s="100">
        <v>699</v>
      </c>
      <c r="T117" s="100">
        <v>1617</v>
      </c>
      <c r="U117" s="100">
        <v>0</v>
      </c>
      <c r="V117" s="100">
        <v>2920</v>
      </c>
      <c r="X117" s="124">
        <v>2010</v>
      </c>
      <c r="Y117" s="100">
        <v>0</v>
      </c>
      <c r="Z117" s="100">
        <v>0</v>
      </c>
      <c r="AA117" s="100">
        <v>0</v>
      </c>
      <c r="AB117" s="100">
        <v>0</v>
      </c>
      <c r="AC117" s="100">
        <v>0</v>
      </c>
      <c r="AD117" s="100">
        <v>0</v>
      </c>
      <c r="AE117" s="100">
        <v>0</v>
      </c>
      <c r="AF117" s="100">
        <v>1</v>
      </c>
      <c r="AG117" s="100">
        <v>0</v>
      </c>
      <c r="AH117" s="100">
        <v>2</v>
      </c>
      <c r="AI117" s="100">
        <v>5</v>
      </c>
      <c r="AJ117" s="100">
        <v>18</v>
      </c>
      <c r="AK117" s="100">
        <v>32</v>
      </c>
      <c r="AL117" s="100">
        <v>52</v>
      </c>
      <c r="AM117" s="100">
        <v>153</v>
      </c>
      <c r="AN117" s="100">
        <v>397</v>
      </c>
      <c r="AO117" s="100">
        <v>1037</v>
      </c>
      <c r="AP117" s="100">
        <v>4384</v>
      </c>
      <c r="AQ117" s="100">
        <v>2</v>
      </c>
      <c r="AR117" s="100">
        <v>6083</v>
      </c>
      <c r="AT117" s="124">
        <v>2010</v>
      </c>
      <c r="AU117" s="100">
        <v>0</v>
      </c>
      <c r="AV117" s="100">
        <v>0</v>
      </c>
      <c r="AW117" s="100">
        <v>0</v>
      </c>
      <c r="AX117" s="100">
        <v>0</v>
      </c>
      <c r="AY117" s="100">
        <v>0</v>
      </c>
      <c r="AZ117" s="100">
        <v>0</v>
      </c>
      <c r="BA117" s="100">
        <v>0</v>
      </c>
      <c r="BB117" s="100">
        <v>1</v>
      </c>
      <c r="BC117" s="100">
        <v>1</v>
      </c>
      <c r="BD117" s="100">
        <v>3</v>
      </c>
      <c r="BE117" s="100">
        <v>7</v>
      </c>
      <c r="BF117" s="100">
        <v>29</v>
      </c>
      <c r="BG117" s="100">
        <v>59</v>
      </c>
      <c r="BH117" s="100">
        <v>116</v>
      </c>
      <c r="BI117" s="100">
        <v>306</v>
      </c>
      <c r="BJ117" s="100">
        <v>742</v>
      </c>
      <c r="BK117" s="100">
        <v>1736</v>
      </c>
      <c r="BL117" s="100">
        <v>6001</v>
      </c>
      <c r="BM117" s="100">
        <v>2</v>
      </c>
      <c r="BN117" s="100">
        <v>9003</v>
      </c>
      <c r="BP117" s="124">
        <v>2010</v>
      </c>
    </row>
    <row r="118" spans="2:68">
      <c r="B118" s="124">
        <v>2011</v>
      </c>
      <c r="C118" s="100">
        <v>0</v>
      </c>
      <c r="D118" s="100">
        <v>0</v>
      </c>
      <c r="E118" s="100">
        <v>0</v>
      </c>
      <c r="F118" s="100">
        <v>0</v>
      </c>
      <c r="G118" s="100">
        <v>0</v>
      </c>
      <c r="H118" s="100">
        <v>0</v>
      </c>
      <c r="I118" s="100">
        <v>0</v>
      </c>
      <c r="J118" s="100">
        <v>0</v>
      </c>
      <c r="K118" s="100">
        <v>0</v>
      </c>
      <c r="L118" s="100">
        <v>1</v>
      </c>
      <c r="M118" s="100">
        <v>3</v>
      </c>
      <c r="N118" s="100">
        <v>13</v>
      </c>
      <c r="O118" s="100">
        <v>31</v>
      </c>
      <c r="P118" s="100">
        <v>57</v>
      </c>
      <c r="Q118" s="100">
        <v>153</v>
      </c>
      <c r="R118" s="100">
        <v>382</v>
      </c>
      <c r="S118" s="100">
        <v>794</v>
      </c>
      <c r="T118" s="100">
        <v>1833</v>
      </c>
      <c r="U118" s="100">
        <v>0</v>
      </c>
      <c r="V118" s="100">
        <v>3267</v>
      </c>
      <c r="X118" s="124">
        <v>2011</v>
      </c>
      <c r="Y118" s="100">
        <v>0</v>
      </c>
      <c r="Z118" s="100">
        <v>0</v>
      </c>
      <c r="AA118" s="100">
        <v>0</v>
      </c>
      <c r="AB118" s="100">
        <v>0</v>
      </c>
      <c r="AC118" s="100">
        <v>0</v>
      </c>
      <c r="AD118" s="100">
        <v>0</v>
      </c>
      <c r="AE118" s="100">
        <v>1</v>
      </c>
      <c r="AF118" s="100">
        <v>0</v>
      </c>
      <c r="AG118" s="100">
        <v>2</v>
      </c>
      <c r="AH118" s="100">
        <v>4</v>
      </c>
      <c r="AI118" s="100">
        <v>5</v>
      </c>
      <c r="AJ118" s="100">
        <v>13</v>
      </c>
      <c r="AK118" s="100">
        <v>31</v>
      </c>
      <c r="AL118" s="100">
        <v>71</v>
      </c>
      <c r="AM118" s="100">
        <v>162</v>
      </c>
      <c r="AN118" s="100">
        <v>415</v>
      </c>
      <c r="AO118" s="100">
        <v>1146</v>
      </c>
      <c r="AP118" s="100">
        <v>4747</v>
      </c>
      <c r="AQ118" s="100">
        <v>0</v>
      </c>
      <c r="AR118" s="100">
        <v>6597</v>
      </c>
      <c r="AT118" s="124">
        <v>2011</v>
      </c>
      <c r="AU118" s="100">
        <v>0</v>
      </c>
      <c r="AV118" s="100">
        <v>0</v>
      </c>
      <c r="AW118" s="100">
        <v>0</v>
      </c>
      <c r="AX118" s="100">
        <v>0</v>
      </c>
      <c r="AY118" s="100">
        <v>0</v>
      </c>
      <c r="AZ118" s="100">
        <v>0</v>
      </c>
      <c r="BA118" s="100">
        <v>1</v>
      </c>
      <c r="BB118" s="100">
        <v>0</v>
      </c>
      <c r="BC118" s="100">
        <v>2</v>
      </c>
      <c r="BD118" s="100">
        <v>5</v>
      </c>
      <c r="BE118" s="100">
        <v>8</v>
      </c>
      <c r="BF118" s="100">
        <v>26</v>
      </c>
      <c r="BG118" s="100">
        <v>62</v>
      </c>
      <c r="BH118" s="100">
        <v>128</v>
      </c>
      <c r="BI118" s="100">
        <v>315</v>
      </c>
      <c r="BJ118" s="100">
        <v>797</v>
      </c>
      <c r="BK118" s="100">
        <v>1940</v>
      </c>
      <c r="BL118" s="100">
        <v>6580</v>
      </c>
      <c r="BM118" s="100">
        <v>0</v>
      </c>
      <c r="BN118" s="100">
        <v>9864</v>
      </c>
      <c r="BP118" s="124">
        <v>2011</v>
      </c>
    </row>
    <row r="119" spans="2:68">
      <c r="B119" s="124">
        <v>2012</v>
      </c>
      <c r="C119" s="100">
        <v>0</v>
      </c>
      <c r="D119" s="100">
        <v>0</v>
      </c>
      <c r="E119" s="100">
        <v>0</v>
      </c>
      <c r="F119" s="100">
        <v>0</v>
      </c>
      <c r="G119" s="100">
        <v>0</v>
      </c>
      <c r="H119" s="100">
        <v>0</v>
      </c>
      <c r="I119" s="100">
        <v>0</v>
      </c>
      <c r="J119" s="100">
        <v>0</v>
      </c>
      <c r="K119" s="100">
        <v>0</v>
      </c>
      <c r="L119" s="100">
        <v>4</v>
      </c>
      <c r="M119" s="100">
        <v>4</v>
      </c>
      <c r="N119" s="100">
        <v>10</v>
      </c>
      <c r="O119" s="100">
        <v>31</v>
      </c>
      <c r="P119" s="100">
        <v>70</v>
      </c>
      <c r="Q119" s="100">
        <v>153</v>
      </c>
      <c r="R119" s="100">
        <v>363</v>
      </c>
      <c r="S119" s="100">
        <v>773</v>
      </c>
      <c r="T119" s="100">
        <v>1997</v>
      </c>
      <c r="U119" s="100">
        <v>0</v>
      </c>
      <c r="V119" s="100">
        <v>3405</v>
      </c>
      <c r="X119" s="124">
        <v>2012</v>
      </c>
      <c r="Y119" s="100">
        <v>0</v>
      </c>
      <c r="Z119" s="100">
        <v>0</v>
      </c>
      <c r="AA119" s="100">
        <v>0</v>
      </c>
      <c r="AB119" s="100">
        <v>0</v>
      </c>
      <c r="AC119" s="100">
        <v>0</v>
      </c>
      <c r="AD119" s="100">
        <v>0</v>
      </c>
      <c r="AE119" s="100">
        <v>0</v>
      </c>
      <c r="AF119" s="100">
        <v>0</v>
      </c>
      <c r="AG119" s="100">
        <v>0</v>
      </c>
      <c r="AH119" s="100">
        <v>0</v>
      </c>
      <c r="AI119" s="100">
        <v>1</v>
      </c>
      <c r="AJ119" s="100">
        <v>14</v>
      </c>
      <c r="AK119" s="100">
        <v>32</v>
      </c>
      <c r="AL119" s="100">
        <v>58</v>
      </c>
      <c r="AM119" s="100">
        <v>146</v>
      </c>
      <c r="AN119" s="100">
        <v>434</v>
      </c>
      <c r="AO119" s="100">
        <v>1163</v>
      </c>
      <c r="AP119" s="100">
        <v>5113</v>
      </c>
      <c r="AQ119" s="100">
        <v>1</v>
      </c>
      <c r="AR119" s="100">
        <v>6962</v>
      </c>
      <c r="AT119" s="124">
        <v>2012</v>
      </c>
      <c r="AU119" s="100">
        <v>0</v>
      </c>
      <c r="AV119" s="100">
        <v>0</v>
      </c>
      <c r="AW119" s="100">
        <v>0</v>
      </c>
      <c r="AX119" s="100">
        <v>0</v>
      </c>
      <c r="AY119" s="100">
        <v>0</v>
      </c>
      <c r="AZ119" s="100">
        <v>0</v>
      </c>
      <c r="BA119" s="100">
        <v>0</v>
      </c>
      <c r="BB119" s="100">
        <v>0</v>
      </c>
      <c r="BC119" s="100">
        <v>0</v>
      </c>
      <c r="BD119" s="100">
        <v>4</v>
      </c>
      <c r="BE119" s="100">
        <v>5</v>
      </c>
      <c r="BF119" s="100">
        <v>24</v>
      </c>
      <c r="BG119" s="100">
        <v>63</v>
      </c>
      <c r="BH119" s="100">
        <v>128</v>
      </c>
      <c r="BI119" s="100">
        <v>299</v>
      </c>
      <c r="BJ119" s="100">
        <v>797</v>
      </c>
      <c r="BK119" s="100">
        <v>1936</v>
      </c>
      <c r="BL119" s="100">
        <v>7110</v>
      </c>
      <c r="BM119" s="100">
        <v>1</v>
      </c>
      <c r="BN119" s="100">
        <v>10367</v>
      </c>
      <c r="BP119" s="124">
        <v>2012</v>
      </c>
    </row>
    <row r="120" spans="2:68">
      <c r="B120" s="124">
        <v>2013</v>
      </c>
      <c r="C120" s="100">
        <v>0</v>
      </c>
      <c r="D120" s="100">
        <v>0</v>
      </c>
      <c r="E120" s="100">
        <v>0</v>
      </c>
      <c r="F120" s="100">
        <v>0</v>
      </c>
      <c r="G120" s="100">
        <v>0</v>
      </c>
      <c r="H120" s="100">
        <v>0</v>
      </c>
      <c r="I120" s="100">
        <v>0</v>
      </c>
      <c r="J120" s="100">
        <v>0</v>
      </c>
      <c r="K120" s="100">
        <v>1</v>
      </c>
      <c r="L120" s="100">
        <v>2</v>
      </c>
      <c r="M120" s="100">
        <v>5</v>
      </c>
      <c r="N120" s="100">
        <v>10</v>
      </c>
      <c r="O120" s="100">
        <v>23</v>
      </c>
      <c r="P120" s="100">
        <v>62</v>
      </c>
      <c r="Q120" s="100">
        <v>162</v>
      </c>
      <c r="R120" s="100">
        <v>435</v>
      </c>
      <c r="S120" s="100">
        <v>826</v>
      </c>
      <c r="T120" s="100">
        <v>2130</v>
      </c>
      <c r="U120" s="100">
        <v>0</v>
      </c>
      <c r="V120" s="100">
        <v>3656</v>
      </c>
      <c r="X120" s="124">
        <v>2013</v>
      </c>
      <c r="Y120" s="100">
        <v>0</v>
      </c>
      <c r="Z120" s="100">
        <v>0</v>
      </c>
      <c r="AA120" s="100">
        <v>0</v>
      </c>
      <c r="AB120" s="100">
        <v>0</v>
      </c>
      <c r="AC120" s="100">
        <v>0</v>
      </c>
      <c r="AD120" s="100">
        <v>0</v>
      </c>
      <c r="AE120" s="100">
        <v>0</v>
      </c>
      <c r="AF120" s="100">
        <v>1</v>
      </c>
      <c r="AG120" s="100">
        <v>1</v>
      </c>
      <c r="AH120" s="100">
        <v>0</v>
      </c>
      <c r="AI120" s="100">
        <v>2</v>
      </c>
      <c r="AJ120" s="100">
        <v>13</v>
      </c>
      <c r="AK120" s="100">
        <v>30</v>
      </c>
      <c r="AL120" s="100">
        <v>63</v>
      </c>
      <c r="AM120" s="100">
        <v>182</v>
      </c>
      <c r="AN120" s="100">
        <v>453</v>
      </c>
      <c r="AO120" s="100">
        <v>1127</v>
      </c>
      <c r="AP120" s="100">
        <v>5405</v>
      </c>
      <c r="AQ120" s="100">
        <v>0</v>
      </c>
      <c r="AR120" s="100">
        <v>7277</v>
      </c>
      <c r="AT120" s="124">
        <v>2013</v>
      </c>
      <c r="AU120" s="100">
        <v>0</v>
      </c>
      <c r="AV120" s="100">
        <v>0</v>
      </c>
      <c r="AW120" s="100">
        <v>0</v>
      </c>
      <c r="AX120" s="100">
        <v>0</v>
      </c>
      <c r="AY120" s="100">
        <v>0</v>
      </c>
      <c r="AZ120" s="100">
        <v>0</v>
      </c>
      <c r="BA120" s="100">
        <v>0</v>
      </c>
      <c r="BB120" s="100">
        <v>1</v>
      </c>
      <c r="BC120" s="100">
        <v>2</v>
      </c>
      <c r="BD120" s="100">
        <v>2</v>
      </c>
      <c r="BE120" s="100">
        <v>7</v>
      </c>
      <c r="BF120" s="100">
        <v>23</v>
      </c>
      <c r="BG120" s="100">
        <v>53</v>
      </c>
      <c r="BH120" s="100">
        <v>125</v>
      </c>
      <c r="BI120" s="100">
        <v>344</v>
      </c>
      <c r="BJ120" s="100">
        <v>888</v>
      </c>
      <c r="BK120" s="100">
        <v>1953</v>
      </c>
      <c r="BL120" s="100">
        <v>7535</v>
      </c>
      <c r="BM120" s="100">
        <v>0</v>
      </c>
      <c r="BN120" s="100">
        <v>10933</v>
      </c>
      <c r="BP120" s="124">
        <v>2013</v>
      </c>
    </row>
    <row r="121" spans="2:68">
      <c r="B121" s="124">
        <v>2014</v>
      </c>
      <c r="C121" s="100">
        <v>0</v>
      </c>
      <c r="D121" s="100">
        <v>0</v>
      </c>
      <c r="E121" s="100">
        <v>0</v>
      </c>
      <c r="F121" s="100">
        <v>0</v>
      </c>
      <c r="G121" s="100">
        <v>0</v>
      </c>
      <c r="H121" s="100">
        <v>0</v>
      </c>
      <c r="I121" s="100">
        <v>0</v>
      </c>
      <c r="J121" s="100">
        <v>0</v>
      </c>
      <c r="K121" s="100">
        <v>0</v>
      </c>
      <c r="L121" s="100">
        <v>1</v>
      </c>
      <c r="M121" s="100">
        <v>4</v>
      </c>
      <c r="N121" s="100">
        <v>8</v>
      </c>
      <c r="O121" s="100">
        <v>33</v>
      </c>
      <c r="P121" s="100">
        <v>95</v>
      </c>
      <c r="Q121" s="100">
        <v>208</v>
      </c>
      <c r="R121" s="100">
        <v>439</v>
      </c>
      <c r="S121" s="100">
        <v>877</v>
      </c>
      <c r="T121" s="100">
        <v>2441</v>
      </c>
      <c r="U121" s="100">
        <v>0</v>
      </c>
      <c r="V121" s="100">
        <v>4106</v>
      </c>
      <c r="X121" s="124">
        <v>2014</v>
      </c>
      <c r="Y121" s="100">
        <v>0</v>
      </c>
      <c r="Z121" s="100">
        <v>0</v>
      </c>
      <c r="AA121" s="100">
        <v>0</v>
      </c>
      <c r="AB121" s="100">
        <v>0</v>
      </c>
      <c r="AC121" s="100">
        <v>0</v>
      </c>
      <c r="AD121" s="100">
        <v>0</v>
      </c>
      <c r="AE121" s="100">
        <v>0</v>
      </c>
      <c r="AF121" s="100">
        <v>0</v>
      </c>
      <c r="AG121" s="100">
        <v>0</v>
      </c>
      <c r="AH121" s="100">
        <v>0</v>
      </c>
      <c r="AI121" s="100">
        <v>4</v>
      </c>
      <c r="AJ121" s="100">
        <v>16</v>
      </c>
      <c r="AK121" s="100">
        <v>41</v>
      </c>
      <c r="AL121" s="100">
        <v>84</v>
      </c>
      <c r="AM121" s="100">
        <v>214</v>
      </c>
      <c r="AN121" s="100">
        <v>514</v>
      </c>
      <c r="AO121" s="100">
        <v>1148</v>
      </c>
      <c r="AP121" s="100">
        <v>5838</v>
      </c>
      <c r="AQ121" s="100">
        <v>0</v>
      </c>
      <c r="AR121" s="100">
        <v>7859</v>
      </c>
      <c r="AT121" s="124">
        <v>2014</v>
      </c>
      <c r="AU121" s="100">
        <v>0</v>
      </c>
      <c r="AV121" s="100">
        <v>0</v>
      </c>
      <c r="AW121" s="100">
        <v>0</v>
      </c>
      <c r="AX121" s="100">
        <v>0</v>
      </c>
      <c r="AY121" s="100">
        <v>0</v>
      </c>
      <c r="AZ121" s="100">
        <v>0</v>
      </c>
      <c r="BA121" s="100">
        <v>0</v>
      </c>
      <c r="BB121" s="100">
        <v>0</v>
      </c>
      <c r="BC121" s="100">
        <v>0</v>
      </c>
      <c r="BD121" s="100">
        <v>1</v>
      </c>
      <c r="BE121" s="100">
        <v>8</v>
      </c>
      <c r="BF121" s="100">
        <v>24</v>
      </c>
      <c r="BG121" s="100">
        <v>74</v>
      </c>
      <c r="BH121" s="100">
        <v>179</v>
      </c>
      <c r="BI121" s="100">
        <v>422</v>
      </c>
      <c r="BJ121" s="100">
        <v>953</v>
      </c>
      <c r="BK121" s="100">
        <v>2025</v>
      </c>
      <c r="BL121" s="100">
        <v>8279</v>
      </c>
      <c r="BM121" s="100">
        <v>0</v>
      </c>
      <c r="BN121" s="100">
        <v>11965</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8"/>
      <c r="BP71" s="121">
        <v>1964</v>
      </c>
    </row>
    <row r="72" spans="1:68">
      <c r="A72" s="12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8"/>
      <c r="BP72" s="121">
        <v>1965</v>
      </c>
    </row>
    <row r="73" spans="1:68">
      <c r="A73" s="12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8"/>
      <c r="BP73" s="121">
        <v>1966</v>
      </c>
    </row>
    <row r="74" spans="1:68">
      <c r="A74" s="12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8"/>
      <c r="BP74" s="121">
        <v>1967</v>
      </c>
    </row>
    <row r="75" spans="1:68">
      <c r="A75" s="128"/>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8"/>
      <c r="X75" s="122">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8"/>
      <c r="AT75" s="122">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O75" s="128"/>
      <c r="BP75" s="122">
        <v>1968</v>
      </c>
    </row>
    <row r="76" spans="1:68">
      <c r="A76" s="128"/>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8"/>
      <c r="X76" s="122">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8"/>
      <c r="AT76" s="122">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O76" s="128"/>
      <c r="BP76" s="122">
        <v>1969</v>
      </c>
    </row>
    <row r="77" spans="1:68">
      <c r="A77" s="128"/>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8"/>
      <c r="X77" s="122">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8"/>
      <c r="AT77" s="122">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O77" s="128"/>
      <c r="BP77" s="122">
        <v>1970</v>
      </c>
    </row>
    <row r="78" spans="1:68">
      <c r="A78" s="128"/>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8"/>
      <c r="X78" s="122">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8"/>
      <c r="AT78" s="122">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O78" s="128"/>
      <c r="BP78" s="122">
        <v>1971</v>
      </c>
    </row>
    <row r="79" spans="1:68">
      <c r="A79" s="128"/>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8"/>
      <c r="X79" s="122">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8"/>
      <c r="AT79" s="122">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O79" s="128"/>
      <c r="BP79" s="122">
        <v>1972</v>
      </c>
    </row>
    <row r="80" spans="1:68">
      <c r="A80" s="128"/>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8"/>
      <c r="X80" s="122">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8"/>
      <c r="AT80" s="122">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O80" s="128"/>
      <c r="BP80" s="122">
        <v>1973</v>
      </c>
    </row>
    <row r="81" spans="1:68">
      <c r="A81" s="128"/>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8"/>
      <c r="X81" s="122">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8"/>
      <c r="AT81" s="122">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O81" s="128"/>
      <c r="BP81" s="122">
        <v>1974</v>
      </c>
    </row>
    <row r="82" spans="1:68">
      <c r="A82" s="128"/>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8"/>
      <c r="X82" s="122">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8"/>
      <c r="AT82" s="122">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O82" s="128"/>
      <c r="BP82" s="122">
        <v>1975</v>
      </c>
    </row>
    <row r="83" spans="1:68">
      <c r="A83" s="128"/>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8"/>
      <c r="X83" s="122">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8"/>
      <c r="AT83" s="122">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O83" s="128"/>
      <c r="BP83" s="122">
        <v>1976</v>
      </c>
    </row>
    <row r="84" spans="1:68">
      <c r="A84" s="128"/>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8"/>
      <c r="X84" s="122">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8"/>
      <c r="AT84" s="122">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O84" s="128"/>
      <c r="BP84" s="122">
        <v>1977</v>
      </c>
    </row>
    <row r="85" spans="1:68">
      <c r="A85" s="128"/>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8"/>
      <c r="X85" s="122">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8"/>
      <c r="AT85" s="122">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O85" s="128"/>
      <c r="BP85" s="122">
        <v>1978</v>
      </c>
    </row>
    <row r="86" spans="1:68">
      <c r="A86" s="128"/>
      <c r="B86" s="123">
        <v>1979</v>
      </c>
      <c r="C86" s="100">
        <v>0</v>
      </c>
      <c r="D86" s="100">
        <v>0</v>
      </c>
      <c r="E86" s="100">
        <v>0</v>
      </c>
      <c r="F86" s="100">
        <v>0</v>
      </c>
      <c r="G86" s="100">
        <v>0</v>
      </c>
      <c r="H86" s="100">
        <v>0</v>
      </c>
      <c r="I86" s="100">
        <v>0</v>
      </c>
      <c r="J86" s="100">
        <v>0</v>
      </c>
      <c r="K86" s="100">
        <v>0</v>
      </c>
      <c r="L86" s="100">
        <v>0.25890299999999999</v>
      </c>
      <c r="M86" s="100">
        <v>0.25118430000000003</v>
      </c>
      <c r="N86" s="100">
        <v>1.3969016999999999</v>
      </c>
      <c r="O86" s="100">
        <v>3.226003</v>
      </c>
      <c r="P86" s="100">
        <v>4.1890782</v>
      </c>
      <c r="Q86" s="100">
        <v>16.362743999999999</v>
      </c>
      <c r="R86" s="100">
        <v>44.116909999999997</v>
      </c>
      <c r="S86" s="100">
        <v>85.216099</v>
      </c>
      <c r="T86" s="100">
        <v>146.90371999999999</v>
      </c>
      <c r="U86" s="100">
        <v>2.4125412000000002</v>
      </c>
      <c r="V86" s="100">
        <v>5.5655953</v>
      </c>
      <c r="W86" s="128"/>
      <c r="X86" s="123">
        <v>1979</v>
      </c>
      <c r="Y86" s="100">
        <v>0</v>
      </c>
      <c r="Z86" s="100">
        <v>0</v>
      </c>
      <c r="AA86" s="100">
        <v>0</v>
      </c>
      <c r="AB86" s="100">
        <v>0</v>
      </c>
      <c r="AC86" s="100">
        <v>0</v>
      </c>
      <c r="AD86" s="100">
        <v>0</v>
      </c>
      <c r="AE86" s="100">
        <v>0</v>
      </c>
      <c r="AF86" s="100">
        <v>0</v>
      </c>
      <c r="AG86" s="100">
        <v>0</v>
      </c>
      <c r="AH86" s="100">
        <v>0.27404770000000001</v>
      </c>
      <c r="AI86" s="100">
        <v>0.52491509999999997</v>
      </c>
      <c r="AJ86" s="100">
        <v>0.54960759999999997</v>
      </c>
      <c r="AK86" s="100">
        <v>2.9601174000000001</v>
      </c>
      <c r="AL86" s="100">
        <v>4.7234081000000003</v>
      </c>
      <c r="AM86" s="100">
        <v>12.996828000000001</v>
      </c>
      <c r="AN86" s="100">
        <v>24.001280000000001</v>
      </c>
      <c r="AO86" s="100">
        <v>70.014433999999994</v>
      </c>
      <c r="AP86" s="100">
        <v>208.34556000000001</v>
      </c>
      <c r="AQ86" s="100">
        <v>4.0898009999999996</v>
      </c>
      <c r="AR86" s="100">
        <v>5.4806698000000003</v>
      </c>
      <c r="AS86" s="128"/>
      <c r="AT86" s="123">
        <v>1979</v>
      </c>
      <c r="AU86" s="100">
        <v>0</v>
      </c>
      <c r="AV86" s="100">
        <v>0</v>
      </c>
      <c r="AW86" s="100">
        <v>0</v>
      </c>
      <c r="AX86" s="100">
        <v>0</v>
      </c>
      <c r="AY86" s="100">
        <v>0</v>
      </c>
      <c r="AZ86" s="100">
        <v>0</v>
      </c>
      <c r="BA86" s="100">
        <v>0</v>
      </c>
      <c r="BB86" s="100">
        <v>0</v>
      </c>
      <c r="BC86" s="100">
        <v>0</v>
      </c>
      <c r="BD86" s="100">
        <v>0.2662602</v>
      </c>
      <c r="BE86" s="100">
        <v>0.38504579999999999</v>
      </c>
      <c r="BF86" s="100">
        <v>0.96975610000000001</v>
      </c>
      <c r="BG86" s="100">
        <v>3.0873461999999998</v>
      </c>
      <c r="BH86" s="100">
        <v>4.4752219000000002</v>
      </c>
      <c r="BI86" s="100">
        <v>14.486844</v>
      </c>
      <c r="BJ86" s="100">
        <v>32.034981999999999</v>
      </c>
      <c r="BK86" s="100">
        <v>75.033910000000006</v>
      </c>
      <c r="BL86" s="100">
        <v>191.12181000000001</v>
      </c>
      <c r="BM86" s="100">
        <v>3.2516452</v>
      </c>
      <c r="BN86" s="100">
        <v>5.6031844</v>
      </c>
      <c r="BO86" s="128"/>
      <c r="BP86" s="123">
        <v>1979</v>
      </c>
    </row>
    <row r="87" spans="1:68">
      <c r="A87" s="128"/>
      <c r="B87" s="123">
        <v>1980</v>
      </c>
      <c r="C87" s="100">
        <v>0</v>
      </c>
      <c r="D87" s="100">
        <v>0</v>
      </c>
      <c r="E87" s="100">
        <v>0</v>
      </c>
      <c r="F87" s="100">
        <v>0</v>
      </c>
      <c r="G87" s="100">
        <v>0</v>
      </c>
      <c r="H87" s="100">
        <v>0</v>
      </c>
      <c r="I87" s="100">
        <v>0</v>
      </c>
      <c r="J87" s="100">
        <v>0</v>
      </c>
      <c r="K87" s="100">
        <v>0</v>
      </c>
      <c r="L87" s="100">
        <v>0</v>
      </c>
      <c r="M87" s="100">
        <v>0</v>
      </c>
      <c r="N87" s="100">
        <v>0.54665419999999998</v>
      </c>
      <c r="O87" s="100">
        <v>2.8339851</v>
      </c>
      <c r="P87" s="100">
        <v>7.3236524999999997</v>
      </c>
      <c r="Q87" s="100">
        <v>22.926342000000002</v>
      </c>
      <c r="R87" s="100">
        <v>42.981341999999998</v>
      </c>
      <c r="S87" s="100">
        <v>113.80956999999999</v>
      </c>
      <c r="T87" s="100">
        <v>223.54968</v>
      </c>
      <c r="U87" s="100">
        <v>3.1070882000000002</v>
      </c>
      <c r="V87" s="100">
        <v>7.2988301</v>
      </c>
      <c r="W87" s="128"/>
      <c r="X87" s="123">
        <v>1980</v>
      </c>
      <c r="Y87" s="100">
        <v>0</v>
      </c>
      <c r="Z87" s="100">
        <v>0</v>
      </c>
      <c r="AA87" s="100">
        <v>0</v>
      </c>
      <c r="AB87" s="100">
        <v>0</v>
      </c>
      <c r="AC87" s="100">
        <v>0</v>
      </c>
      <c r="AD87" s="100">
        <v>0</v>
      </c>
      <c r="AE87" s="100">
        <v>0</v>
      </c>
      <c r="AF87" s="100">
        <v>0</v>
      </c>
      <c r="AG87" s="100">
        <v>0</v>
      </c>
      <c r="AH87" s="100">
        <v>0</v>
      </c>
      <c r="AI87" s="100">
        <v>0.26452930000000002</v>
      </c>
      <c r="AJ87" s="100">
        <v>0.80866459999999996</v>
      </c>
      <c r="AK87" s="100">
        <v>1.2969200999999999</v>
      </c>
      <c r="AL87" s="100">
        <v>6.3641570999999999</v>
      </c>
      <c r="AM87" s="100">
        <v>13.025376</v>
      </c>
      <c r="AN87" s="100">
        <v>37.582335</v>
      </c>
      <c r="AO87" s="100">
        <v>86.016220000000004</v>
      </c>
      <c r="AP87" s="100">
        <v>226.87805</v>
      </c>
      <c r="AQ87" s="100">
        <v>4.8523262000000003</v>
      </c>
      <c r="AR87" s="100">
        <v>6.3342850000000004</v>
      </c>
      <c r="AS87" s="128"/>
      <c r="AT87" s="123">
        <v>1980</v>
      </c>
      <c r="AU87" s="100">
        <v>0</v>
      </c>
      <c r="AV87" s="100">
        <v>0</v>
      </c>
      <c r="AW87" s="100">
        <v>0</v>
      </c>
      <c r="AX87" s="100">
        <v>0</v>
      </c>
      <c r="AY87" s="100">
        <v>0</v>
      </c>
      <c r="AZ87" s="100">
        <v>0</v>
      </c>
      <c r="BA87" s="100">
        <v>0</v>
      </c>
      <c r="BB87" s="100">
        <v>0</v>
      </c>
      <c r="BC87" s="100">
        <v>0</v>
      </c>
      <c r="BD87" s="100">
        <v>0</v>
      </c>
      <c r="BE87" s="100">
        <v>0.12910959999999999</v>
      </c>
      <c r="BF87" s="100">
        <v>0.67856970000000005</v>
      </c>
      <c r="BG87" s="100">
        <v>2.0314502000000001</v>
      </c>
      <c r="BH87" s="100">
        <v>6.8102752000000004</v>
      </c>
      <c r="BI87" s="100">
        <v>17.399208000000002</v>
      </c>
      <c r="BJ87" s="100">
        <v>39.757987999999997</v>
      </c>
      <c r="BK87" s="100">
        <v>95.328236000000004</v>
      </c>
      <c r="BL87" s="100">
        <v>225.95778999999999</v>
      </c>
      <c r="BM87" s="100">
        <v>3.9808495000000002</v>
      </c>
      <c r="BN87" s="100">
        <v>6.7130133000000001</v>
      </c>
      <c r="BO87" s="128"/>
      <c r="BP87" s="123">
        <v>1980</v>
      </c>
    </row>
    <row r="88" spans="1:68">
      <c r="A88" s="128"/>
      <c r="B88" s="123">
        <v>1981</v>
      </c>
      <c r="C88" s="100">
        <v>0</v>
      </c>
      <c r="D88" s="100">
        <v>0</v>
      </c>
      <c r="E88" s="100">
        <v>0</v>
      </c>
      <c r="F88" s="100">
        <v>0</v>
      </c>
      <c r="G88" s="100">
        <v>0</v>
      </c>
      <c r="H88" s="100">
        <v>0</v>
      </c>
      <c r="I88" s="100">
        <v>0</v>
      </c>
      <c r="J88" s="100">
        <v>0</v>
      </c>
      <c r="K88" s="100">
        <v>0</v>
      </c>
      <c r="L88" s="100">
        <v>0</v>
      </c>
      <c r="M88" s="100">
        <v>0.75843950000000004</v>
      </c>
      <c r="N88" s="100">
        <v>1.3508511999999999</v>
      </c>
      <c r="O88" s="100">
        <v>3.4264529000000001</v>
      </c>
      <c r="P88" s="100">
        <v>7.1958263999999996</v>
      </c>
      <c r="Q88" s="100">
        <v>19.314999</v>
      </c>
      <c r="R88" s="100">
        <v>55.560263999999997</v>
      </c>
      <c r="S88" s="100">
        <v>94.129399000000006</v>
      </c>
      <c r="T88" s="100">
        <v>269.93952999999999</v>
      </c>
      <c r="U88" s="100">
        <v>3.3967632999999999</v>
      </c>
      <c r="V88" s="100">
        <v>7.9290142000000001</v>
      </c>
      <c r="W88" s="128"/>
      <c r="X88" s="123">
        <v>1981</v>
      </c>
      <c r="Y88" s="100">
        <v>0</v>
      </c>
      <c r="Z88" s="100">
        <v>0</v>
      </c>
      <c r="AA88" s="100">
        <v>0</v>
      </c>
      <c r="AB88" s="100">
        <v>0</v>
      </c>
      <c r="AC88" s="100">
        <v>0</v>
      </c>
      <c r="AD88" s="100">
        <v>0</v>
      </c>
      <c r="AE88" s="100">
        <v>0</v>
      </c>
      <c r="AF88" s="100">
        <v>0</v>
      </c>
      <c r="AG88" s="100">
        <v>0.49185610000000002</v>
      </c>
      <c r="AH88" s="100">
        <v>0</v>
      </c>
      <c r="AI88" s="100">
        <v>0.2638105</v>
      </c>
      <c r="AJ88" s="100">
        <v>1.8895630999999999</v>
      </c>
      <c r="AK88" s="100">
        <v>2.8011553</v>
      </c>
      <c r="AL88" s="100">
        <v>6.6417077999999998</v>
      </c>
      <c r="AM88" s="100">
        <v>13.751436</v>
      </c>
      <c r="AN88" s="100">
        <v>35.617148</v>
      </c>
      <c r="AO88" s="100">
        <v>71.521647999999999</v>
      </c>
      <c r="AP88" s="100">
        <v>225.92072999999999</v>
      </c>
      <c r="AQ88" s="100">
        <v>4.8963257000000002</v>
      </c>
      <c r="AR88" s="100">
        <v>6.2131319999999999</v>
      </c>
      <c r="AS88" s="128"/>
      <c r="AT88" s="123">
        <v>1981</v>
      </c>
      <c r="AU88" s="100">
        <v>0</v>
      </c>
      <c r="AV88" s="100">
        <v>0</v>
      </c>
      <c r="AW88" s="100">
        <v>0</v>
      </c>
      <c r="AX88" s="100">
        <v>0</v>
      </c>
      <c r="AY88" s="100">
        <v>0</v>
      </c>
      <c r="AZ88" s="100">
        <v>0</v>
      </c>
      <c r="BA88" s="100">
        <v>0</v>
      </c>
      <c r="BB88" s="100">
        <v>0</v>
      </c>
      <c r="BC88" s="100">
        <v>0.2398642</v>
      </c>
      <c r="BD88" s="100">
        <v>0</v>
      </c>
      <c r="BE88" s="100">
        <v>0.5163896</v>
      </c>
      <c r="BF88" s="100">
        <v>1.6203232000000001</v>
      </c>
      <c r="BG88" s="100">
        <v>3.0987876999999999</v>
      </c>
      <c r="BH88" s="100">
        <v>6.9002043999999998</v>
      </c>
      <c r="BI88" s="100">
        <v>16.190902999999999</v>
      </c>
      <c r="BJ88" s="100">
        <v>43.743357000000003</v>
      </c>
      <c r="BK88" s="100">
        <v>79.157556</v>
      </c>
      <c r="BL88" s="100">
        <v>237.84226000000001</v>
      </c>
      <c r="BM88" s="100">
        <v>4.1478872999999998</v>
      </c>
      <c r="BN88" s="100">
        <v>6.8088702999999997</v>
      </c>
      <c r="BO88" s="128"/>
      <c r="BP88" s="123">
        <v>1981</v>
      </c>
    </row>
    <row r="89" spans="1:68">
      <c r="A89" s="128"/>
      <c r="B89" s="123">
        <v>1982</v>
      </c>
      <c r="C89" s="100">
        <v>0</v>
      </c>
      <c r="D89" s="100">
        <v>0</v>
      </c>
      <c r="E89" s="100">
        <v>0</v>
      </c>
      <c r="F89" s="100">
        <v>0</v>
      </c>
      <c r="G89" s="100">
        <v>0</v>
      </c>
      <c r="H89" s="100">
        <v>0</v>
      </c>
      <c r="I89" s="100">
        <v>0</v>
      </c>
      <c r="J89" s="100">
        <v>0.1827338</v>
      </c>
      <c r="K89" s="100">
        <v>0</v>
      </c>
      <c r="L89" s="100">
        <v>0.52150289999999999</v>
      </c>
      <c r="M89" s="100">
        <v>0.50984770000000001</v>
      </c>
      <c r="N89" s="100">
        <v>0.26728960000000002</v>
      </c>
      <c r="O89" s="100">
        <v>5.2552922000000004</v>
      </c>
      <c r="P89" s="100">
        <v>7.9201646999999999</v>
      </c>
      <c r="Q89" s="100">
        <v>22.885041000000001</v>
      </c>
      <c r="R89" s="100">
        <v>59.564636999999998</v>
      </c>
      <c r="S89" s="100">
        <v>122.09122000000001</v>
      </c>
      <c r="T89" s="100">
        <v>263.52776</v>
      </c>
      <c r="U89" s="100">
        <v>3.8517782999999999</v>
      </c>
      <c r="V89" s="100">
        <v>8.6218073000000004</v>
      </c>
      <c r="W89" s="128"/>
      <c r="X89" s="123">
        <v>1982</v>
      </c>
      <c r="Y89" s="100">
        <v>0</v>
      </c>
      <c r="Z89" s="100">
        <v>0</v>
      </c>
      <c r="AA89" s="100">
        <v>0</v>
      </c>
      <c r="AB89" s="100">
        <v>0</v>
      </c>
      <c r="AC89" s="100">
        <v>0</v>
      </c>
      <c r="AD89" s="100">
        <v>0</v>
      </c>
      <c r="AE89" s="100">
        <v>0</v>
      </c>
      <c r="AF89" s="100">
        <v>0</v>
      </c>
      <c r="AG89" s="100">
        <v>0</v>
      </c>
      <c r="AH89" s="100">
        <v>0.54822309999999996</v>
      </c>
      <c r="AI89" s="100">
        <v>0.26749909999999999</v>
      </c>
      <c r="AJ89" s="100">
        <v>1.3435948</v>
      </c>
      <c r="AK89" s="100">
        <v>2.7133197</v>
      </c>
      <c r="AL89" s="100">
        <v>4.8223149000000003</v>
      </c>
      <c r="AM89" s="100">
        <v>13.644774999999999</v>
      </c>
      <c r="AN89" s="100">
        <v>39.742418999999998</v>
      </c>
      <c r="AO89" s="100">
        <v>122.88757</v>
      </c>
      <c r="AP89" s="100">
        <v>313.90307999999999</v>
      </c>
      <c r="AQ89" s="100">
        <v>6.5760633999999998</v>
      </c>
      <c r="AR89" s="100">
        <v>8.3004193999999991</v>
      </c>
      <c r="AS89" s="128"/>
      <c r="AT89" s="123">
        <v>1982</v>
      </c>
      <c r="AU89" s="100">
        <v>0</v>
      </c>
      <c r="AV89" s="100">
        <v>0</v>
      </c>
      <c r="AW89" s="100">
        <v>0</v>
      </c>
      <c r="AX89" s="100">
        <v>0</v>
      </c>
      <c r="AY89" s="100">
        <v>0</v>
      </c>
      <c r="AZ89" s="100">
        <v>0</v>
      </c>
      <c r="BA89" s="100">
        <v>0</v>
      </c>
      <c r="BB89" s="100">
        <v>9.3175499999999994E-2</v>
      </c>
      <c r="BC89" s="100">
        <v>0</v>
      </c>
      <c r="BD89" s="100">
        <v>0.53452929999999999</v>
      </c>
      <c r="BE89" s="100">
        <v>0.3915902</v>
      </c>
      <c r="BF89" s="100">
        <v>0.80400720000000003</v>
      </c>
      <c r="BG89" s="100">
        <v>3.9298784000000002</v>
      </c>
      <c r="BH89" s="100">
        <v>6.2633903000000002</v>
      </c>
      <c r="BI89" s="100">
        <v>17.701317</v>
      </c>
      <c r="BJ89" s="100">
        <v>47.822071999999999</v>
      </c>
      <c r="BK89" s="100">
        <v>122.61418</v>
      </c>
      <c r="BL89" s="100">
        <v>300.40210999999999</v>
      </c>
      <c r="BM89" s="100">
        <v>5.2159319999999996</v>
      </c>
      <c r="BN89" s="100">
        <v>8.5495161</v>
      </c>
      <c r="BO89" s="128"/>
      <c r="BP89" s="123">
        <v>1982</v>
      </c>
    </row>
    <row r="90" spans="1:68">
      <c r="A90" s="128"/>
      <c r="B90" s="123">
        <v>1983</v>
      </c>
      <c r="C90" s="100">
        <v>0</v>
      </c>
      <c r="D90" s="100">
        <v>0</v>
      </c>
      <c r="E90" s="100">
        <v>0</v>
      </c>
      <c r="F90" s="100">
        <v>0</v>
      </c>
      <c r="G90" s="100">
        <v>0</v>
      </c>
      <c r="H90" s="100">
        <v>0</v>
      </c>
      <c r="I90" s="100">
        <v>0</v>
      </c>
      <c r="J90" s="100">
        <v>0</v>
      </c>
      <c r="K90" s="100">
        <v>0.43753429999999999</v>
      </c>
      <c r="L90" s="100">
        <v>0</v>
      </c>
      <c r="M90" s="100">
        <v>0.77851300000000001</v>
      </c>
      <c r="N90" s="100">
        <v>0.26351849999999999</v>
      </c>
      <c r="O90" s="100">
        <v>2.1911702000000002</v>
      </c>
      <c r="P90" s="100">
        <v>10.323605000000001</v>
      </c>
      <c r="Q90" s="100">
        <v>17.322379999999999</v>
      </c>
      <c r="R90" s="100">
        <v>57.165129</v>
      </c>
      <c r="S90" s="100">
        <v>114.24813</v>
      </c>
      <c r="T90" s="100">
        <v>237.77525</v>
      </c>
      <c r="U90" s="100">
        <v>3.5517527000000002</v>
      </c>
      <c r="V90" s="100">
        <v>7.8448599999999997</v>
      </c>
      <c r="W90" s="128"/>
      <c r="X90" s="123">
        <v>1983</v>
      </c>
      <c r="Y90" s="100">
        <v>0</v>
      </c>
      <c r="Z90" s="100">
        <v>0</v>
      </c>
      <c r="AA90" s="100">
        <v>0</v>
      </c>
      <c r="AB90" s="100">
        <v>0</v>
      </c>
      <c r="AC90" s="100">
        <v>0</v>
      </c>
      <c r="AD90" s="100">
        <v>0</v>
      </c>
      <c r="AE90" s="100">
        <v>0</v>
      </c>
      <c r="AF90" s="100">
        <v>0.17886179999999999</v>
      </c>
      <c r="AG90" s="100">
        <v>0</v>
      </c>
      <c r="AH90" s="100">
        <v>0.53481080000000003</v>
      </c>
      <c r="AI90" s="100">
        <v>0.81685779999999997</v>
      </c>
      <c r="AJ90" s="100">
        <v>1.3362552999999999</v>
      </c>
      <c r="AK90" s="100">
        <v>2.6196603000000001</v>
      </c>
      <c r="AL90" s="100">
        <v>3.0899378</v>
      </c>
      <c r="AM90" s="100">
        <v>19.390879000000002</v>
      </c>
      <c r="AN90" s="100">
        <v>34.330495999999997</v>
      </c>
      <c r="AO90" s="100">
        <v>86.794334000000006</v>
      </c>
      <c r="AP90" s="100">
        <v>242.94827000000001</v>
      </c>
      <c r="AQ90" s="100">
        <v>5.4884272000000003</v>
      </c>
      <c r="AR90" s="100">
        <v>6.7458986999999997</v>
      </c>
      <c r="AS90" s="128"/>
      <c r="AT90" s="123">
        <v>1983</v>
      </c>
      <c r="AU90" s="100">
        <v>0</v>
      </c>
      <c r="AV90" s="100">
        <v>0</v>
      </c>
      <c r="AW90" s="100">
        <v>0</v>
      </c>
      <c r="AX90" s="100">
        <v>0</v>
      </c>
      <c r="AY90" s="100">
        <v>0</v>
      </c>
      <c r="AZ90" s="100">
        <v>0</v>
      </c>
      <c r="BA90" s="100">
        <v>0</v>
      </c>
      <c r="BB90" s="100">
        <v>8.7634199999999995E-2</v>
      </c>
      <c r="BC90" s="100">
        <v>0.22458810000000001</v>
      </c>
      <c r="BD90" s="100">
        <v>0.2607314</v>
      </c>
      <c r="BE90" s="100">
        <v>0.79722459999999995</v>
      </c>
      <c r="BF90" s="100">
        <v>0.79611500000000002</v>
      </c>
      <c r="BG90" s="100">
        <v>2.4132001999999999</v>
      </c>
      <c r="BH90" s="100">
        <v>6.4442718000000001</v>
      </c>
      <c r="BI90" s="100">
        <v>18.480573</v>
      </c>
      <c r="BJ90" s="100">
        <v>43.600408999999999</v>
      </c>
      <c r="BK90" s="100">
        <v>96.344335000000001</v>
      </c>
      <c r="BL90" s="100">
        <v>241.57463000000001</v>
      </c>
      <c r="BM90" s="100">
        <v>4.5213970999999997</v>
      </c>
      <c r="BN90" s="100">
        <v>7.1782770999999999</v>
      </c>
      <c r="BO90" s="128"/>
      <c r="BP90" s="123">
        <v>1983</v>
      </c>
    </row>
    <row r="91" spans="1:68">
      <c r="A91" s="128"/>
      <c r="B91" s="123">
        <v>1984</v>
      </c>
      <c r="C91" s="100">
        <v>0</v>
      </c>
      <c r="D91" s="100">
        <v>0</v>
      </c>
      <c r="E91" s="100">
        <v>0</v>
      </c>
      <c r="F91" s="100">
        <v>0</v>
      </c>
      <c r="G91" s="100">
        <v>0</v>
      </c>
      <c r="H91" s="100">
        <v>0</v>
      </c>
      <c r="I91" s="100">
        <v>0</v>
      </c>
      <c r="J91" s="100">
        <v>0</v>
      </c>
      <c r="K91" s="100">
        <v>0</v>
      </c>
      <c r="L91" s="100">
        <v>0</v>
      </c>
      <c r="M91" s="100">
        <v>0.26321119999999998</v>
      </c>
      <c r="N91" s="100">
        <v>1.5685536</v>
      </c>
      <c r="O91" s="100">
        <v>3.2789622</v>
      </c>
      <c r="P91" s="100">
        <v>10.024820999999999</v>
      </c>
      <c r="Q91" s="100">
        <v>26.638653999999999</v>
      </c>
      <c r="R91" s="100">
        <v>71.345611000000005</v>
      </c>
      <c r="S91" s="100">
        <v>143.99083999999999</v>
      </c>
      <c r="T91" s="100">
        <v>357.65141999999997</v>
      </c>
      <c r="U91" s="100">
        <v>4.8597286999999998</v>
      </c>
      <c r="V91" s="100">
        <v>10.709567</v>
      </c>
      <c r="W91" s="128"/>
      <c r="X91" s="123">
        <v>1984</v>
      </c>
      <c r="Y91" s="100">
        <v>0</v>
      </c>
      <c r="Z91" s="100">
        <v>0</v>
      </c>
      <c r="AA91" s="100">
        <v>0</v>
      </c>
      <c r="AB91" s="100">
        <v>0</v>
      </c>
      <c r="AC91" s="100">
        <v>0</v>
      </c>
      <c r="AD91" s="100">
        <v>0</v>
      </c>
      <c r="AE91" s="100">
        <v>0</v>
      </c>
      <c r="AF91" s="100">
        <v>0</v>
      </c>
      <c r="AG91" s="100">
        <v>0</v>
      </c>
      <c r="AH91" s="100">
        <v>0</v>
      </c>
      <c r="AI91" s="100">
        <v>0.2762172</v>
      </c>
      <c r="AJ91" s="100">
        <v>0.26707690000000001</v>
      </c>
      <c r="AK91" s="100">
        <v>2.8049783000000001</v>
      </c>
      <c r="AL91" s="100">
        <v>7.6170954999999996</v>
      </c>
      <c r="AM91" s="100">
        <v>16.243993</v>
      </c>
      <c r="AN91" s="100">
        <v>45.397798000000002</v>
      </c>
      <c r="AO91" s="100">
        <v>124.86385</v>
      </c>
      <c r="AP91" s="100">
        <v>308.79773</v>
      </c>
      <c r="AQ91" s="100">
        <v>7.0886721000000001</v>
      </c>
      <c r="AR91" s="100">
        <v>8.5094495999999999</v>
      </c>
      <c r="AS91" s="128"/>
      <c r="AT91" s="123">
        <v>1984</v>
      </c>
      <c r="AU91" s="100">
        <v>0</v>
      </c>
      <c r="AV91" s="100">
        <v>0</v>
      </c>
      <c r="AW91" s="100">
        <v>0</v>
      </c>
      <c r="AX91" s="100">
        <v>0</v>
      </c>
      <c r="AY91" s="100">
        <v>0</v>
      </c>
      <c r="AZ91" s="100">
        <v>0</v>
      </c>
      <c r="BA91" s="100">
        <v>0</v>
      </c>
      <c r="BB91" s="100">
        <v>0</v>
      </c>
      <c r="BC91" s="100">
        <v>0</v>
      </c>
      <c r="BD91" s="100">
        <v>0</v>
      </c>
      <c r="BE91" s="100">
        <v>0.2695574</v>
      </c>
      <c r="BF91" s="100">
        <v>0.92477359999999997</v>
      </c>
      <c r="BG91" s="100">
        <v>3.0347653999999999</v>
      </c>
      <c r="BH91" s="100">
        <v>8.7327320000000004</v>
      </c>
      <c r="BI91" s="100">
        <v>20.825948</v>
      </c>
      <c r="BJ91" s="100">
        <v>55.937457999999999</v>
      </c>
      <c r="BK91" s="100">
        <v>131.58045999999999</v>
      </c>
      <c r="BL91" s="100">
        <v>321.80421999999999</v>
      </c>
      <c r="BM91" s="100">
        <v>5.9758433000000002</v>
      </c>
      <c r="BN91" s="100">
        <v>9.3166618999999997</v>
      </c>
      <c r="BO91" s="128"/>
      <c r="BP91" s="123">
        <v>1984</v>
      </c>
    </row>
    <row r="92" spans="1:68">
      <c r="A92" s="128"/>
      <c r="B92" s="123">
        <v>1985</v>
      </c>
      <c r="C92" s="100">
        <v>0</v>
      </c>
      <c r="D92" s="100">
        <v>0</v>
      </c>
      <c r="E92" s="100">
        <v>0</v>
      </c>
      <c r="F92" s="100">
        <v>0</v>
      </c>
      <c r="G92" s="100">
        <v>0</v>
      </c>
      <c r="H92" s="100">
        <v>0</v>
      </c>
      <c r="I92" s="100">
        <v>0</v>
      </c>
      <c r="J92" s="100">
        <v>0</v>
      </c>
      <c r="K92" s="100">
        <v>0.2015991</v>
      </c>
      <c r="L92" s="100">
        <v>0</v>
      </c>
      <c r="M92" s="100">
        <v>0.26666600000000001</v>
      </c>
      <c r="N92" s="100">
        <v>1.817771</v>
      </c>
      <c r="O92" s="100">
        <v>6.9628588999999996</v>
      </c>
      <c r="P92" s="100">
        <v>11.42146</v>
      </c>
      <c r="Q92" s="100">
        <v>31.685524000000001</v>
      </c>
      <c r="R92" s="100">
        <v>82.324072000000001</v>
      </c>
      <c r="S92" s="100">
        <v>223.92178999999999</v>
      </c>
      <c r="T92" s="100">
        <v>490.63474000000002</v>
      </c>
      <c r="U92" s="100">
        <v>6.7489325999999998</v>
      </c>
      <c r="V92" s="100">
        <v>14.578689000000001</v>
      </c>
      <c r="W92" s="128"/>
      <c r="X92" s="123">
        <v>1985</v>
      </c>
      <c r="Y92" s="100">
        <v>0</v>
      </c>
      <c r="Z92" s="100">
        <v>0</v>
      </c>
      <c r="AA92" s="100">
        <v>0</v>
      </c>
      <c r="AB92" s="100">
        <v>0</v>
      </c>
      <c r="AC92" s="100">
        <v>0</v>
      </c>
      <c r="AD92" s="100">
        <v>0</v>
      </c>
      <c r="AE92" s="100">
        <v>0</v>
      </c>
      <c r="AF92" s="100">
        <v>0</v>
      </c>
      <c r="AG92" s="100">
        <v>0</v>
      </c>
      <c r="AH92" s="100">
        <v>0</v>
      </c>
      <c r="AI92" s="100">
        <v>0.55859369999999997</v>
      </c>
      <c r="AJ92" s="100">
        <v>0.80227420000000005</v>
      </c>
      <c r="AK92" s="100">
        <v>6.0462981999999998</v>
      </c>
      <c r="AL92" s="100">
        <v>7.1811812000000002</v>
      </c>
      <c r="AM92" s="100">
        <v>21.605104999999998</v>
      </c>
      <c r="AN92" s="100">
        <v>63.050331999999997</v>
      </c>
      <c r="AO92" s="100">
        <v>156.83488</v>
      </c>
      <c r="AP92" s="100">
        <v>470.66242</v>
      </c>
      <c r="AQ92" s="100">
        <v>10.359766</v>
      </c>
      <c r="AR92" s="100">
        <v>12.081689000000001</v>
      </c>
      <c r="AS92" s="128"/>
      <c r="AT92" s="123">
        <v>1985</v>
      </c>
      <c r="AU92" s="100">
        <v>0</v>
      </c>
      <c r="AV92" s="100">
        <v>0</v>
      </c>
      <c r="AW92" s="100">
        <v>0</v>
      </c>
      <c r="AX92" s="100">
        <v>0</v>
      </c>
      <c r="AY92" s="100">
        <v>0</v>
      </c>
      <c r="AZ92" s="100">
        <v>0</v>
      </c>
      <c r="BA92" s="100">
        <v>0</v>
      </c>
      <c r="BB92" s="100">
        <v>0</v>
      </c>
      <c r="BC92" s="100">
        <v>0.1032506</v>
      </c>
      <c r="BD92" s="100">
        <v>0</v>
      </c>
      <c r="BE92" s="100">
        <v>0.40925289999999998</v>
      </c>
      <c r="BF92" s="100">
        <v>1.3174813999999999</v>
      </c>
      <c r="BG92" s="100">
        <v>6.4921775999999998</v>
      </c>
      <c r="BH92" s="100">
        <v>9.1518270000000008</v>
      </c>
      <c r="BI92" s="100">
        <v>26.058547999999998</v>
      </c>
      <c r="BJ92" s="100">
        <v>70.896844999999999</v>
      </c>
      <c r="BK92" s="100">
        <v>180.62553</v>
      </c>
      <c r="BL92" s="100">
        <v>476.00191000000001</v>
      </c>
      <c r="BM92" s="100">
        <v>8.5569629000000003</v>
      </c>
      <c r="BN92" s="100">
        <v>13.028269</v>
      </c>
      <c r="BO92" s="128"/>
      <c r="BP92" s="123">
        <v>1985</v>
      </c>
    </row>
    <row r="93" spans="1:68">
      <c r="A93" s="128"/>
      <c r="B93" s="123">
        <v>1986</v>
      </c>
      <c r="C93" s="100">
        <v>0</v>
      </c>
      <c r="D93" s="100">
        <v>0</v>
      </c>
      <c r="E93" s="100">
        <v>0</v>
      </c>
      <c r="F93" s="100">
        <v>0</v>
      </c>
      <c r="G93" s="100">
        <v>0</v>
      </c>
      <c r="H93" s="100">
        <v>0</v>
      </c>
      <c r="I93" s="100">
        <v>0</v>
      </c>
      <c r="J93" s="100">
        <v>0</v>
      </c>
      <c r="K93" s="100">
        <v>0</v>
      </c>
      <c r="L93" s="100">
        <v>0</v>
      </c>
      <c r="M93" s="100">
        <v>0.26525270000000001</v>
      </c>
      <c r="N93" s="100">
        <v>1.2992615000000001</v>
      </c>
      <c r="O93" s="100">
        <v>3.9818088</v>
      </c>
      <c r="P93" s="100">
        <v>12.027723999999999</v>
      </c>
      <c r="Q93" s="100">
        <v>25.794864</v>
      </c>
      <c r="R93" s="100">
        <v>90.400927999999993</v>
      </c>
      <c r="S93" s="100">
        <v>191.43516</v>
      </c>
      <c r="T93" s="100">
        <v>458.12083999999999</v>
      </c>
      <c r="U93" s="100">
        <v>6.3998504000000001</v>
      </c>
      <c r="V93" s="100">
        <v>13.457207</v>
      </c>
      <c r="W93" s="128"/>
      <c r="X93" s="123">
        <v>1986</v>
      </c>
      <c r="Y93" s="100">
        <v>0</v>
      </c>
      <c r="Z93" s="100">
        <v>0</v>
      </c>
      <c r="AA93" s="100">
        <v>0</v>
      </c>
      <c r="AB93" s="100">
        <v>0</v>
      </c>
      <c r="AC93" s="100">
        <v>0</v>
      </c>
      <c r="AD93" s="100">
        <v>0</v>
      </c>
      <c r="AE93" s="100">
        <v>0</v>
      </c>
      <c r="AF93" s="100">
        <v>0</v>
      </c>
      <c r="AG93" s="100">
        <v>0</v>
      </c>
      <c r="AH93" s="100">
        <v>0.24444440000000001</v>
      </c>
      <c r="AI93" s="100">
        <v>0.27789199999999997</v>
      </c>
      <c r="AJ93" s="100">
        <v>0.26975850000000001</v>
      </c>
      <c r="AK93" s="100">
        <v>2.9904793999999999</v>
      </c>
      <c r="AL93" s="100">
        <v>11.509410000000001</v>
      </c>
      <c r="AM93" s="100">
        <v>29.561914999999999</v>
      </c>
      <c r="AN93" s="100">
        <v>63.641106000000001</v>
      </c>
      <c r="AO93" s="100">
        <v>156.71868000000001</v>
      </c>
      <c r="AP93" s="100">
        <v>476.79962999999998</v>
      </c>
      <c r="AQ93" s="100">
        <v>11.049913</v>
      </c>
      <c r="AR93" s="100">
        <v>12.434419</v>
      </c>
      <c r="AS93" s="128"/>
      <c r="AT93" s="123">
        <v>1986</v>
      </c>
      <c r="AU93" s="100">
        <v>0</v>
      </c>
      <c r="AV93" s="100">
        <v>0</v>
      </c>
      <c r="AW93" s="100">
        <v>0</v>
      </c>
      <c r="AX93" s="100">
        <v>0</v>
      </c>
      <c r="AY93" s="100">
        <v>0</v>
      </c>
      <c r="AZ93" s="100">
        <v>0</v>
      </c>
      <c r="BA93" s="100">
        <v>0</v>
      </c>
      <c r="BB93" s="100">
        <v>0</v>
      </c>
      <c r="BC93" s="100">
        <v>0</v>
      </c>
      <c r="BD93" s="100">
        <v>0.1187265</v>
      </c>
      <c r="BE93" s="100">
        <v>0.27142529999999998</v>
      </c>
      <c r="BF93" s="100">
        <v>0.79413820000000002</v>
      </c>
      <c r="BG93" s="100">
        <v>3.4749588</v>
      </c>
      <c r="BH93" s="100">
        <v>11.751272999999999</v>
      </c>
      <c r="BI93" s="100">
        <v>27.895358999999999</v>
      </c>
      <c r="BJ93" s="100">
        <v>74.589602999999997</v>
      </c>
      <c r="BK93" s="100">
        <v>169.16632999999999</v>
      </c>
      <c r="BL93" s="100">
        <v>471.78566999999998</v>
      </c>
      <c r="BM93" s="100">
        <v>8.7274907000000006</v>
      </c>
      <c r="BN93" s="100">
        <v>12.862674999999999</v>
      </c>
      <c r="BO93" s="128"/>
      <c r="BP93" s="123">
        <v>1986</v>
      </c>
    </row>
    <row r="94" spans="1:68">
      <c r="A94" s="128"/>
      <c r="B94" s="123">
        <v>1987</v>
      </c>
      <c r="C94" s="100">
        <v>0</v>
      </c>
      <c r="D94" s="100">
        <v>0</v>
      </c>
      <c r="E94" s="100">
        <v>0</v>
      </c>
      <c r="F94" s="100">
        <v>0</v>
      </c>
      <c r="G94" s="100">
        <v>0</v>
      </c>
      <c r="H94" s="100">
        <v>0</v>
      </c>
      <c r="I94" s="100">
        <v>0</v>
      </c>
      <c r="J94" s="100">
        <v>0</v>
      </c>
      <c r="K94" s="100">
        <v>0.1778322</v>
      </c>
      <c r="L94" s="100">
        <v>0.22388140000000001</v>
      </c>
      <c r="M94" s="100">
        <v>0.25998270000000001</v>
      </c>
      <c r="N94" s="100">
        <v>1.0516049000000001</v>
      </c>
      <c r="O94" s="100">
        <v>3.6578914999999999</v>
      </c>
      <c r="P94" s="100">
        <v>9.6807157000000004</v>
      </c>
      <c r="Q94" s="100">
        <v>35.227640999999998</v>
      </c>
      <c r="R94" s="100">
        <v>90.070458000000002</v>
      </c>
      <c r="S94" s="100">
        <v>214.58922999999999</v>
      </c>
      <c r="T94" s="100">
        <v>565.45484999999996</v>
      </c>
      <c r="U94" s="100">
        <v>7.4153867</v>
      </c>
      <c r="V94" s="100">
        <v>15.538425999999999</v>
      </c>
      <c r="W94" s="128"/>
      <c r="X94" s="123">
        <v>1987</v>
      </c>
      <c r="Y94" s="100">
        <v>0</v>
      </c>
      <c r="Z94" s="100">
        <v>0</v>
      </c>
      <c r="AA94" s="100">
        <v>0</v>
      </c>
      <c r="AB94" s="100">
        <v>0</v>
      </c>
      <c r="AC94" s="100">
        <v>0</v>
      </c>
      <c r="AD94" s="100">
        <v>0</v>
      </c>
      <c r="AE94" s="100">
        <v>0</v>
      </c>
      <c r="AF94" s="100">
        <v>0</v>
      </c>
      <c r="AG94" s="100">
        <v>0</v>
      </c>
      <c r="AH94" s="100">
        <v>0</v>
      </c>
      <c r="AI94" s="100">
        <v>0</v>
      </c>
      <c r="AJ94" s="100">
        <v>0.81697120000000001</v>
      </c>
      <c r="AK94" s="100">
        <v>5.7016258000000004</v>
      </c>
      <c r="AL94" s="100">
        <v>9.1731511000000001</v>
      </c>
      <c r="AM94" s="100">
        <v>22.829084999999999</v>
      </c>
      <c r="AN94" s="100">
        <v>76.933907000000005</v>
      </c>
      <c r="AO94" s="100">
        <v>185.00416000000001</v>
      </c>
      <c r="AP94" s="100">
        <v>587.48482000000001</v>
      </c>
      <c r="AQ94" s="100">
        <v>13.099066000000001</v>
      </c>
      <c r="AR94" s="100">
        <v>14.587142999999999</v>
      </c>
      <c r="AS94" s="128"/>
      <c r="AT94" s="123">
        <v>1987</v>
      </c>
      <c r="AU94" s="100">
        <v>0</v>
      </c>
      <c r="AV94" s="100">
        <v>0</v>
      </c>
      <c r="AW94" s="100">
        <v>0</v>
      </c>
      <c r="AX94" s="100">
        <v>0</v>
      </c>
      <c r="AY94" s="100">
        <v>0</v>
      </c>
      <c r="AZ94" s="100">
        <v>0</v>
      </c>
      <c r="BA94" s="100">
        <v>0</v>
      </c>
      <c r="BB94" s="100">
        <v>0</v>
      </c>
      <c r="BC94" s="100">
        <v>9.1058200000000006E-2</v>
      </c>
      <c r="BD94" s="100">
        <v>0.1151556</v>
      </c>
      <c r="BE94" s="100">
        <v>0.13285430000000001</v>
      </c>
      <c r="BF94" s="100">
        <v>0.9363534</v>
      </c>
      <c r="BG94" s="100">
        <v>4.6980013999999999</v>
      </c>
      <c r="BH94" s="100">
        <v>9.4110528999999996</v>
      </c>
      <c r="BI94" s="100">
        <v>28.327196000000001</v>
      </c>
      <c r="BJ94" s="100">
        <v>82.307705999999996</v>
      </c>
      <c r="BK94" s="100">
        <v>195.72696999999999</v>
      </c>
      <c r="BL94" s="100">
        <v>581.49991</v>
      </c>
      <c r="BM94" s="100">
        <v>10.262008</v>
      </c>
      <c r="BN94" s="100">
        <v>15.008207000000001</v>
      </c>
      <c r="BO94" s="128"/>
      <c r="BP94" s="123">
        <v>1987</v>
      </c>
    </row>
    <row r="95" spans="1:68">
      <c r="A95" s="128"/>
      <c r="B95" s="123">
        <v>1988</v>
      </c>
      <c r="C95" s="100">
        <v>0</v>
      </c>
      <c r="D95" s="100">
        <v>0</v>
      </c>
      <c r="E95" s="100">
        <v>0</v>
      </c>
      <c r="F95" s="100">
        <v>0</v>
      </c>
      <c r="G95" s="100">
        <v>0</v>
      </c>
      <c r="H95" s="100">
        <v>0</v>
      </c>
      <c r="I95" s="100">
        <v>0</v>
      </c>
      <c r="J95" s="100">
        <v>0</v>
      </c>
      <c r="K95" s="100">
        <v>0.16774410000000001</v>
      </c>
      <c r="L95" s="100">
        <v>0.43386019999999997</v>
      </c>
      <c r="M95" s="100">
        <v>0.25387539999999997</v>
      </c>
      <c r="N95" s="100">
        <v>1.0658112</v>
      </c>
      <c r="O95" s="100">
        <v>3.0459944999999999</v>
      </c>
      <c r="P95" s="100">
        <v>9.9216531999999997</v>
      </c>
      <c r="Q95" s="100">
        <v>31.974270000000001</v>
      </c>
      <c r="R95" s="100">
        <v>106.85925</v>
      </c>
      <c r="S95" s="100">
        <v>290.02791999999999</v>
      </c>
      <c r="T95" s="100">
        <v>620.29827</v>
      </c>
      <c r="U95" s="100">
        <v>8.7041433999999995</v>
      </c>
      <c r="V95" s="100">
        <v>17.909261000000001</v>
      </c>
      <c r="W95" s="128"/>
      <c r="X95" s="123">
        <v>1988</v>
      </c>
      <c r="Y95" s="100">
        <v>0</v>
      </c>
      <c r="Z95" s="100">
        <v>0</v>
      </c>
      <c r="AA95" s="100">
        <v>0</v>
      </c>
      <c r="AB95" s="100">
        <v>0</v>
      </c>
      <c r="AC95" s="100">
        <v>0</v>
      </c>
      <c r="AD95" s="100">
        <v>0</v>
      </c>
      <c r="AE95" s="100">
        <v>0</v>
      </c>
      <c r="AF95" s="100">
        <v>0</v>
      </c>
      <c r="AG95" s="100">
        <v>0</v>
      </c>
      <c r="AH95" s="100">
        <v>0</v>
      </c>
      <c r="AI95" s="100">
        <v>0.26498349999999998</v>
      </c>
      <c r="AJ95" s="100">
        <v>0.82524370000000002</v>
      </c>
      <c r="AK95" s="100">
        <v>3.5128963999999998</v>
      </c>
      <c r="AL95" s="100">
        <v>8.1987124999999992</v>
      </c>
      <c r="AM95" s="100">
        <v>28.783002</v>
      </c>
      <c r="AN95" s="100">
        <v>88.894502000000003</v>
      </c>
      <c r="AO95" s="100">
        <v>186.73775000000001</v>
      </c>
      <c r="AP95" s="100">
        <v>635.18780000000004</v>
      </c>
      <c r="AQ95" s="100">
        <v>14.233597</v>
      </c>
      <c r="AR95" s="100">
        <v>15.675375000000001</v>
      </c>
      <c r="AS95" s="128"/>
      <c r="AT95" s="123">
        <v>1988</v>
      </c>
      <c r="AU95" s="100">
        <v>0</v>
      </c>
      <c r="AV95" s="100">
        <v>0</v>
      </c>
      <c r="AW95" s="100">
        <v>0</v>
      </c>
      <c r="AX95" s="100">
        <v>0</v>
      </c>
      <c r="AY95" s="100">
        <v>0</v>
      </c>
      <c r="AZ95" s="100">
        <v>0</v>
      </c>
      <c r="BA95" s="100">
        <v>0</v>
      </c>
      <c r="BB95" s="100">
        <v>0</v>
      </c>
      <c r="BC95" s="100">
        <v>8.5751499999999994E-2</v>
      </c>
      <c r="BD95" s="100">
        <v>0.2231573</v>
      </c>
      <c r="BE95" s="100">
        <v>0.2593105</v>
      </c>
      <c r="BF95" s="100">
        <v>0.94744390000000001</v>
      </c>
      <c r="BG95" s="100">
        <v>3.2822982000000001</v>
      </c>
      <c r="BH95" s="100">
        <v>9.0088641000000003</v>
      </c>
      <c r="BI95" s="100">
        <v>30.196380999999999</v>
      </c>
      <c r="BJ95" s="100">
        <v>96.263762999999997</v>
      </c>
      <c r="BK95" s="100">
        <v>224.31030999999999</v>
      </c>
      <c r="BL95" s="100">
        <v>631.09123</v>
      </c>
      <c r="BM95" s="100">
        <v>11.474602000000001</v>
      </c>
      <c r="BN95" s="100">
        <v>16.548651</v>
      </c>
      <c r="BO95" s="128"/>
      <c r="BP95" s="123">
        <v>1988</v>
      </c>
    </row>
    <row r="96" spans="1:68">
      <c r="A96" s="128"/>
      <c r="B96" s="123">
        <v>1989</v>
      </c>
      <c r="C96" s="100">
        <v>0</v>
      </c>
      <c r="D96" s="100">
        <v>0</v>
      </c>
      <c r="E96" s="100">
        <v>0</v>
      </c>
      <c r="F96" s="100">
        <v>0</v>
      </c>
      <c r="G96" s="100">
        <v>0</v>
      </c>
      <c r="H96" s="100">
        <v>0</v>
      </c>
      <c r="I96" s="100">
        <v>0</v>
      </c>
      <c r="J96" s="100">
        <v>0</v>
      </c>
      <c r="K96" s="100">
        <v>0</v>
      </c>
      <c r="L96" s="100">
        <v>0</v>
      </c>
      <c r="M96" s="100">
        <v>0</v>
      </c>
      <c r="N96" s="100">
        <v>1.6165491999999999</v>
      </c>
      <c r="O96" s="100">
        <v>2.7417992999999998</v>
      </c>
      <c r="P96" s="100">
        <v>11.727607000000001</v>
      </c>
      <c r="Q96" s="100">
        <v>33.930095000000001</v>
      </c>
      <c r="R96" s="100">
        <v>114.15449</v>
      </c>
      <c r="S96" s="100">
        <v>288.06477999999998</v>
      </c>
      <c r="T96" s="100">
        <v>652.82641000000001</v>
      </c>
      <c r="U96" s="100">
        <v>9.2756094999999998</v>
      </c>
      <c r="V96" s="100">
        <v>18.598860999999999</v>
      </c>
      <c r="W96" s="128"/>
      <c r="X96" s="123">
        <v>1989</v>
      </c>
      <c r="Y96" s="100">
        <v>0</v>
      </c>
      <c r="Z96" s="100">
        <v>0</v>
      </c>
      <c r="AA96" s="100">
        <v>0</v>
      </c>
      <c r="AB96" s="100">
        <v>0</v>
      </c>
      <c r="AC96" s="100">
        <v>0</v>
      </c>
      <c r="AD96" s="100">
        <v>0</v>
      </c>
      <c r="AE96" s="100">
        <v>0</v>
      </c>
      <c r="AF96" s="100">
        <v>0</v>
      </c>
      <c r="AG96" s="100">
        <v>0</v>
      </c>
      <c r="AH96" s="100">
        <v>0.2193367</v>
      </c>
      <c r="AI96" s="100">
        <v>0.25695249999999997</v>
      </c>
      <c r="AJ96" s="100">
        <v>1.3850722</v>
      </c>
      <c r="AK96" s="100">
        <v>3.7776477000000002</v>
      </c>
      <c r="AL96" s="100">
        <v>12.832701999999999</v>
      </c>
      <c r="AM96" s="100">
        <v>29.720365000000001</v>
      </c>
      <c r="AN96" s="100">
        <v>84.271885999999995</v>
      </c>
      <c r="AO96" s="100">
        <v>244.37817999999999</v>
      </c>
      <c r="AP96" s="100">
        <v>730.56352000000004</v>
      </c>
      <c r="AQ96" s="100">
        <v>16.684809000000001</v>
      </c>
      <c r="AR96" s="100">
        <v>18.083603</v>
      </c>
      <c r="AS96" s="128"/>
      <c r="AT96" s="123">
        <v>1989</v>
      </c>
      <c r="AU96" s="100">
        <v>0</v>
      </c>
      <c r="AV96" s="100">
        <v>0</v>
      </c>
      <c r="AW96" s="100">
        <v>0</v>
      </c>
      <c r="AX96" s="100">
        <v>0</v>
      </c>
      <c r="AY96" s="100">
        <v>0</v>
      </c>
      <c r="AZ96" s="100">
        <v>0</v>
      </c>
      <c r="BA96" s="100">
        <v>0</v>
      </c>
      <c r="BB96" s="100">
        <v>0</v>
      </c>
      <c r="BC96" s="100">
        <v>0</v>
      </c>
      <c r="BD96" s="100">
        <v>0.1065859</v>
      </c>
      <c r="BE96" s="100">
        <v>0.1257692</v>
      </c>
      <c r="BF96" s="100">
        <v>1.5024181999999999</v>
      </c>
      <c r="BG96" s="100">
        <v>3.2638628999999999</v>
      </c>
      <c r="BH96" s="100">
        <v>12.310684999999999</v>
      </c>
      <c r="BI96" s="100">
        <v>31.589165000000001</v>
      </c>
      <c r="BJ96" s="100">
        <v>96.549983999999995</v>
      </c>
      <c r="BK96" s="100">
        <v>260.34381000000002</v>
      </c>
      <c r="BL96" s="100">
        <v>708.85828000000004</v>
      </c>
      <c r="BM96" s="100">
        <v>12.988854</v>
      </c>
      <c r="BN96" s="100">
        <v>18.397724</v>
      </c>
      <c r="BO96" s="128"/>
      <c r="BP96" s="123">
        <v>1989</v>
      </c>
    </row>
    <row r="97" spans="1:68">
      <c r="A97" s="128"/>
      <c r="B97" s="123">
        <v>1990</v>
      </c>
      <c r="C97" s="100">
        <v>0</v>
      </c>
      <c r="D97" s="100">
        <v>0</v>
      </c>
      <c r="E97" s="100">
        <v>0</v>
      </c>
      <c r="F97" s="100">
        <v>0</v>
      </c>
      <c r="G97" s="100">
        <v>0</v>
      </c>
      <c r="H97" s="100">
        <v>0</v>
      </c>
      <c r="I97" s="100">
        <v>0</v>
      </c>
      <c r="J97" s="100">
        <v>0</v>
      </c>
      <c r="K97" s="100">
        <v>0</v>
      </c>
      <c r="L97" s="100">
        <v>0</v>
      </c>
      <c r="M97" s="100">
        <v>0.95178720000000006</v>
      </c>
      <c r="N97" s="100">
        <v>1.0901292</v>
      </c>
      <c r="O97" s="100">
        <v>4.6218887000000004</v>
      </c>
      <c r="P97" s="100">
        <v>11.153992000000001</v>
      </c>
      <c r="Q97" s="100">
        <v>29.83184</v>
      </c>
      <c r="R97" s="100">
        <v>100.2996</v>
      </c>
      <c r="S97" s="100">
        <v>237.69435999999999</v>
      </c>
      <c r="T97" s="100">
        <v>637.5403</v>
      </c>
      <c r="U97" s="100">
        <v>8.6591082999999998</v>
      </c>
      <c r="V97" s="100">
        <v>17.124092000000001</v>
      </c>
      <c r="W97" s="128"/>
      <c r="X97" s="123">
        <v>1990</v>
      </c>
      <c r="Y97" s="100">
        <v>0</v>
      </c>
      <c r="Z97" s="100">
        <v>0</v>
      </c>
      <c r="AA97" s="100">
        <v>0</v>
      </c>
      <c r="AB97" s="100">
        <v>0</v>
      </c>
      <c r="AC97" s="100">
        <v>0</v>
      </c>
      <c r="AD97" s="100">
        <v>0</v>
      </c>
      <c r="AE97" s="100">
        <v>0</v>
      </c>
      <c r="AF97" s="100">
        <v>0</v>
      </c>
      <c r="AG97" s="100">
        <v>0</v>
      </c>
      <c r="AH97" s="100">
        <v>0.2089249</v>
      </c>
      <c r="AI97" s="100">
        <v>0.49890240000000002</v>
      </c>
      <c r="AJ97" s="100">
        <v>1.1137811</v>
      </c>
      <c r="AK97" s="100">
        <v>3.5073235999999999</v>
      </c>
      <c r="AL97" s="100">
        <v>12.623291999999999</v>
      </c>
      <c r="AM97" s="100">
        <v>28.451288999999999</v>
      </c>
      <c r="AN97" s="100">
        <v>76.577658</v>
      </c>
      <c r="AO97" s="100">
        <v>199.53345999999999</v>
      </c>
      <c r="AP97" s="100">
        <v>725.31696999999997</v>
      </c>
      <c r="AQ97" s="100">
        <v>15.829113</v>
      </c>
      <c r="AR97" s="100">
        <v>16.984507000000001</v>
      </c>
      <c r="AS97" s="128"/>
      <c r="AT97" s="123">
        <v>1990</v>
      </c>
      <c r="AU97" s="100">
        <v>0</v>
      </c>
      <c r="AV97" s="100">
        <v>0</v>
      </c>
      <c r="AW97" s="100">
        <v>0</v>
      </c>
      <c r="AX97" s="100">
        <v>0</v>
      </c>
      <c r="AY97" s="100">
        <v>0</v>
      </c>
      <c r="AZ97" s="100">
        <v>0</v>
      </c>
      <c r="BA97" s="100">
        <v>0</v>
      </c>
      <c r="BB97" s="100">
        <v>0</v>
      </c>
      <c r="BC97" s="100">
        <v>0</v>
      </c>
      <c r="BD97" s="100">
        <v>0.1018207</v>
      </c>
      <c r="BE97" s="100">
        <v>0.7306897</v>
      </c>
      <c r="BF97" s="100">
        <v>1.1018281999999999</v>
      </c>
      <c r="BG97" s="100">
        <v>4.0624644999999999</v>
      </c>
      <c r="BH97" s="100">
        <v>11.927211</v>
      </c>
      <c r="BI97" s="100">
        <v>29.067029999999999</v>
      </c>
      <c r="BJ97" s="100">
        <v>86.347500999999994</v>
      </c>
      <c r="BK97" s="100">
        <v>213.53833</v>
      </c>
      <c r="BL97" s="100">
        <v>700.52657999999997</v>
      </c>
      <c r="BM97" s="100">
        <v>12.253057999999999</v>
      </c>
      <c r="BN97" s="100">
        <v>17.171973000000001</v>
      </c>
      <c r="BO97" s="128"/>
      <c r="BP97" s="123">
        <v>1990</v>
      </c>
    </row>
    <row r="98" spans="1:68">
      <c r="A98" s="128"/>
      <c r="B98" s="123">
        <v>1991</v>
      </c>
      <c r="C98" s="100">
        <v>0</v>
      </c>
      <c r="D98" s="100">
        <v>0</v>
      </c>
      <c r="E98" s="100">
        <v>0</v>
      </c>
      <c r="F98" s="100">
        <v>0</v>
      </c>
      <c r="G98" s="100">
        <v>0</v>
      </c>
      <c r="H98" s="100">
        <v>0</v>
      </c>
      <c r="I98" s="100">
        <v>0</v>
      </c>
      <c r="J98" s="100">
        <v>0</v>
      </c>
      <c r="K98" s="100">
        <v>0</v>
      </c>
      <c r="L98" s="100">
        <v>0</v>
      </c>
      <c r="M98" s="100">
        <v>0.2305412</v>
      </c>
      <c r="N98" s="100">
        <v>0.81676660000000001</v>
      </c>
      <c r="O98" s="100">
        <v>3.2717249000000002</v>
      </c>
      <c r="P98" s="100">
        <v>9.0584802999999994</v>
      </c>
      <c r="Q98" s="100">
        <v>28.884785000000001</v>
      </c>
      <c r="R98" s="100">
        <v>88.054191000000003</v>
      </c>
      <c r="S98" s="100">
        <v>271.28523000000001</v>
      </c>
      <c r="T98" s="100">
        <v>646.76616999999999</v>
      </c>
      <c r="U98" s="100">
        <v>8.8910462999999993</v>
      </c>
      <c r="V98" s="100">
        <v>17.269113999999998</v>
      </c>
      <c r="W98" s="128"/>
      <c r="X98" s="123">
        <v>1991</v>
      </c>
      <c r="Y98" s="100">
        <v>0</v>
      </c>
      <c r="Z98" s="100">
        <v>0</v>
      </c>
      <c r="AA98" s="100">
        <v>0</v>
      </c>
      <c r="AB98" s="100">
        <v>0</v>
      </c>
      <c r="AC98" s="100">
        <v>0</v>
      </c>
      <c r="AD98" s="100">
        <v>0</v>
      </c>
      <c r="AE98" s="100">
        <v>0</v>
      </c>
      <c r="AF98" s="100">
        <v>0</v>
      </c>
      <c r="AG98" s="100">
        <v>0</v>
      </c>
      <c r="AH98" s="100">
        <v>0.19894680000000001</v>
      </c>
      <c r="AI98" s="100">
        <v>0</v>
      </c>
      <c r="AJ98" s="100">
        <v>1.3941246</v>
      </c>
      <c r="AK98" s="100">
        <v>2.1616422000000002</v>
      </c>
      <c r="AL98" s="100">
        <v>7.9715756000000004</v>
      </c>
      <c r="AM98" s="100">
        <v>21.611204000000001</v>
      </c>
      <c r="AN98" s="100">
        <v>81.152274000000006</v>
      </c>
      <c r="AO98" s="100">
        <v>202.86765</v>
      </c>
      <c r="AP98" s="100">
        <v>688.01293999999996</v>
      </c>
      <c r="AQ98" s="100">
        <v>15.43497</v>
      </c>
      <c r="AR98" s="100">
        <v>16.188897999999998</v>
      </c>
      <c r="AS98" s="128"/>
      <c r="AT98" s="123">
        <v>1991</v>
      </c>
      <c r="AU98" s="100">
        <v>0</v>
      </c>
      <c r="AV98" s="100">
        <v>0</v>
      </c>
      <c r="AW98" s="100">
        <v>0</v>
      </c>
      <c r="AX98" s="100">
        <v>0</v>
      </c>
      <c r="AY98" s="100">
        <v>0</v>
      </c>
      <c r="AZ98" s="100">
        <v>0</v>
      </c>
      <c r="BA98" s="100">
        <v>0</v>
      </c>
      <c r="BB98" s="100">
        <v>0</v>
      </c>
      <c r="BC98" s="100">
        <v>0</v>
      </c>
      <c r="BD98" s="100">
        <v>9.7168000000000004E-2</v>
      </c>
      <c r="BE98" s="100">
        <v>0.118073</v>
      </c>
      <c r="BF98" s="100">
        <v>1.1020042999999999</v>
      </c>
      <c r="BG98" s="100">
        <v>2.7141902999999998</v>
      </c>
      <c r="BH98" s="100">
        <v>8.4898494000000007</v>
      </c>
      <c r="BI98" s="100">
        <v>24.865151000000001</v>
      </c>
      <c r="BJ98" s="100">
        <v>84.006293999999997</v>
      </c>
      <c r="BK98" s="100">
        <v>227.99659</v>
      </c>
      <c r="BL98" s="100">
        <v>676.18818999999996</v>
      </c>
      <c r="BM98" s="100">
        <v>12.173083</v>
      </c>
      <c r="BN98" s="100">
        <v>16.665147000000001</v>
      </c>
      <c r="BO98" s="128"/>
      <c r="BP98" s="123">
        <v>1991</v>
      </c>
    </row>
    <row r="99" spans="1:68">
      <c r="A99" s="128"/>
      <c r="B99" s="123">
        <v>1992</v>
      </c>
      <c r="C99" s="100">
        <v>0</v>
      </c>
      <c r="D99" s="100">
        <v>0</v>
      </c>
      <c r="E99" s="100">
        <v>0</v>
      </c>
      <c r="F99" s="100">
        <v>0</v>
      </c>
      <c r="G99" s="100">
        <v>0</v>
      </c>
      <c r="H99" s="100">
        <v>0</v>
      </c>
      <c r="I99" s="100">
        <v>0</v>
      </c>
      <c r="J99" s="100">
        <v>0</v>
      </c>
      <c r="K99" s="100">
        <v>0</v>
      </c>
      <c r="L99" s="100">
        <v>0</v>
      </c>
      <c r="M99" s="100">
        <v>0.89742040000000001</v>
      </c>
      <c r="N99" s="100">
        <v>0.8025854</v>
      </c>
      <c r="O99" s="100">
        <v>1.6557662</v>
      </c>
      <c r="P99" s="100">
        <v>13.551721000000001</v>
      </c>
      <c r="Q99" s="100">
        <v>33.885258999999998</v>
      </c>
      <c r="R99" s="100">
        <v>96.329001000000005</v>
      </c>
      <c r="S99" s="100">
        <v>236.66629</v>
      </c>
      <c r="T99" s="100">
        <v>708.24523999999997</v>
      </c>
      <c r="U99" s="100">
        <v>9.6230519999999995</v>
      </c>
      <c r="V99" s="100">
        <v>18.039809000000002</v>
      </c>
      <c r="W99" s="128"/>
      <c r="X99" s="123">
        <v>1992</v>
      </c>
      <c r="Y99" s="100">
        <v>0</v>
      </c>
      <c r="Z99" s="100">
        <v>0</v>
      </c>
      <c r="AA99" s="100">
        <v>0</v>
      </c>
      <c r="AB99" s="100">
        <v>0</v>
      </c>
      <c r="AC99" s="100">
        <v>0</v>
      </c>
      <c r="AD99" s="100">
        <v>0</v>
      </c>
      <c r="AE99" s="100">
        <v>0</v>
      </c>
      <c r="AF99" s="100">
        <v>0</v>
      </c>
      <c r="AG99" s="100">
        <v>0</v>
      </c>
      <c r="AH99" s="100">
        <v>0</v>
      </c>
      <c r="AI99" s="100">
        <v>0.2359503</v>
      </c>
      <c r="AJ99" s="100">
        <v>1.3660083000000001</v>
      </c>
      <c r="AK99" s="100">
        <v>3.8363942</v>
      </c>
      <c r="AL99" s="100">
        <v>7.3733972999999997</v>
      </c>
      <c r="AM99" s="100">
        <v>30.448795</v>
      </c>
      <c r="AN99" s="100">
        <v>92.182810000000003</v>
      </c>
      <c r="AO99" s="100">
        <v>249.77698000000001</v>
      </c>
      <c r="AP99" s="100">
        <v>795.30097000000001</v>
      </c>
      <c r="AQ99" s="100">
        <v>18.722110000000001</v>
      </c>
      <c r="AR99" s="100">
        <v>19.088267999999999</v>
      </c>
      <c r="AS99" s="128"/>
      <c r="AT99" s="123">
        <v>1992</v>
      </c>
      <c r="AU99" s="100">
        <v>0</v>
      </c>
      <c r="AV99" s="100">
        <v>0</v>
      </c>
      <c r="AW99" s="100">
        <v>0</v>
      </c>
      <c r="AX99" s="100">
        <v>0</v>
      </c>
      <c r="AY99" s="100">
        <v>0</v>
      </c>
      <c r="AZ99" s="100">
        <v>0</v>
      </c>
      <c r="BA99" s="100">
        <v>0</v>
      </c>
      <c r="BB99" s="100">
        <v>0</v>
      </c>
      <c r="BC99" s="100">
        <v>0</v>
      </c>
      <c r="BD99" s="100">
        <v>0</v>
      </c>
      <c r="BE99" s="100">
        <v>0.57501670000000005</v>
      </c>
      <c r="BF99" s="100">
        <v>1.0813412</v>
      </c>
      <c r="BG99" s="100">
        <v>2.7499120000000001</v>
      </c>
      <c r="BH99" s="100">
        <v>10.335139</v>
      </c>
      <c r="BI99" s="100">
        <v>31.994821000000002</v>
      </c>
      <c r="BJ99" s="100">
        <v>93.900797999999995</v>
      </c>
      <c r="BK99" s="100">
        <v>244.94565</v>
      </c>
      <c r="BL99" s="100">
        <v>769.99656000000004</v>
      </c>
      <c r="BM99" s="100">
        <v>14.188751</v>
      </c>
      <c r="BN99" s="100">
        <v>18.823253000000001</v>
      </c>
      <c r="BO99" s="128"/>
      <c r="BP99" s="123">
        <v>1992</v>
      </c>
    </row>
    <row r="100" spans="1:68">
      <c r="A100" s="128"/>
      <c r="B100" s="123">
        <v>1993</v>
      </c>
      <c r="C100" s="100">
        <v>0</v>
      </c>
      <c r="D100" s="100">
        <v>0</v>
      </c>
      <c r="E100" s="100">
        <v>0</v>
      </c>
      <c r="F100" s="100">
        <v>0</v>
      </c>
      <c r="G100" s="100">
        <v>0</v>
      </c>
      <c r="H100" s="100">
        <v>0</v>
      </c>
      <c r="I100" s="100">
        <v>0</v>
      </c>
      <c r="J100" s="100">
        <v>0</v>
      </c>
      <c r="K100" s="100">
        <v>0</v>
      </c>
      <c r="L100" s="100">
        <v>0.16816020000000001</v>
      </c>
      <c r="M100" s="100">
        <v>0.43953629999999999</v>
      </c>
      <c r="N100" s="100">
        <v>1.0448828999999999</v>
      </c>
      <c r="O100" s="100">
        <v>3.0782663000000001</v>
      </c>
      <c r="P100" s="100">
        <v>10.629768</v>
      </c>
      <c r="Q100" s="100">
        <v>31.181540999999999</v>
      </c>
      <c r="R100" s="100">
        <v>100.58573</v>
      </c>
      <c r="S100" s="100">
        <v>289.04840000000002</v>
      </c>
      <c r="T100" s="100">
        <v>714.14362000000006</v>
      </c>
      <c r="U100" s="100">
        <v>10.510158000000001</v>
      </c>
      <c r="V100" s="100">
        <v>18.987114999999999</v>
      </c>
      <c r="W100" s="128"/>
      <c r="X100" s="123">
        <v>1993</v>
      </c>
      <c r="Y100" s="100">
        <v>0</v>
      </c>
      <c r="Z100" s="100">
        <v>0</v>
      </c>
      <c r="AA100" s="100">
        <v>0</v>
      </c>
      <c r="AB100" s="100">
        <v>0</v>
      </c>
      <c r="AC100" s="100">
        <v>0</v>
      </c>
      <c r="AD100" s="100">
        <v>0</v>
      </c>
      <c r="AE100" s="100">
        <v>0</v>
      </c>
      <c r="AF100" s="100">
        <v>0.14556530000000001</v>
      </c>
      <c r="AG100" s="100">
        <v>0</v>
      </c>
      <c r="AH100" s="100">
        <v>0</v>
      </c>
      <c r="AI100" s="100">
        <v>0.23087650000000001</v>
      </c>
      <c r="AJ100" s="100">
        <v>0.26666380000000001</v>
      </c>
      <c r="AK100" s="100">
        <v>5.5724742000000003</v>
      </c>
      <c r="AL100" s="100">
        <v>9.3042926999999995</v>
      </c>
      <c r="AM100" s="100">
        <v>26.074587000000001</v>
      </c>
      <c r="AN100" s="100">
        <v>91.012415000000004</v>
      </c>
      <c r="AO100" s="100">
        <v>262.59672999999998</v>
      </c>
      <c r="AP100" s="100">
        <v>827.78596000000005</v>
      </c>
      <c r="AQ100" s="100">
        <v>19.937131999999998</v>
      </c>
      <c r="AR100" s="100">
        <v>19.670016</v>
      </c>
      <c r="AS100" s="128"/>
      <c r="AT100" s="123">
        <v>1993</v>
      </c>
      <c r="AU100" s="100">
        <v>0</v>
      </c>
      <c r="AV100" s="100">
        <v>0</v>
      </c>
      <c r="AW100" s="100">
        <v>0</v>
      </c>
      <c r="AX100" s="100">
        <v>0</v>
      </c>
      <c r="AY100" s="100">
        <v>0</v>
      </c>
      <c r="AZ100" s="100">
        <v>0</v>
      </c>
      <c r="BA100" s="100">
        <v>0</v>
      </c>
      <c r="BB100" s="100">
        <v>7.2918899999999995E-2</v>
      </c>
      <c r="BC100" s="100">
        <v>0</v>
      </c>
      <c r="BD100" s="100">
        <v>8.5720099999999994E-2</v>
      </c>
      <c r="BE100" s="100">
        <v>0.33777810000000003</v>
      </c>
      <c r="BF100" s="100">
        <v>0.65978550000000002</v>
      </c>
      <c r="BG100" s="100">
        <v>4.3280916999999999</v>
      </c>
      <c r="BH100" s="100">
        <v>9.9424071000000005</v>
      </c>
      <c r="BI100" s="100">
        <v>28.384181000000002</v>
      </c>
      <c r="BJ100" s="100">
        <v>94.987318000000002</v>
      </c>
      <c r="BK100" s="100">
        <v>272.40035</v>
      </c>
      <c r="BL100" s="100">
        <v>794.53314999999998</v>
      </c>
      <c r="BM100" s="100">
        <v>15.242582000000001</v>
      </c>
      <c r="BN100" s="100">
        <v>19.562408000000001</v>
      </c>
      <c r="BO100" s="128"/>
      <c r="BP100" s="123">
        <v>1993</v>
      </c>
    </row>
    <row r="101" spans="1:68">
      <c r="A101" s="128"/>
      <c r="B101" s="123">
        <v>1994</v>
      </c>
      <c r="C101" s="100">
        <v>0</v>
      </c>
      <c r="D101" s="100">
        <v>0</v>
      </c>
      <c r="E101" s="100">
        <v>0</v>
      </c>
      <c r="F101" s="100">
        <v>0</v>
      </c>
      <c r="G101" s="100">
        <v>0</v>
      </c>
      <c r="H101" s="100">
        <v>0</v>
      </c>
      <c r="I101" s="100">
        <v>0</v>
      </c>
      <c r="J101" s="100">
        <v>0</v>
      </c>
      <c r="K101" s="100">
        <v>0.15212639999999999</v>
      </c>
      <c r="L101" s="100">
        <v>0</v>
      </c>
      <c r="M101" s="100">
        <v>0.21123739999999999</v>
      </c>
      <c r="N101" s="100">
        <v>0.50924919999999996</v>
      </c>
      <c r="O101" s="100">
        <v>4.5170560999999996</v>
      </c>
      <c r="P101" s="100">
        <v>12.970286</v>
      </c>
      <c r="Q101" s="100">
        <v>44.091375999999997</v>
      </c>
      <c r="R101" s="100">
        <v>115.42807000000001</v>
      </c>
      <c r="S101" s="100">
        <v>299.09965</v>
      </c>
      <c r="T101" s="100">
        <v>814.27711999999997</v>
      </c>
      <c r="U101" s="100">
        <v>12.342508</v>
      </c>
      <c r="V101" s="100">
        <v>21.447579000000001</v>
      </c>
      <c r="W101" s="128"/>
      <c r="X101" s="123">
        <v>1994</v>
      </c>
      <c r="Y101" s="100">
        <v>0</v>
      </c>
      <c r="Z101" s="100">
        <v>0</v>
      </c>
      <c r="AA101" s="100">
        <v>0</v>
      </c>
      <c r="AB101" s="100">
        <v>0</v>
      </c>
      <c r="AC101" s="100">
        <v>0</v>
      </c>
      <c r="AD101" s="100">
        <v>0</v>
      </c>
      <c r="AE101" s="100">
        <v>0</v>
      </c>
      <c r="AF101" s="100">
        <v>0</v>
      </c>
      <c r="AG101" s="100">
        <v>0.15256230000000001</v>
      </c>
      <c r="AH101" s="100">
        <v>0</v>
      </c>
      <c r="AI101" s="100">
        <v>0.22137799999999999</v>
      </c>
      <c r="AJ101" s="100">
        <v>2.8606647999999999</v>
      </c>
      <c r="AK101" s="100">
        <v>2.5289708000000002</v>
      </c>
      <c r="AL101" s="100">
        <v>12.166035000000001</v>
      </c>
      <c r="AM101" s="100">
        <v>32.553317999999997</v>
      </c>
      <c r="AN101" s="100">
        <v>101.23685</v>
      </c>
      <c r="AO101" s="100">
        <v>293.27271999999999</v>
      </c>
      <c r="AP101" s="100">
        <v>1017.3973</v>
      </c>
      <c r="AQ101" s="100">
        <v>24.379902999999999</v>
      </c>
      <c r="AR101" s="100">
        <v>23.375036999999999</v>
      </c>
      <c r="AS101" s="128"/>
      <c r="AT101" s="123">
        <v>1994</v>
      </c>
      <c r="AU101" s="100">
        <v>0</v>
      </c>
      <c r="AV101" s="100">
        <v>0</v>
      </c>
      <c r="AW101" s="100">
        <v>0</v>
      </c>
      <c r="AX101" s="100">
        <v>0</v>
      </c>
      <c r="AY101" s="100">
        <v>0</v>
      </c>
      <c r="AZ101" s="100">
        <v>0</v>
      </c>
      <c r="BA101" s="100">
        <v>0</v>
      </c>
      <c r="BB101" s="100">
        <v>0</v>
      </c>
      <c r="BC101" s="100">
        <v>0.15234400000000001</v>
      </c>
      <c r="BD101" s="100">
        <v>0</v>
      </c>
      <c r="BE101" s="100">
        <v>0.21618889999999999</v>
      </c>
      <c r="BF101" s="100">
        <v>1.6725399000000001</v>
      </c>
      <c r="BG101" s="100">
        <v>3.5206854000000001</v>
      </c>
      <c r="BH101" s="100">
        <v>12.555294</v>
      </c>
      <c r="BI101" s="100">
        <v>37.791590999999997</v>
      </c>
      <c r="BJ101" s="100">
        <v>107.16245000000001</v>
      </c>
      <c r="BK101" s="100">
        <v>295.43378999999999</v>
      </c>
      <c r="BL101" s="100">
        <v>957.47927000000004</v>
      </c>
      <c r="BM101" s="100">
        <v>18.387609999999999</v>
      </c>
      <c r="BN101" s="100">
        <v>22.917497000000001</v>
      </c>
      <c r="BO101" s="128"/>
      <c r="BP101" s="123">
        <v>1994</v>
      </c>
    </row>
    <row r="102" spans="1:68">
      <c r="A102" s="128"/>
      <c r="B102" s="123">
        <v>1995</v>
      </c>
      <c r="C102" s="100">
        <v>0</v>
      </c>
      <c r="D102" s="100">
        <v>0</v>
      </c>
      <c r="E102" s="100">
        <v>0</v>
      </c>
      <c r="F102" s="100">
        <v>0</v>
      </c>
      <c r="G102" s="100">
        <v>0</v>
      </c>
      <c r="H102" s="100">
        <v>0</v>
      </c>
      <c r="I102" s="100">
        <v>0</v>
      </c>
      <c r="J102" s="100">
        <v>0</v>
      </c>
      <c r="K102" s="100">
        <v>0</v>
      </c>
      <c r="L102" s="100">
        <v>0</v>
      </c>
      <c r="M102" s="100">
        <v>0.20230419999999999</v>
      </c>
      <c r="N102" s="100">
        <v>1.7278020999999999</v>
      </c>
      <c r="O102" s="100">
        <v>2.5559178</v>
      </c>
      <c r="P102" s="100">
        <v>13.476806</v>
      </c>
      <c r="Q102" s="100">
        <v>32.341166000000001</v>
      </c>
      <c r="R102" s="100">
        <v>107.76117000000001</v>
      </c>
      <c r="S102" s="100">
        <v>302.25074000000001</v>
      </c>
      <c r="T102" s="100">
        <v>816.35537999999997</v>
      </c>
      <c r="U102" s="100">
        <v>12.298517</v>
      </c>
      <c r="V102" s="100">
        <v>20.923943000000001</v>
      </c>
      <c r="W102" s="128"/>
      <c r="X102" s="123">
        <v>1995</v>
      </c>
      <c r="Y102" s="100">
        <v>0</v>
      </c>
      <c r="Z102" s="100">
        <v>0</v>
      </c>
      <c r="AA102" s="100">
        <v>0</v>
      </c>
      <c r="AB102" s="100">
        <v>0</v>
      </c>
      <c r="AC102" s="100">
        <v>0</v>
      </c>
      <c r="AD102" s="100">
        <v>0</v>
      </c>
      <c r="AE102" s="100">
        <v>0</v>
      </c>
      <c r="AF102" s="100">
        <v>0</v>
      </c>
      <c r="AG102" s="100">
        <v>0.15025959999999999</v>
      </c>
      <c r="AH102" s="100">
        <v>0.16272890000000001</v>
      </c>
      <c r="AI102" s="100">
        <v>0.63276049999999995</v>
      </c>
      <c r="AJ102" s="100">
        <v>2.0306218</v>
      </c>
      <c r="AK102" s="100">
        <v>2.8139447999999998</v>
      </c>
      <c r="AL102" s="100">
        <v>9.0699091999999997</v>
      </c>
      <c r="AM102" s="100">
        <v>30.461459999999999</v>
      </c>
      <c r="AN102" s="100">
        <v>97.623071999999993</v>
      </c>
      <c r="AO102" s="100">
        <v>291.06488999999999</v>
      </c>
      <c r="AP102" s="100">
        <v>1024.633</v>
      </c>
      <c r="AQ102" s="100">
        <v>24.888186000000001</v>
      </c>
      <c r="AR102" s="100">
        <v>23.169754999999999</v>
      </c>
      <c r="AS102" s="128"/>
      <c r="AT102" s="123">
        <v>1995</v>
      </c>
      <c r="AU102" s="100">
        <v>0</v>
      </c>
      <c r="AV102" s="100">
        <v>0</v>
      </c>
      <c r="AW102" s="100">
        <v>0</v>
      </c>
      <c r="AX102" s="100">
        <v>0</v>
      </c>
      <c r="AY102" s="100">
        <v>0</v>
      </c>
      <c r="AZ102" s="100">
        <v>0</v>
      </c>
      <c r="BA102" s="100">
        <v>0</v>
      </c>
      <c r="BB102" s="100">
        <v>0</v>
      </c>
      <c r="BC102" s="100">
        <v>7.5245500000000007E-2</v>
      </c>
      <c r="BD102" s="100">
        <v>8.0149300000000007E-2</v>
      </c>
      <c r="BE102" s="100">
        <v>0.41304479999999999</v>
      </c>
      <c r="BF102" s="100">
        <v>1.8770952999999999</v>
      </c>
      <c r="BG102" s="100">
        <v>2.6855237999999999</v>
      </c>
      <c r="BH102" s="100">
        <v>11.212688999999999</v>
      </c>
      <c r="BI102" s="100">
        <v>31.317449</v>
      </c>
      <c r="BJ102" s="100">
        <v>101.88855</v>
      </c>
      <c r="BK102" s="100">
        <v>295.23822999999999</v>
      </c>
      <c r="BL102" s="100">
        <v>962.72524999999996</v>
      </c>
      <c r="BM102" s="100">
        <v>18.622727000000001</v>
      </c>
      <c r="BN102" s="100">
        <v>22.572849000000001</v>
      </c>
      <c r="BO102" s="128"/>
      <c r="BP102" s="123">
        <v>1995</v>
      </c>
    </row>
    <row r="103" spans="1:68">
      <c r="A103" s="128"/>
      <c r="B103" s="123">
        <v>1996</v>
      </c>
      <c r="C103" s="100">
        <v>0</v>
      </c>
      <c r="D103" s="100">
        <v>0</v>
      </c>
      <c r="E103" s="100">
        <v>0</v>
      </c>
      <c r="F103" s="100">
        <v>0</v>
      </c>
      <c r="G103" s="100">
        <v>0</v>
      </c>
      <c r="H103" s="100">
        <v>0</v>
      </c>
      <c r="I103" s="100">
        <v>0</v>
      </c>
      <c r="J103" s="100">
        <v>0</v>
      </c>
      <c r="K103" s="100">
        <v>0</v>
      </c>
      <c r="L103" s="100">
        <v>0</v>
      </c>
      <c r="M103" s="100">
        <v>0.38836379999999998</v>
      </c>
      <c r="N103" s="100">
        <v>1.6754548</v>
      </c>
      <c r="O103" s="100">
        <v>2.8401748000000002</v>
      </c>
      <c r="P103" s="100">
        <v>11.018857000000001</v>
      </c>
      <c r="Q103" s="100">
        <v>41.856233000000003</v>
      </c>
      <c r="R103" s="100">
        <v>123.10378</v>
      </c>
      <c r="S103" s="100">
        <v>320.87795</v>
      </c>
      <c r="T103" s="100">
        <v>884.95574999999997</v>
      </c>
      <c r="U103" s="100">
        <v>13.899117</v>
      </c>
      <c r="V103" s="100">
        <v>22.836603</v>
      </c>
      <c r="W103" s="128"/>
      <c r="X103" s="123">
        <v>1996</v>
      </c>
      <c r="Y103" s="100">
        <v>0</v>
      </c>
      <c r="Z103" s="100">
        <v>0</v>
      </c>
      <c r="AA103" s="100">
        <v>0</v>
      </c>
      <c r="AB103" s="100">
        <v>0</v>
      </c>
      <c r="AC103" s="100">
        <v>0</v>
      </c>
      <c r="AD103" s="100">
        <v>0</v>
      </c>
      <c r="AE103" s="100">
        <v>0</v>
      </c>
      <c r="AF103" s="100">
        <v>0</v>
      </c>
      <c r="AG103" s="100">
        <v>0.14787629999999999</v>
      </c>
      <c r="AH103" s="100">
        <v>0.15694739999999999</v>
      </c>
      <c r="AI103" s="100">
        <v>0.20203199999999999</v>
      </c>
      <c r="AJ103" s="100">
        <v>0.98633919999999997</v>
      </c>
      <c r="AK103" s="100">
        <v>4.5082487000000002</v>
      </c>
      <c r="AL103" s="100">
        <v>8.7818945999999993</v>
      </c>
      <c r="AM103" s="100">
        <v>31.037672000000001</v>
      </c>
      <c r="AN103" s="100">
        <v>105.52218999999999</v>
      </c>
      <c r="AO103" s="100">
        <v>300.45067999999998</v>
      </c>
      <c r="AP103" s="100">
        <v>1138.3798999999999</v>
      </c>
      <c r="AQ103" s="100">
        <v>27.763697000000001</v>
      </c>
      <c r="AR103" s="100">
        <v>25.091576</v>
      </c>
      <c r="AS103" s="128"/>
      <c r="AT103" s="123">
        <v>1996</v>
      </c>
      <c r="AU103" s="100">
        <v>0</v>
      </c>
      <c r="AV103" s="100">
        <v>0</v>
      </c>
      <c r="AW103" s="100">
        <v>0</v>
      </c>
      <c r="AX103" s="100">
        <v>0</v>
      </c>
      <c r="AY103" s="100">
        <v>0</v>
      </c>
      <c r="AZ103" s="100">
        <v>0</v>
      </c>
      <c r="BA103" s="100">
        <v>0</v>
      </c>
      <c r="BB103" s="100">
        <v>0</v>
      </c>
      <c r="BC103" s="100">
        <v>7.4091299999999999E-2</v>
      </c>
      <c r="BD103" s="100">
        <v>7.7592499999999995E-2</v>
      </c>
      <c r="BE103" s="100">
        <v>0.29704380000000002</v>
      </c>
      <c r="BF103" s="100">
        <v>1.3360263999999999</v>
      </c>
      <c r="BG103" s="100">
        <v>3.6775313999999999</v>
      </c>
      <c r="BH103" s="100">
        <v>9.8724278999999999</v>
      </c>
      <c r="BI103" s="100">
        <v>35.990343000000003</v>
      </c>
      <c r="BJ103" s="100">
        <v>112.97987000000001</v>
      </c>
      <c r="BK103" s="100">
        <v>308.10611</v>
      </c>
      <c r="BL103" s="100">
        <v>1062.6913</v>
      </c>
      <c r="BM103" s="100">
        <v>20.867208000000002</v>
      </c>
      <c r="BN103" s="100">
        <v>24.566528000000002</v>
      </c>
      <c r="BO103" s="128"/>
      <c r="BP103" s="123">
        <v>1996</v>
      </c>
    </row>
    <row r="104" spans="1:68">
      <c r="A104" s="128"/>
      <c r="B104" s="124">
        <v>1997</v>
      </c>
      <c r="C104" s="100">
        <v>0</v>
      </c>
      <c r="D104" s="100">
        <v>0</v>
      </c>
      <c r="E104" s="100">
        <v>0</v>
      </c>
      <c r="F104" s="100">
        <v>0</v>
      </c>
      <c r="G104" s="100">
        <v>0</v>
      </c>
      <c r="H104" s="100">
        <v>0</v>
      </c>
      <c r="I104" s="100">
        <v>0</v>
      </c>
      <c r="J104" s="100">
        <v>0</v>
      </c>
      <c r="K104" s="100">
        <v>0</v>
      </c>
      <c r="L104" s="100">
        <v>0</v>
      </c>
      <c r="M104" s="100">
        <v>0.36029149999999999</v>
      </c>
      <c r="N104" s="100">
        <v>1.6191447999999999</v>
      </c>
      <c r="O104" s="100">
        <v>3.8922189</v>
      </c>
      <c r="P104" s="100">
        <v>11.914726</v>
      </c>
      <c r="Q104" s="100">
        <v>39.92998</v>
      </c>
      <c r="R104" s="100">
        <v>95.751490000000004</v>
      </c>
      <c r="S104" s="100">
        <v>228.35482999999999</v>
      </c>
      <c r="T104" s="100">
        <v>717.02623000000006</v>
      </c>
      <c r="U104" s="100">
        <v>11.565963</v>
      </c>
      <c r="V104" s="100">
        <v>18.245387000000001</v>
      </c>
      <c r="W104" s="128"/>
      <c r="X104" s="124">
        <v>1997</v>
      </c>
      <c r="Y104" s="100">
        <v>0</v>
      </c>
      <c r="Z104" s="100">
        <v>0</v>
      </c>
      <c r="AA104" s="100">
        <v>0</v>
      </c>
      <c r="AB104" s="100">
        <v>0</v>
      </c>
      <c r="AC104" s="100">
        <v>0</v>
      </c>
      <c r="AD104" s="100">
        <v>0</v>
      </c>
      <c r="AE104" s="100">
        <v>0</v>
      </c>
      <c r="AF104" s="100">
        <v>0.2704684</v>
      </c>
      <c r="AG104" s="100">
        <v>0</v>
      </c>
      <c r="AH104" s="100">
        <v>0.1563155</v>
      </c>
      <c r="AI104" s="100">
        <v>0.5612838</v>
      </c>
      <c r="AJ104" s="100">
        <v>0.95472230000000002</v>
      </c>
      <c r="AK104" s="100">
        <v>7.4641513000000002</v>
      </c>
      <c r="AL104" s="100">
        <v>8.2758778</v>
      </c>
      <c r="AM104" s="100">
        <v>29.059896999999999</v>
      </c>
      <c r="AN104" s="100">
        <v>76.041454000000002</v>
      </c>
      <c r="AO104" s="100">
        <v>255.97031000000001</v>
      </c>
      <c r="AP104" s="100">
        <v>956.69314999999995</v>
      </c>
      <c r="AQ104" s="100">
        <v>24.118202</v>
      </c>
      <c r="AR104" s="100">
        <v>21.138597000000001</v>
      </c>
      <c r="AS104" s="128"/>
      <c r="AT104" s="124">
        <v>1997</v>
      </c>
      <c r="AU104" s="100">
        <v>0</v>
      </c>
      <c r="AV104" s="100">
        <v>0</v>
      </c>
      <c r="AW104" s="100">
        <v>0</v>
      </c>
      <c r="AX104" s="100">
        <v>0</v>
      </c>
      <c r="AY104" s="100">
        <v>0</v>
      </c>
      <c r="AZ104" s="100">
        <v>0</v>
      </c>
      <c r="BA104" s="100">
        <v>0</v>
      </c>
      <c r="BB104" s="100">
        <v>0.13570760000000001</v>
      </c>
      <c r="BC104" s="100">
        <v>0</v>
      </c>
      <c r="BD104" s="100">
        <v>7.7693200000000004E-2</v>
      </c>
      <c r="BE104" s="100">
        <v>0.45888610000000002</v>
      </c>
      <c r="BF104" s="100">
        <v>1.292146</v>
      </c>
      <c r="BG104" s="100">
        <v>5.6832279999999997</v>
      </c>
      <c r="BH104" s="100">
        <v>10.056330000000001</v>
      </c>
      <c r="BI104" s="100">
        <v>34.079571999999999</v>
      </c>
      <c r="BJ104" s="100">
        <v>84.429985000000002</v>
      </c>
      <c r="BK104" s="100">
        <v>245.56587999999999</v>
      </c>
      <c r="BL104" s="100">
        <v>884.87653</v>
      </c>
      <c r="BM104" s="100">
        <v>17.879788000000001</v>
      </c>
      <c r="BN104" s="100">
        <v>20.351986</v>
      </c>
      <c r="BO104" s="128"/>
      <c r="BP104" s="124">
        <v>1997</v>
      </c>
    </row>
    <row r="105" spans="1:68">
      <c r="A105" s="128"/>
      <c r="B105" s="124">
        <v>1998</v>
      </c>
      <c r="C105" s="100">
        <v>0</v>
      </c>
      <c r="D105" s="100">
        <v>0</v>
      </c>
      <c r="E105" s="100">
        <v>0</v>
      </c>
      <c r="F105" s="100">
        <v>0</v>
      </c>
      <c r="G105" s="100">
        <v>0</v>
      </c>
      <c r="H105" s="100">
        <v>0</v>
      </c>
      <c r="I105" s="100">
        <v>0</v>
      </c>
      <c r="J105" s="100">
        <v>0</v>
      </c>
      <c r="K105" s="100">
        <v>0.1446665</v>
      </c>
      <c r="L105" s="100">
        <v>0.1534326</v>
      </c>
      <c r="M105" s="100">
        <v>0.33961849999999999</v>
      </c>
      <c r="N105" s="100">
        <v>1.5676121999999999</v>
      </c>
      <c r="O105" s="100">
        <v>4.0550514</v>
      </c>
      <c r="P105" s="100">
        <v>10.792078999999999</v>
      </c>
      <c r="Q105" s="100">
        <v>28.600228000000001</v>
      </c>
      <c r="R105" s="100">
        <v>95.186088999999996</v>
      </c>
      <c r="S105" s="100">
        <v>251.45015000000001</v>
      </c>
      <c r="T105" s="100">
        <v>704.50558999999998</v>
      </c>
      <c r="U105" s="100">
        <v>11.781707000000001</v>
      </c>
      <c r="V105" s="100">
        <v>18.064406000000002</v>
      </c>
      <c r="W105" s="128"/>
      <c r="X105" s="124">
        <v>1998</v>
      </c>
      <c r="Y105" s="100">
        <v>0</v>
      </c>
      <c r="Z105" s="100">
        <v>0</v>
      </c>
      <c r="AA105" s="100">
        <v>0</v>
      </c>
      <c r="AB105" s="100">
        <v>0</v>
      </c>
      <c r="AC105" s="100">
        <v>0</v>
      </c>
      <c r="AD105" s="100">
        <v>0</v>
      </c>
      <c r="AE105" s="100">
        <v>0</v>
      </c>
      <c r="AF105" s="100">
        <v>0</v>
      </c>
      <c r="AG105" s="100">
        <v>0</v>
      </c>
      <c r="AH105" s="100">
        <v>0.30751539999999999</v>
      </c>
      <c r="AI105" s="100">
        <v>0.70232360000000005</v>
      </c>
      <c r="AJ105" s="100">
        <v>1.6240169</v>
      </c>
      <c r="AK105" s="100">
        <v>3.7800752000000002</v>
      </c>
      <c r="AL105" s="100">
        <v>9.5077300999999999</v>
      </c>
      <c r="AM105" s="100">
        <v>26.729603000000001</v>
      </c>
      <c r="AN105" s="100">
        <v>87.538484999999994</v>
      </c>
      <c r="AO105" s="100">
        <v>235.84254000000001</v>
      </c>
      <c r="AP105" s="100">
        <v>863.24659999999994</v>
      </c>
      <c r="AQ105" s="100">
        <v>23.012585999999999</v>
      </c>
      <c r="AR105" s="100">
        <v>19.671958</v>
      </c>
      <c r="AS105" s="128"/>
      <c r="AT105" s="124">
        <v>1998</v>
      </c>
      <c r="AU105" s="100">
        <v>0</v>
      </c>
      <c r="AV105" s="100">
        <v>0</v>
      </c>
      <c r="AW105" s="100">
        <v>0</v>
      </c>
      <c r="AX105" s="100">
        <v>0</v>
      </c>
      <c r="AY105" s="100">
        <v>0</v>
      </c>
      <c r="AZ105" s="100">
        <v>0</v>
      </c>
      <c r="BA105" s="100">
        <v>0</v>
      </c>
      <c r="BB105" s="100">
        <v>0</v>
      </c>
      <c r="BC105" s="100">
        <v>7.1935499999999999E-2</v>
      </c>
      <c r="BD105" s="100">
        <v>0.2303925</v>
      </c>
      <c r="BE105" s="100">
        <v>0.51794059999999997</v>
      </c>
      <c r="BF105" s="100">
        <v>1.5953162000000001</v>
      </c>
      <c r="BG105" s="100">
        <v>3.9174790000000002</v>
      </c>
      <c r="BH105" s="100">
        <v>10.13716</v>
      </c>
      <c r="BI105" s="100">
        <v>27.600359999999998</v>
      </c>
      <c r="BJ105" s="100">
        <v>90.807846999999995</v>
      </c>
      <c r="BK105" s="100">
        <v>241.74662000000001</v>
      </c>
      <c r="BL105" s="100">
        <v>815.11539000000005</v>
      </c>
      <c r="BM105" s="100">
        <v>17.433751999999998</v>
      </c>
      <c r="BN105" s="100">
        <v>19.245021999999999</v>
      </c>
      <c r="BO105" s="128"/>
      <c r="BP105" s="124">
        <v>1998</v>
      </c>
    </row>
    <row r="106" spans="1:68">
      <c r="A106" s="128"/>
      <c r="B106" s="124">
        <v>1999</v>
      </c>
      <c r="C106" s="100">
        <v>0</v>
      </c>
      <c r="D106" s="100">
        <v>0</v>
      </c>
      <c r="E106" s="100">
        <v>0</v>
      </c>
      <c r="F106" s="100">
        <v>0</v>
      </c>
      <c r="G106" s="100">
        <v>0</v>
      </c>
      <c r="H106" s="100">
        <v>0</v>
      </c>
      <c r="I106" s="100">
        <v>0</v>
      </c>
      <c r="J106" s="100">
        <v>0</v>
      </c>
      <c r="K106" s="100">
        <v>0.284835</v>
      </c>
      <c r="L106" s="100">
        <v>0.30366710000000002</v>
      </c>
      <c r="M106" s="100">
        <v>0</v>
      </c>
      <c r="N106" s="100">
        <v>0.64337230000000001</v>
      </c>
      <c r="O106" s="100">
        <v>2.3521418000000001</v>
      </c>
      <c r="P106" s="100">
        <v>12.657923</v>
      </c>
      <c r="Q106" s="100">
        <v>41.323160999999999</v>
      </c>
      <c r="R106" s="100">
        <v>84.862277000000006</v>
      </c>
      <c r="S106" s="100">
        <v>217.96223000000001</v>
      </c>
      <c r="T106" s="100">
        <v>722.64518999999996</v>
      </c>
      <c r="U106" s="100">
        <v>12.044827</v>
      </c>
      <c r="V106" s="100">
        <v>17.828992</v>
      </c>
      <c r="W106" s="128"/>
      <c r="X106" s="124">
        <v>1999</v>
      </c>
      <c r="Y106" s="100">
        <v>0</v>
      </c>
      <c r="Z106" s="100">
        <v>0</v>
      </c>
      <c r="AA106" s="100">
        <v>0</v>
      </c>
      <c r="AB106" s="100">
        <v>0</v>
      </c>
      <c r="AC106" s="100">
        <v>0</v>
      </c>
      <c r="AD106" s="100">
        <v>0</v>
      </c>
      <c r="AE106" s="100">
        <v>0</v>
      </c>
      <c r="AF106" s="100">
        <v>0</v>
      </c>
      <c r="AG106" s="100">
        <v>0</v>
      </c>
      <c r="AH106" s="100">
        <v>0.15112149999999999</v>
      </c>
      <c r="AI106" s="100">
        <v>0.50466900000000003</v>
      </c>
      <c r="AJ106" s="100">
        <v>1.1111975000000001</v>
      </c>
      <c r="AK106" s="100">
        <v>4.9747726999999999</v>
      </c>
      <c r="AL106" s="100">
        <v>9.8824568999999993</v>
      </c>
      <c r="AM106" s="100">
        <v>27.765287000000001</v>
      </c>
      <c r="AN106" s="100">
        <v>75.573336999999995</v>
      </c>
      <c r="AO106" s="100">
        <v>241.76089999999999</v>
      </c>
      <c r="AP106" s="100">
        <v>906.36635999999999</v>
      </c>
      <c r="AQ106" s="100">
        <v>24.302811999999999</v>
      </c>
      <c r="AR106" s="100">
        <v>20.088588000000001</v>
      </c>
      <c r="AS106" s="128"/>
      <c r="AT106" s="124">
        <v>1999</v>
      </c>
      <c r="AU106" s="100">
        <v>0</v>
      </c>
      <c r="AV106" s="100">
        <v>0</v>
      </c>
      <c r="AW106" s="100">
        <v>0</v>
      </c>
      <c r="AX106" s="100">
        <v>0</v>
      </c>
      <c r="AY106" s="100">
        <v>0</v>
      </c>
      <c r="AZ106" s="100">
        <v>0</v>
      </c>
      <c r="BA106" s="100">
        <v>0</v>
      </c>
      <c r="BB106" s="100">
        <v>0</v>
      </c>
      <c r="BC106" s="100">
        <v>0.14156450000000001</v>
      </c>
      <c r="BD106" s="100">
        <v>0.2272151</v>
      </c>
      <c r="BE106" s="100">
        <v>0.24893170000000001</v>
      </c>
      <c r="BF106" s="100">
        <v>0.87311649999999996</v>
      </c>
      <c r="BG106" s="100">
        <v>3.6622515</v>
      </c>
      <c r="BH106" s="100">
        <v>11.245065</v>
      </c>
      <c r="BI106" s="100">
        <v>34.125700999999999</v>
      </c>
      <c r="BJ106" s="100">
        <v>79.570887999999997</v>
      </c>
      <c r="BK106" s="100">
        <v>232.69738000000001</v>
      </c>
      <c r="BL106" s="100">
        <v>850.39025000000004</v>
      </c>
      <c r="BM106" s="100">
        <v>18.216840000000001</v>
      </c>
      <c r="BN106" s="100">
        <v>19.464751</v>
      </c>
      <c r="BO106" s="128"/>
      <c r="BP106" s="124">
        <v>1999</v>
      </c>
    </row>
    <row r="107" spans="1:68" s="92" customFormat="1">
      <c r="A107" s="126"/>
      <c r="B107" s="125">
        <v>2000</v>
      </c>
      <c r="C107" s="100">
        <v>0</v>
      </c>
      <c r="D107" s="100">
        <v>0</v>
      </c>
      <c r="E107" s="100">
        <v>0</v>
      </c>
      <c r="F107" s="100">
        <v>0</v>
      </c>
      <c r="G107" s="100">
        <v>0</v>
      </c>
      <c r="H107" s="100">
        <v>0</v>
      </c>
      <c r="I107" s="100">
        <v>0</v>
      </c>
      <c r="J107" s="100">
        <v>0</v>
      </c>
      <c r="K107" s="100">
        <v>0</v>
      </c>
      <c r="L107" s="100">
        <v>0</v>
      </c>
      <c r="M107" s="100">
        <v>0.63441910000000001</v>
      </c>
      <c r="N107" s="100">
        <v>0.61592159999999996</v>
      </c>
      <c r="O107" s="100">
        <v>5.0221603000000004</v>
      </c>
      <c r="P107" s="100">
        <v>7.5778932000000001</v>
      </c>
      <c r="Q107" s="100">
        <v>33.592556000000002</v>
      </c>
      <c r="R107" s="100">
        <v>96.704263999999995</v>
      </c>
      <c r="S107" s="100">
        <v>224.17542</v>
      </c>
      <c r="T107" s="100">
        <v>639.94392000000005</v>
      </c>
      <c r="U107" s="100">
        <v>11.870642999999999</v>
      </c>
      <c r="V107" s="100">
        <v>16.799890000000001</v>
      </c>
      <c r="W107" s="126"/>
      <c r="X107" s="125">
        <v>2000</v>
      </c>
      <c r="Y107" s="100">
        <v>0</v>
      </c>
      <c r="Z107" s="100">
        <v>0</v>
      </c>
      <c r="AA107" s="100">
        <v>0</v>
      </c>
      <c r="AB107" s="100">
        <v>0</v>
      </c>
      <c r="AC107" s="100">
        <v>0</v>
      </c>
      <c r="AD107" s="100">
        <v>0</v>
      </c>
      <c r="AE107" s="100">
        <v>0</v>
      </c>
      <c r="AF107" s="100">
        <v>0</v>
      </c>
      <c r="AG107" s="100">
        <v>0</v>
      </c>
      <c r="AH107" s="100">
        <v>0</v>
      </c>
      <c r="AI107" s="100">
        <v>0.64594680000000004</v>
      </c>
      <c r="AJ107" s="100">
        <v>1.7004345000000001</v>
      </c>
      <c r="AK107" s="100">
        <v>3.5504338999999998</v>
      </c>
      <c r="AL107" s="100">
        <v>11.665651</v>
      </c>
      <c r="AM107" s="100">
        <v>25.638936999999999</v>
      </c>
      <c r="AN107" s="100">
        <v>82.188810000000004</v>
      </c>
      <c r="AO107" s="100">
        <v>245.22915</v>
      </c>
      <c r="AP107" s="100">
        <v>967.92353000000003</v>
      </c>
      <c r="AQ107" s="100">
        <v>26.436212000000001</v>
      </c>
      <c r="AR107" s="100">
        <v>21.127531999999999</v>
      </c>
      <c r="AS107" s="126"/>
      <c r="AT107" s="125">
        <v>2000</v>
      </c>
      <c r="AU107" s="100">
        <v>0</v>
      </c>
      <c r="AV107" s="100">
        <v>0</v>
      </c>
      <c r="AW107" s="100">
        <v>0</v>
      </c>
      <c r="AX107" s="100">
        <v>0</v>
      </c>
      <c r="AY107" s="100">
        <v>0</v>
      </c>
      <c r="AZ107" s="100">
        <v>0</v>
      </c>
      <c r="BA107" s="100">
        <v>0</v>
      </c>
      <c r="BB107" s="100">
        <v>0</v>
      </c>
      <c r="BC107" s="100">
        <v>0</v>
      </c>
      <c r="BD107" s="100">
        <v>0</v>
      </c>
      <c r="BE107" s="100">
        <v>0.64013109999999995</v>
      </c>
      <c r="BF107" s="100">
        <v>1.1487734999999999</v>
      </c>
      <c r="BG107" s="100">
        <v>4.2899339000000003</v>
      </c>
      <c r="BH107" s="100">
        <v>9.6612039000000003</v>
      </c>
      <c r="BI107" s="100">
        <v>29.401855000000001</v>
      </c>
      <c r="BJ107" s="100">
        <v>88.471350000000001</v>
      </c>
      <c r="BK107" s="100">
        <v>237.12273999999999</v>
      </c>
      <c r="BL107" s="100">
        <v>867.30751999999995</v>
      </c>
      <c r="BM107" s="100">
        <v>19.207725</v>
      </c>
      <c r="BN107" s="100">
        <v>19.838636999999999</v>
      </c>
      <c r="BO107" s="126"/>
      <c r="BP107" s="125">
        <v>2000</v>
      </c>
    </row>
    <row r="108" spans="1:68">
      <c r="A108" s="128"/>
      <c r="B108" s="124">
        <v>2001</v>
      </c>
      <c r="C108" s="100">
        <v>0</v>
      </c>
      <c r="D108" s="100">
        <v>0</v>
      </c>
      <c r="E108" s="100">
        <v>0</v>
      </c>
      <c r="F108" s="100">
        <v>0</v>
      </c>
      <c r="G108" s="100">
        <v>0</v>
      </c>
      <c r="H108" s="100">
        <v>0</v>
      </c>
      <c r="I108" s="100">
        <v>0</v>
      </c>
      <c r="J108" s="100">
        <v>0</v>
      </c>
      <c r="K108" s="100">
        <v>0</v>
      </c>
      <c r="L108" s="100">
        <v>0.14905199999999999</v>
      </c>
      <c r="M108" s="100">
        <v>0.15429000000000001</v>
      </c>
      <c r="N108" s="100">
        <v>2.3556200999999999</v>
      </c>
      <c r="O108" s="100">
        <v>4.1344121999999999</v>
      </c>
      <c r="P108" s="100">
        <v>9.9003663</v>
      </c>
      <c r="Q108" s="100">
        <v>31.509017</v>
      </c>
      <c r="R108" s="100">
        <v>86.351579000000001</v>
      </c>
      <c r="S108" s="100">
        <v>217.45445000000001</v>
      </c>
      <c r="T108" s="100">
        <v>671.03371000000004</v>
      </c>
      <c r="U108" s="100">
        <v>12.309364</v>
      </c>
      <c r="V108" s="100">
        <v>16.877638999999999</v>
      </c>
      <c r="W108" s="128"/>
      <c r="X108" s="124">
        <v>2001</v>
      </c>
      <c r="Y108" s="100">
        <v>0</v>
      </c>
      <c r="Z108" s="100">
        <v>0</v>
      </c>
      <c r="AA108" s="100">
        <v>0</v>
      </c>
      <c r="AB108" s="100">
        <v>0</v>
      </c>
      <c r="AC108" s="100">
        <v>0</v>
      </c>
      <c r="AD108" s="100">
        <v>0</v>
      </c>
      <c r="AE108" s="100">
        <v>0</v>
      </c>
      <c r="AF108" s="100">
        <v>0</v>
      </c>
      <c r="AG108" s="100">
        <v>0</v>
      </c>
      <c r="AH108" s="100">
        <v>0.29440430000000001</v>
      </c>
      <c r="AI108" s="100">
        <v>0.15531449999999999</v>
      </c>
      <c r="AJ108" s="100">
        <v>1.6241709</v>
      </c>
      <c r="AK108" s="100">
        <v>2.7141394000000001</v>
      </c>
      <c r="AL108" s="100">
        <v>8.4161160000000006</v>
      </c>
      <c r="AM108" s="100">
        <v>30.971668000000001</v>
      </c>
      <c r="AN108" s="100">
        <v>78.268574999999998</v>
      </c>
      <c r="AO108" s="100">
        <v>223.51274000000001</v>
      </c>
      <c r="AP108" s="100">
        <v>952.35479999999995</v>
      </c>
      <c r="AQ108" s="100">
        <v>26.387656</v>
      </c>
      <c r="AR108" s="100">
        <v>20.450209000000001</v>
      </c>
      <c r="AS108" s="128"/>
      <c r="AT108" s="124">
        <v>2001</v>
      </c>
      <c r="AU108" s="100">
        <v>0</v>
      </c>
      <c r="AV108" s="100">
        <v>0</v>
      </c>
      <c r="AW108" s="100">
        <v>0</v>
      </c>
      <c r="AX108" s="100">
        <v>0</v>
      </c>
      <c r="AY108" s="100">
        <v>0</v>
      </c>
      <c r="AZ108" s="100">
        <v>0</v>
      </c>
      <c r="BA108" s="100">
        <v>0</v>
      </c>
      <c r="BB108" s="100">
        <v>0</v>
      </c>
      <c r="BC108" s="100">
        <v>0</v>
      </c>
      <c r="BD108" s="100">
        <v>0.22218189999999999</v>
      </c>
      <c r="BE108" s="100">
        <v>0.15480060000000001</v>
      </c>
      <c r="BF108" s="100">
        <v>1.9960498</v>
      </c>
      <c r="BG108" s="100">
        <v>3.4294056999999998</v>
      </c>
      <c r="BH108" s="100">
        <v>9.1459186999999993</v>
      </c>
      <c r="BI108" s="100">
        <v>31.227181000000002</v>
      </c>
      <c r="BJ108" s="100">
        <v>81.807044000000005</v>
      </c>
      <c r="BK108" s="100">
        <v>221.15862999999999</v>
      </c>
      <c r="BL108" s="100">
        <v>865.46564000000001</v>
      </c>
      <c r="BM108" s="100">
        <v>19.403673000000001</v>
      </c>
      <c r="BN108" s="100">
        <v>19.396301999999999</v>
      </c>
      <c r="BO108" s="128"/>
      <c r="BP108" s="124">
        <v>2001</v>
      </c>
    </row>
    <row r="109" spans="1:68">
      <c r="A109" s="128"/>
      <c r="B109" s="125">
        <v>2002</v>
      </c>
      <c r="C109" s="100">
        <v>0</v>
      </c>
      <c r="D109" s="100">
        <v>0</v>
      </c>
      <c r="E109" s="100">
        <v>0</v>
      </c>
      <c r="F109" s="100">
        <v>0</v>
      </c>
      <c r="G109" s="100">
        <v>0</v>
      </c>
      <c r="H109" s="100">
        <v>0</v>
      </c>
      <c r="I109" s="100">
        <v>0.1353337</v>
      </c>
      <c r="J109" s="100">
        <v>0</v>
      </c>
      <c r="K109" s="100">
        <v>0.1342091</v>
      </c>
      <c r="L109" s="100">
        <v>0.44047750000000002</v>
      </c>
      <c r="M109" s="100">
        <v>0.31027759999999999</v>
      </c>
      <c r="N109" s="100">
        <v>0.18318909999999999</v>
      </c>
      <c r="O109" s="100">
        <v>3.3092389</v>
      </c>
      <c r="P109" s="100">
        <v>13.180942</v>
      </c>
      <c r="Q109" s="100">
        <v>36.493687000000001</v>
      </c>
      <c r="R109" s="100">
        <v>102.03023</v>
      </c>
      <c r="S109" s="100">
        <v>232.07497000000001</v>
      </c>
      <c r="T109" s="100">
        <v>782.28399000000002</v>
      </c>
      <c r="U109" s="100">
        <v>14.366208</v>
      </c>
      <c r="V109" s="100">
        <v>19.248335999999998</v>
      </c>
      <c r="W109" s="128"/>
      <c r="X109" s="125">
        <v>2002</v>
      </c>
      <c r="Y109" s="100">
        <v>0</v>
      </c>
      <c r="Z109" s="100">
        <v>0</v>
      </c>
      <c r="AA109" s="100">
        <v>0</v>
      </c>
      <c r="AB109" s="100">
        <v>0</v>
      </c>
      <c r="AC109" s="100">
        <v>0</v>
      </c>
      <c r="AD109" s="100">
        <v>0</v>
      </c>
      <c r="AE109" s="100">
        <v>0</v>
      </c>
      <c r="AF109" s="100">
        <v>0</v>
      </c>
      <c r="AG109" s="100">
        <v>0</v>
      </c>
      <c r="AH109" s="100">
        <v>0.1450063</v>
      </c>
      <c r="AI109" s="100">
        <v>0.15534899999999999</v>
      </c>
      <c r="AJ109" s="100">
        <v>1.1277771999999999</v>
      </c>
      <c r="AK109" s="100">
        <v>6.2466064000000001</v>
      </c>
      <c r="AL109" s="100">
        <v>6.8170973000000004</v>
      </c>
      <c r="AM109" s="100">
        <v>33.967700000000001</v>
      </c>
      <c r="AN109" s="100">
        <v>92.792012</v>
      </c>
      <c r="AO109" s="100">
        <v>266.44382999999999</v>
      </c>
      <c r="AP109" s="100">
        <v>1049.8702000000001</v>
      </c>
      <c r="AQ109" s="100">
        <v>30.285974</v>
      </c>
      <c r="AR109" s="100">
        <v>23.056577999999998</v>
      </c>
      <c r="AS109" s="128"/>
      <c r="AT109" s="125">
        <v>2002</v>
      </c>
      <c r="AU109" s="100">
        <v>0</v>
      </c>
      <c r="AV109" s="100">
        <v>0</v>
      </c>
      <c r="AW109" s="100">
        <v>0</v>
      </c>
      <c r="AX109" s="100">
        <v>0</v>
      </c>
      <c r="AY109" s="100">
        <v>0</v>
      </c>
      <c r="AZ109" s="100">
        <v>0</v>
      </c>
      <c r="BA109" s="100">
        <v>6.7083000000000004E-2</v>
      </c>
      <c r="BB109" s="100">
        <v>0</v>
      </c>
      <c r="BC109" s="100">
        <v>6.6641599999999995E-2</v>
      </c>
      <c r="BD109" s="100">
        <v>0.29182079999999999</v>
      </c>
      <c r="BE109" s="100">
        <v>0.23286570000000001</v>
      </c>
      <c r="BF109" s="100">
        <v>0.64940850000000006</v>
      </c>
      <c r="BG109" s="100">
        <v>4.7659672000000004</v>
      </c>
      <c r="BH109" s="100">
        <v>9.9501340000000003</v>
      </c>
      <c r="BI109" s="100">
        <v>35.174056</v>
      </c>
      <c r="BJ109" s="100">
        <v>96.874970000000005</v>
      </c>
      <c r="BK109" s="100">
        <v>252.92838</v>
      </c>
      <c r="BL109" s="100">
        <v>966.78799000000004</v>
      </c>
      <c r="BM109" s="100">
        <v>22.384986000000001</v>
      </c>
      <c r="BN109" s="100">
        <v>21.88879</v>
      </c>
      <c r="BO109" s="128"/>
      <c r="BP109" s="125">
        <v>2002</v>
      </c>
    </row>
    <row r="110" spans="1:68">
      <c r="A110" s="128"/>
      <c r="B110" s="124">
        <v>2003</v>
      </c>
      <c r="C110" s="100">
        <v>0</v>
      </c>
      <c r="D110" s="100">
        <v>0</v>
      </c>
      <c r="E110" s="100">
        <v>0</v>
      </c>
      <c r="F110" s="100">
        <v>0</v>
      </c>
      <c r="G110" s="100">
        <v>0</v>
      </c>
      <c r="H110" s="100">
        <v>0</v>
      </c>
      <c r="I110" s="100">
        <v>0</v>
      </c>
      <c r="J110" s="100">
        <v>0</v>
      </c>
      <c r="K110" s="100">
        <v>0</v>
      </c>
      <c r="L110" s="100">
        <v>0.28870069999999998</v>
      </c>
      <c r="M110" s="100">
        <v>0.15449959999999999</v>
      </c>
      <c r="N110" s="100">
        <v>0.86489930000000004</v>
      </c>
      <c r="O110" s="100">
        <v>5.0707016999999999</v>
      </c>
      <c r="P110" s="100">
        <v>6.8435534999999996</v>
      </c>
      <c r="Q110" s="100">
        <v>26.73761</v>
      </c>
      <c r="R110" s="100">
        <v>89.647974000000005</v>
      </c>
      <c r="S110" s="100">
        <v>223.67635000000001</v>
      </c>
      <c r="T110" s="100">
        <v>782.58574999999996</v>
      </c>
      <c r="U110" s="100">
        <v>13.803184</v>
      </c>
      <c r="V110" s="100">
        <v>18.303294000000001</v>
      </c>
      <c r="W110" s="128"/>
      <c r="X110" s="124">
        <v>2003</v>
      </c>
      <c r="Y110" s="100">
        <v>0</v>
      </c>
      <c r="Z110" s="100">
        <v>0</v>
      </c>
      <c r="AA110" s="100">
        <v>0</v>
      </c>
      <c r="AB110" s="100">
        <v>0</v>
      </c>
      <c r="AC110" s="100">
        <v>0</v>
      </c>
      <c r="AD110" s="100">
        <v>0</v>
      </c>
      <c r="AE110" s="100">
        <v>0</v>
      </c>
      <c r="AF110" s="100">
        <v>0</v>
      </c>
      <c r="AG110" s="100">
        <v>0.3917871</v>
      </c>
      <c r="AH110" s="100">
        <v>0.28452860000000002</v>
      </c>
      <c r="AI110" s="100">
        <v>0.46144829999999998</v>
      </c>
      <c r="AJ110" s="100">
        <v>1.2365743</v>
      </c>
      <c r="AK110" s="100">
        <v>4.4474406000000002</v>
      </c>
      <c r="AL110" s="100">
        <v>9.6966070000000002</v>
      </c>
      <c r="AM110" s="100">
        <v>24.234987</v>
      </c>
      <c r="AN110" s="100">
        <v>73.615969000000007</v>
      </c>
      <c r="AO110" s="100">
        <v>248.72891999999999</v>
      </c>
      <c r="AP110" s="100">
        <v>1047.7547</v>
      </c>
      <c r="AQ110" s="100">
        <v>29.436814999999999</v>
      </c>
      <c r="AR110" s="100">
        <v>21.984275</v>
      </c>
      <c r="AS110" s="128"/>
      <c r="AT110" s="124">
        <v>2003</v>
      </c>
      <c r="AU110" s="100">
        <v>0</v>
      </c>
      <c r="AV110" s="100">
        <v>0</v>
      </c>
      <c r="AW110" s="100">
        <v>0</v>
      </c>
      <c r="AX110" s="100">
        <v>0</v>
      </c>
      <c r="AY110" s="100">
        <v>0</v>
      </c>
      <c r="AZ110" s="100">
        <v>0</v>
      </c>
      <c r="BA110" s="100">
        <v>0</v>
      </c>
      <c r="BB110" s="100">
        <v>0</v>
      </c>
      <c r="BC110" s="100">
        <v>0.19724179999999999</v>
      </c>
      <c r="BD110" s="100">
        <v>0.28659950000000001</v>
      </c>
      <c r="BE110" s="100">
        <v>0.30831419999999998</v>
      </c>
      <c r="BF110" s="100">
        <v>1.0487842000000001</v>
      </c>
      <c r="BG110" s="100">
        <v>4.7614789000000002</v>
      </c>
      <c r="BH110" s="100">
        <v>8.2906388999999994</v>
      </c>
      <c r="BI110" s="100">
        <v>25.432715999999999</v>
      </c>
      <c r="BJ110" s="100">
        <v>80.771044000000003</v>
      </c>
      <c r="BK110" s="100">
        <v>238.78457</v>
      </c>
      <c r="BL110" s="100">
        <v>965.06514000000004</v>
      </c>
      <c r="BM110" s="100">
        <v>21.677689000000001</v>
      </c>
      <c r="BN110" s="100">
        <v>20.845427000000001</v>
      </c>
      <c r="BO110" s="128"/>
      <c r="BP110" s="124">
        <v>2003</v>
      </c>
    </row>
    <row r="111" spans="1:68">
      <c r="A111" s="128"/>
      <c r="B111" s="125">
        <v>2004</v>
      </c>
      <c r="C111" s="100">
        <v>0</v>
      </c>
      <c r="D111" s="100">
        <v>0</v>
      </c>
      <c r="E111" s="100">
        <v>0</v>
      </c>
      <c r="F111" s="100">
        <v>0</v>
      </c>
      <c r="G111" s="100">
        <v>0</v>
      </c>
      <c r="H111" s="100">
        <v>0</v>
      </c>
      <c r="I111" s="100">
        <v>0</v>
      </c>
      <c r="J111" s="100">
        <v>0</v>
      </c>
      <c r="K111" s="100">
        <v>0.13167029999999999</v>
      </c>
      <c r="L111" s="100">
        <v>0.14144570000000001</v>
      </c>
      <c r="M111" s="100">
        <v>0.1533197</v>
      </c>
      <c r="N111" s="100">
        <v>0.66911229999999999</v>
      </c>
      <c r="O111" s="100">
        <v>3.7736687</v>
      </c>
      <c r="P111" s="100">
        <v>11.076528</v>
      </c>
      <c r="Q111" s="100">
        <v>33.586351000000001</v>
      </c>
      <c r="R111" s="100">
        <v>84.767731999999995</v>
      </c>
      <c r="S111" s="100">
        <v>230.01195999999999</v>
      </c>
      <c r="T111" s="100">
        <v>772.88876000000005</v>
      </c>
      <c r="U111" s="100">
        <v>14.288672</v>
      </c>
      <c r="V111" s="100">
        <v>18.456547</v>
      </c>
      <c r="W111" s="128"/>
      <c r="X111" s="125">
        <v>2004</v>
      </c>
      <c r="Y111" s="100">
        <v>0</v>
      </c>
      <c r="Z111" s="100">
        <v>0</v>
      </c>
      <c r="AA111" s="100">
        <v>0</v>
      </c>
      <c r="AB111" s="100">
        <v>0</v>
      </c>
      <c r="AC111" s="100">
        <v>0</v>
      </c>
      <c r="AD111" s="100">
        <v>0.14955979999999999</v>
      </c>
      <c r="AE111" s="100">
        <v>0</v>
      </c>
      <c r="AF111" s="100">
        <v>0</v>
      </c>
      <c r="AG111" s="100">
        <v>0</v>
      </c>
      <c r="AH111" s="100">
        <v>0.13940549999999999</v>
      </c>
      <c r="AI111" s="100">
        <v>0.4560768</v>
      </c>
      <c r="AJ111" s="100">
        <v>0.33948539999999999</v>
      </c>
      <c r="AK111" s="100">
        <v>2.9224648000000002</v>
      </c>
      <c r="AL111" s="100">
        <v>9.6891400999999995</v>
      </c>
      <c r="AM111" s="100">
        <v>31.270318</v>
      </c>
      <c r="AN111" s="100">
        <v>97.807427000000004</v>
      </c>
      <c r="AO111" s="100">
        <v>280.01107999999999</v>
      </c>
      <c r="AP111" s="100">
        <v>1072.8553999999999</v>
      </c>
      <c r="AQ111" s="100">
        <v>31.803056999999999</v>
      </c>
      <c r="AR111" s="100">
        <v>23.596605</v>
      </c>
      <c r="AS111" s="128"/>
      <c r="AT111" s="125">
        <v>2004</v>
      </c>
      <c r="AU111" s="100">
        <v>0</v>
      </c>
      <c r="AV111" s="100">
        <v>0</v>
      </c>
      <c r="AW111" s="100">
        <v>0</v>
      </c>
      <c r="AX111" s="100">
        <v>0</v>
      </c>
      <c r="AY111" s="100">
        <v>0</v>
      </c>
      <c r="AZ111" s="100">
        <v>7.4420399999999998E-2</v>
      </c>
      <c r="BA111" s="100">
        <v>0</v>
      </c>
      <c r="BB111" s="100">
        <v>0</v>
      </c>
      <c r="BC111" s="100">
        <v>6.5349599999999994E-2</v>
      </c>
      <c r="BD111" s="100">
        <v>0.14041819999999999</v>
      </c>
      <c r="BE111" s="100">
        <v>0.30533979999999999</v>
      </c>
      <c r="BF111" s="100">
        <v>0.50550410000000001</v>
      </c>
      <c r="BG111" s="100">
        <v>3.3507573000000002</v>
      </c>
      <c r="BH111" s="100">
        <v>10.372963</v>
      </c>
      <c r="BI111" s="100">
        <v>32.381228999999998</v>
      </c>
      <c r="BJ111" s="100">
        <v>91.933910999999995</v>
      </c>
      <c r="BK111" s="100">
        <v>259.97149999999999</v>
      </c>
      <c r="BL111" s="100">
        <v>978.76889000000006</v>
      </c>
      <c r="BM111" s="100">
        <v>23.107731999999999</v>
      </c>
      <c r="BN111" s="100">
        <v>21.890148</v>
      </c>
      <c r="BO111" s="128"/>
      <c r="BP111" s="125">
        <v>2004</v>
      </c>
    </row>
    <row r="112" spans="1:68">
      <c r="A112" s="128"/>
      <c r="B112" s="124">
        <v>2005</v>
      </c>
      <c r="C112" s="100">
        <v>0</v>
      </c>
      <c r="D112" s="100">
        <v>0</v>
      </c>
      <c r="E112" s="100">
        <v>0</v>
      </c>
      <c r="F112" s="100">
        <v>0</v>
      </c>
      <c r="G112" s="100">
        <v>0</v>
      </c>
      <c r="H112" s="100">
        <v>0</v>
      </c>
      <c r="I112" s="100">
        <v>0</v>
      </c>
      <c r="J112" s="100">
        <v>0.13700689999999999</v>
      </c>
      <c r="K112" s="100">
        <v>0</v>
      </c>
      <c r="L112" s="100">
        <v>0.27797620000000001</v>
      </c>
      <c r="M112" s="100">
        <v>0.45528489999999999</v>
      </c>
      <c r="N112" s="100">
        <v>0.97465889999999999</v>
      </c>
      <c r="O112" s="100">
        <v>4.6857562000000001</v>
      </c>
      <c r="P112" s="100">
        <v>9.6530014000000008</v>
      </c>
      <c r="Q112" s="100">
        <v>32.318987999999997</v>
      </c>
      <c r="R112" s="100">
        <v>88.183421999999993</v>
      </c>
      <c r="S112" s="100">
        <v>228.04513</v>
      </c>
      <c r="T112" s="100">
        <v>713.90826000000004</v>
      </c>
      <c r="U112" s="100">
        <v>14.311901000000001</v>
      </c>
      <c r="V112" s="100">
        <v>17.701723000000001</v>
      </c>
      <c r="W112" s="128"/>
      <c r="X112" s="124">
        <v>2005</v>
      </c>
      <c r="Y112" s="100">
        <v>0</v>
      </c>
      <c r="Z112" s="100">
        <v>0</v>
      </c>
      <c r="AA112" s="100">
        <v>0</v>
      </c>
      <c r="AB112" s="100">
        <v>0</v>
      </c>
      <c r="AC112" s="100">
        <v>0</v>
      </c>
      <c r="AD112" s="100">
        <v>0</v>
      </c>
      <c r="AE112" s="100">
        <v>0</v>
      </c>
      <c r="AF112" s="100">
        <v>0</v>
      </c>
      <c r="AG112" s="100">
        <v>0</v>
      </c>
      <c r="AH112" s="100">
        <v>0</v>
      </c>
      <c r="AI112" s="100">
        <v>0.45009359999999998</v>
      </c>
      <c r="AJ112" s="100">
        <v>1.3096612000000001</v>
      </c>
      <c r="AK112" s="100">
        <v>3.6498073999999998</v>
      </c>
      <c r="AL112" s="100">
        <v>10.211456</v>
      </c>
      <c r="AM112" s="100">
        <v>28.875979000000001</v>
      </c>
      <c r="AN112" s="100">
        <v>93.723556000000002</v>
      </c>
      <c r="AO112" s="100">
        <v>280.41064</v>
      </c>
      <c r="AP112" s="100">
        <v>1033.6445000000001</v>
      </c>
      <c r="AQ112" s="100">
        <v>31.691770999999999</v>
      </c>
      <c r="AR112" s="100">
        <v>22.958265000000001</v>
      </c>
      <c r="AS112" s="128"/>
      <c r="AT112" s="124">
        <v>2005</v>
      </c>
      <c r="AU112" s="100">
        <v>0</v>
      </c>
      <c r="AV112" s="100">
        <v>0</v>
      </c>
      <c r="AW112" s="100">
        <v>0</v>
      </c>
      <c r="AX112" s="100">
        <v>0</v>
      </c>
      <c r="AY112" s="100">
        <v>0</v>
      </c>
      <c r="AZ112" s="100">
        <v>0</v>
      </c>
      <c r="BA112" s="100">
        <v>0</v>
      </c>
      <c r="BB112" s="100">
        <v>6.8101400000000006E-2</v>
      </c>
      <c r="BC112" s="100">
        <v>0</v>
      </c>
      <c r="BD112" s="100">
        <v>0.13782720000000001</v>
      </c>
      <c r="BE112" s="100">
        <v>0.45267439999999998</v>
      </c>
      <c r="BF112" s="100">
        <v>1.1415105999999999</v>
      </c>
      <c r="BG112" s="100">
        <v>4.1698475000000004</v>
      </c>
      <c r="BH112" s="100">
        <v>9.9355513999999996</v>
      </c>
      <c r="BI112" s="100">
        <v>30.527889999999999</v>
      </c>
      <c r="BJ112" s="100">
        <v>91.20514</v>
      </c>
      <c r="BK112" s="100">
        <v>259.25774999999999</v>
      </c>
      <c r="BL112" s="100">
        <v>931.53006000000005</v>
      </c>
      <c r="BM112" s="100">
        <v>23.061088999999999</v>
      </c>
      <c r="BN112" s="100">
        <v>21.209074000000001</v>
      </c>
      <c r="BO112" s="128"/>
      <c r="BP112" s="124">
        <v>2005</v>
      </c>
    </row>
    <row r="113" spans="2:68">
      <c r="B113" s="124">
        <v>2006</v>
      </c>
      <c r="C113" s="100">
        <v>0</v>
      </c>
      <c r="D113" s="100">
        <v>0</v>
      </c>
      <c r="E113" s="100">
        <v>0</v>
      </c>
      <c r="F113" s="100">
        <v>0</v>
      </c>
      <c r="G113" s="100">
        <v>0</v>
      </c>
      <c r="H113" s="100">
        <v>0</v>
      </c>
      <c r="I113" s="100">
        <v>0</v>
      </c>
      <c r="J113" s="100">
        <v>0</v>
      </c>
      <c r="K113" s="100">
        <v>0.13280829999999999</v>
      </c>
      <c r="L113" s="100">
        <v>0.13668820000000001</v>
      </c>
      <c r="M113" s="100">
        <v>0.29843530000000001</v>
      </c>
      <c r="N113" s="100">
        <v>1.7491023999999999</v>
      </c>
      <c r="O113" s="100">
        <v>6.1111370999999997</v>
      </c>
      <c r="P113" s="100">
        <v>12.82605</v>
      </c>
      <c r="Q113" s="100">
        <v>37.956603000000001</v>
      </c>
      <c r="R113" s="100">
        <v>118.00236</v>
      </c>
      <c r="S113" s="100">
        <v>321.76049999999998</v>
      </c>
      <c r="T113" s="100">
        <v>1010.9813</v>
      </c>
      <c r="U113" s="100">
        <v>20.434228999999998</v>
      </c>
      <c r="V113" s="100">
        <v>24.528258000000001</v>
      </c>
      <c r="X113" s="124">
        <v>2006</v>
      </c>
      <c r="Y113" s="100">
        <v>0</v>
      </c>
      <c r="Z113" s="100">
        <v>0</v>
      </c>
      <c r="AA113" s="100">
        <v>0</v>
      </c>
      <c r="AB113" s="100">
        <v>0</v>
      </c>
      <c r="AC113" s="100">
        <v>0</v>
      </c>
      <c r="AD113" s="100">
        <v>0</v>
      </c>
      <c r="AE113" s="100">
        <v>0</v>
      </c>
      <c r="AF113" s="100">
        <v>0</v>
      </c>
      <c r="AG113" s="100">
        <v>0</v>
      </c>
      <c r="AH113" s="100">
        <v>0.13402310000000001</v>
      </c>
      <c r="AI113" s="100">
        <v>0.44269140000000001</v>
      </c>
      <c r="AJ113" s="100">
        <v>1.1127042</v>
      </c>
      <c r="AK113" s="100">
        <v>4.5088619999999997</v>
      </c>
      <c r="AL113" s="100">
        <v>11.250722</v>
      </c>
      <c r="AM113" s="100">
        <v>34.590428000000003</v>
      </c>
      <c r="AN113" s="100">
        <v>112.23988</v>
      </c>
      <c r="AO113" s="100">
        <v>360.29194999999999</v>
      </c>
      <c r="AP113" s="100">
        <v>1438.0808</v>
      </c>
      <c r="AQ113" s="100">
        <v>43.472591000000001</v>
      </c>
      <c r="AR113" s="100">
        <v>30.596829</v>
      </c>
      <c r="AT113" s="124">
        <v>2006</v>
      </c>
      <c r="AU113" s="100">
        <v>0</v>
      </c>
      <c r="AV113" s="100">
        <v>0</v>
      </c>
      <c r="AW113" s="100">
        <v>0</v>
      </c>
      <c r="AX113" s="100">
        <v>0</v>
      </c>
      <c r="AY113" s="100">
        <v>0</v>
      </c>
      <c r="AZ113" s="100">
        <v>0</v>
      </c>
      <c r="BA113" s="100">
        <v>0</v>
      </c>
      <c r="BB113" s="100">
        <v>0</v>
      </c>
      <c r="BC113" s="100">
        <v>6.5943699999999994E-2</v>
      </c>
      <c r="BD113" s="100">
        <v>0.1353425</v>
      </c>
      <c r="BE113" s="100">
        <v>0.3709653</v>
      </c>
      <c r="BF113" s="100">
        <v>1.4308517000000001</v>
      </c>
      <c r="BG113" s="100">
        <v>5.3124377000000003</v>
      </c>
      <c r="BH113" s="100">
        <v>12.029165000000001</v>
      </c>
      <c r="BI113" s="100">
        <v>36.210289000000003</v>
      </c>
      <c r="BJ113" s="100">
        <v>114.87504</v>
      </c>
      <c r="BK113" s="100">
        <v>344.51148000000001</v>
      </c>
      <c r="BL113" s="100">
        <v>1299.6875</v>
      </c>
      <c r="BM113" s="100">
        <v>32.027827000000002</v>
      </c>
      <c r="BN113" s="100">
        <v>28.639733</v>
      </c>
      <c r="BP113" s="124">
        <v>2006</v>
      </c>
    </row>
    <row r="114" spans="2:68">
      <c r="B114" s="124">
        <v>2007</v>
      </c>
      <c r="C114" s="100">
        <v>0</v>
      </c>
      <c r="D114" s="100">
        <v>0</v>
      </c>
      <c r="E114" s="100">
        <v>0</v>
      </c>
      <c r="F114" s="100">
        <v>0</v>
      </c>
      <c r="G114" s="100">
        <v>0</v>
      </c>
      <c r="H114" s="100">
        <v>0</v>
      </c>
      <c r="I114" s="100">
        <v>0</v>
      </c>
      <c r="J114" s="100">
        <v>0</v>
      </c>
      <c r="K114" s="100">
        <v>0</v>
      </c>
      <c r="L114" s="100">
        <v>0.1337438</v>
      </c>
      <c r="M114" s="100">
        <v>0.29329899999999998</v>
      </c>
      <c r="N114" s="100">
        <v>1.1188042</v>
      </c>
      <c r="O114" s="100">
        <v>4.7282934000000001</v>
      </c>
      <c r="P114" s="100">
        <v>13.346159</v>
      </c>
      <c r="Q114" s="100">
        <v>41.192172999999997</v>
      </c>
      <c r="R114" s="100">
        <v>130.89891</v>
      </c>
      <c r="S114" s="100">
        <v>370.71199000000001</v>
      </c>
      <c r="T114" s="100">
        <v>1116.9911</v>
      </c>
      <c r="U114" s="100">
        <v>23.315480999999998</v>
      </c>
      <c r="V114" s="100">
        <v>27.176584999999999</v>
      </c>
      <c r="X114" s="124">
        <v>2007</v>
      </c>
      <c r="Y114" s="100">
        <v>0</v>
      </c>
      <c r="Z114" s="100">
        <v>0</v>
      </c>
      <c r="AA114" s="100">
        <v>0</v>
      </c>
      <c r="AB114" s="100">
        <v>0</v>
      </c>
      <c r="AC114" s="100">
        <v>0</v>
      </c>
      <c r="AD114" s="100">
        <v>0</v>
      </c>
      <c r="AE114" s="100">
        <v>0</v>
      </c>
      <c r="AF114" s="100">
        <v>0</v>
      </c>
      <c r="AG114" s="100">
        <v>0</v>
      </c>
      <c r="AH114" s="100">
        <v>0.1312074</v>
      </c>
      <c r="AI114" s="100">
        <v>0.43405290000000002</v>
      </c>
      <c r="AJ114" s="100">
        <v>2.0683346</v>
      </c>
      <c r="AK114" s="100">
        <v>4.7489062999999998</v>
      </c>
      <c r="AL114" s="100">
        <v>13.630056</v>
      </c>
      <c r="AM114" s="100">
        <v>31.331340999999998</v>
      </c>
      <c r="AN114" s="100">
        <v>133.95373000000001</v>
      </c>
      <c r="AO114" s="100">
        <v>371.05365999999998</v>
      </c>
      <c r="AP114" s="100">
        <v>1508.7550000000001</v>
      </c>
      <c r="AQ114" s="100">
        <v>46.820760999999997</v>
      </c>
      <c r="AR114" s="100">
        <v>32.361815</v>
      </c>
      <c r="AT114" s="124">
        <v>2007</v>
      </c>
      <c r="AU114" s="100">
        <v>0</v>
      </c>
      <c r="AV114" s="100">
        <v>0</v>
      </c>
      <c r="AW114" s="100">
        <v>0</v>
      </c>
      <c r="AX114" s="100">
        <v>0</v>
      </c>
      <c r="AY114" s="100">
        <v>0</v>
      </c>
      <c r="AZ114" s="100">
        <v>0</v>
      </c>
      <c r="BA114" s="100">
        <v>0</v>
      </c>
      <c r="BB114" s="100">
        <v>0</v>
      </c>
      <c r="BC114" s="100">
        <v>0</v>
      </c>
      <c r="BD114" s="100">
        <v>0.13246350000000001</v>
      </c>
      <c r="BE114" s="100">
        <v>0.36415069999999999</v>
      </c>
      <c r="BF114" s="100">
        <v>1.5946509</v>
      </c>
      <c r="BG114" s="100">
        <v>4.7385773999999996</v>
      </c>
      <c r="BH114" s="100">
        <v>13.489242000000001</v>
      </c>
      <c r="BI114" s="100">
        <v>36.079825</v>
      </c>
      <c r="BJ114" s="100">
        <v>132.55189999999999</v>
      </c>
      <c r="BK114" s="100">
        <v>370.91212000000002</v>
      </c>
      <c r="BL114" s="100">
        <v>1379.8586</v>
      </c>
      <c r="BM114" s="100">
        <v>35.136032</v>
      </c>
      <c r="BN114" s="100">
        <v>30.682397000000002</v>
      </c>
      <c r="BP114" s="124">
        <v>2007</v>
      </c>
    </row>
    <row r="115" spans="2:68">
      <c r="B115" s="124">
        <v>2008</v>
      </c>
      <c r="C115" s="100">
        <v>0</v>
      </c>
      <c r="D115" s="100">
        <v>0</v>
      </c>
      <c r="E115" s="100">
        <v>0</v>
      </c>
      <c r="F115" s="100">
        <v>0</v>
      </c>
      <c r="G115" s="100">
        <v>0</v>
      </c>
      <c r="H115" s="100">
        <v>0</v>
      </c>
      <c r="I115" s="100">
        <v>0</v>
      </c>
      <c r="J115" s="100">
        <v>0</v>
      </c>
      <c r="K115" s="100">
        <v>0</v>
      </c>
      <c r="L115" s="100">
        <v>0.13123290000000001</v>
      </c>
      <c r="M115" s="100">
        <v>0.576905</v>
      </c>
      <c r="N115" s="100">
        <v>1.5840479999999999</v>
      </c>
      <c r="O115" s="100">
        <v>3.7504889000000001</v>
      </c>
      <c r="P115" s="100">
        <v>9.9779268999999999</v>
      </c>
      <c r="Q115" s="100">
        <v>45.960656</v>
      </c>
      <c r="R115" s="100">
        <v>146.69693000000001</v>
      </c>
      <c r="S115" s="100">
        <v>399.87504000000001</v>
      </c>
      <c r="T115" s="100">
        <v>1203.3202000000001</v>
      </c>
      <c r="U115" s="100">
        <v>25.614723000000001</v>
      </c>
      <c r="V115" s="100">
        <v>29.314501</v>
      </c>
      <c r="X115" s="124">
        <v>2008</v>
      </c>
      <c r="Y115" s="100">
        <v>0</v>
      </c>
      <c r="Z115" s="100">
        <v>0</v>
      </c>
      <c r="AA115" s="100">
        <v>0</v>
      </c>
      <c r="AB115" s="100">
        <v>0</v>
      </c>
      <c r="AC115" s="100">
        <v>0</v>
      </c>
      <c r="AD115" s="100">
        <v>0</v>
      </c>
      <c r="AE115" s="100">
        <v>0.13692289999999999</v>
      </c>
      <c r="AF115" s="100">
        <v>0</v>
      </c>
      <c r="AG115" s="100">
        <v>0</v>
      </c>
      <c r="AH115" s="100">
        <v>0.25779210000000002</v>
      </c>
      <c r="AI115" s="100">
        <v>0.70976349999999999</v>
      </c>
      <c r="AJ115" s="100">
        <v>2.3536758999999998</v>
      </c>
      <c r="AK115" s="100">
        <v>2.6896759000000001</v>
      </c>
      <c r="AL115" s="100">
        <v>13.933833999999999</v>
      </c>
      <c r="AM115" s="100">
        <v>42.326301000000001</v>
      </c>
      <c r="AN115" s="100">
        <v>140.15226999999999</v>
      </c>
      <c r="AO115" s="100">
        <v>393.72492999999997</v>
      </c>
      <c r="AP115" s="100">
        <v>1635.5319</v>
      </c>
      <c r="AQ115" s="100">
        <v>51.174686000000001</v>
      </c>
      <c r="AR115" s="100">
        <v>34.982726999999997</v>
      </c>
      <c r="AT115" s="124">
        <v>2008</v>
      </c>
      <c r="AU115" s="100">
        <v>0</v>
      </c>
      <c r="AV115" s="100">
        <v>0</v>
      </c>
      <c r="AW115" s="100">
        <v>0</v>
      </c>
      <c r="AX115" s="100">
        <v>0</v>
      </c>
      <c r="AY115" s="100">
        <v>0</v>
      </c>
      <c r="AZ115" s="100">
        <v>0</v>
      </c>
      <c r="BA115" s="100">
        <v>6.8570900000000004E-2</v>
      </c>
      <c r="BB115" s="100">
        <v>0</v>
      </c>
      <c r="BC115" s="100">
        <v>0</v>
      </c>
      <c r="BD115" s="100">
        <v>0.195081</v>
      </c>
      <c r="BE115" s="100">
        <v>0.64386200000000005</v>
      </c>
      <c r="BF115" s="100">
        <v>1.9706840999999999</v>
      </c>
      <c r="BG115" s="100">
        <v>3.2211449999999999</v>
      </c>
      <c r="BH115" s="100">
        <v>11.968664</v>
      </c>
      <c r="BI115" s="100">
        <v>44.081187999999997</v>
      </c>
      <c r="BJ115" s="100">
        <v>143.16221999999999</v>
      </c>
      <c r="BK115" s="100">
        <v>396.29899</v>
      </c>
      <c r="BL115" s="100">
        <v>1491.6778999999999</v>
      </c>
      <c r="BM115" s="100">
        <v>38.457920000000001</v>
      </c>
      <c r="BN115" s="100">
        <v>33.118848999999997</v>
      </c>
      <c r="BP115" s="124">
        <v>2008</v>
      </c>
    </row>
    <row r="116" spans="2:68">
      <c r="B116" s="124">
        <v>2009</v>
      </c>
      <c r="C116" s="100">
        <v>0</v>
      </c>
      <c r="D116" s="100">
        <v>0</v>
      </c>
      <c r="E116" s="100">
        <v>0</v>
      </c>
      <c r="F116" s="100">
        <v>0</v>
      </c>
      <c r="G116" s="100">
        <v>0</v>
      </c>
      <c r="H116" s="100">
        <v>0</v>
      </c>
      <c r="I116" s="100">
        <v>0</v>
      </c>
      <c r="J116" s="100">
        <v>0</v>
      </c>
      <c r="K116" s="100">
        <v>0</v>
      </c>
      <c r="L116" s="100">
        <v>0</v>
      </c>
      <c r="M116" s="100">
        <v>0.70510229999999996</v>
      </c>
      <c r="N116" s="100">
        <v>2.0336458999999998</v>
      </c>
      <c r="O116" s="100">
        <v>6.7299628</v>
      </c>
      <c r="P116" s="100">
        <v>13.476494000000001</v>
      </c>
      <c r="Q116" s="100">
        <v>41.560237999999998</v>
      </c>
      <c r="R116" s="100">
        <v>140.17636999999999</v>
      </c>
      <c r="S116" s="100">
        <v>386.2604</v>
      </c>
      <c r="T116" s="100">
        <v>1195.9002</v>
      </c>
      <c r="U116" s="100">
        <v>25.812909999999999</v>
      </c>
      <c r="V116" s="100">
        <v>28.934443999999999</v>
      </c>
      <c r="X116" s="124">
        <v>2009</v>
      </c>
      <c r="Y116" s="100">
        <v>0</v>
      </c>
      <c r="Z116" s="100">
        <v>0</v>
      </c>
      <c r="AA116" s="100">
        <v>0</v>
      </c>
      <c r="AB116" s="100">
        <v>0</v>
      </c>
      <c r="AC116" s="100">
        <v>0</v>
      </c>
      <c r="AD116" s="100">
        <v>0</v>
      </c>
      <c r="AE116" s="100">
        <v>0</v>
      </c>
      <c r="AF116" s="100">
        <v>0</v>
      </c>
      <c r="AG116" s="100">
        <v>0</v>
      </c>
      <c r="AH116" s="100">
        <v>0.12755179999999999</v>
      </c>
      <c r="AI116" s="100">
        <v>0.83221789999999995</v>
      </c>
      <c r="AJ116" s="100">
        <v>1.0803703</v>
      </c>
      <c r="AK116" s="100">
        <v>5.3631177000000001</v>
      </c>
      <c r="AL116" s="100">
        <v>13.318515</v>
      </c>
      <c r="AM116" s="100">
        <v>34.791933</v>
      </c>
      <c r="AN116" s="100">
        <v>124.39582</v>
      </c>
      <c r="AO116" s="100">
        <v>390.0745</v>
      </c>
      <c r="AP116" s="100">
        <v>1610.8295000000001</v>
      </c>
      <c r="AQ116" s="100">
        <v>50.427624999999999</v>
      </c>
      <c r="AR116" s="100">
        <v>33.928030999999997</v>
      </c>
      <c r="AT116" s="124">
        <v>2009</v>
      </c>
      <c r="AU116" s="100">
        <v>0</v>
      </c>
      <c r="AV116" s="100">
        <v>0</v>
      </c>
      <c r="AW116" s="100">
        <v>0</v>
      </c>
      <c r="AX116" s="100">
        <v>0</v>
      </c>
      <c r="AY116" s="100">
        <v>0</v>
      </c>
      <c r="AZ116" s="100">
        <v>0</v>
      </c>
      <c r="BA116" s="100">
        <v>0</v>
      </c>
      <c r="BB116" s="100">
        <v>0</v>
      </c>
      <c r="BC116" s="100">
        <v>0</v>
      </c>
      <c r="BD116" s="100">
        <v>6.4332299999999995E-2</v>
      </c>
      <c r="BE116" s="100">
        <v>0.7691867</v>
      </c>
      <c r="BF116" s="100">
        <v>1.5537939000000001</v>
      </c>
      <c r="BG116" s="100">
        <v>6.0474116999999996</v>
      </c>
      <c r="BH116" s="100">
        <v>13.397038999999999</v>
      </c>
      <c r="BI116" s="100">
        <v>38.071550999999999</v>
      </c>
      <c r="BJ116" s="100">
        <v>131.67386999999999</v>
      </c>
      <c r="BK116" s="100">
        <v>388.46413000000001</v>
      </c>
      <c r="BL116" s="100">
        <v>1471.0953999999999</v>
      </c>
      <c r="BM116" s="100">
        <v>38.171365000000002</v>
      </c>
      <c r="BN116" s="100">
        <v>32.341766999999997</v>
      </c>
      <c r="BP116" s="124">
        <v>2009</v>
      </c>
    </row>
    <row r="117" spans="2:68">
      <c r="B117" s="124">
        <v>2010</v>
      </c>
      <c r="C117" s="100">
        <v>0</v>
      </c>
      <c r="D117" s="100">
        <v>0</v>
      </c>
      <c r="E117" s="100">
        <v>0</v>
      </c>
      <c r="F117" s="100">
        <v>0</v>
      </c>
      <c r="G117" s="100">
        <v>0</v>
      </c>
      <c r="H117" s="100">
        <v>0</v>
      </c>
      <c r="I117" s="100">
        <v>0</v>
      </c>
      <c r="J117" s="100">
        <v>0</v>
      </c>
      <c r="K117" s="100">
        <v>0.1310867</v>
      </c>
      <c r="L117" s="100">
        <v>0.12977459999999999</v>
      </c>
      <c r="M117" s="100">
        <v>0.276337</v>
      </c>
      <c r="N117" s="100">
        <v>1.6954978000000001</v>
      </c>
      <c r="O117" s="100">
        <v>4.5223252</v>
      </c>
      <c r="P117" s="100">
        <v>14.183108000000001</v>
      </c>
      <c r="Q117" s="100">
        <v>44.472866000000003</v>
      </c>
      <c r="R117" s="100">
        <v>135.95363</v>
      </c>
      <c r="S117" s="100">
        <v>375.13887</v>
      </c>
      <c r="T117" s="100">
        <v>1228.8728000000001</v>
      </c>
      <c r="U117" s="100">
        <v>26.623313</v>
      </c>
      <c r="V117" s="100">
        <v>29.082795999999998</v>
      </c>
      <c r="X117" s="124">
        <v>2010</v>
      </c>
      <c r="Y117" s="100">
        <v>0</v>
      </c>
      <c r="Z117" s="100">
        <v>0</v>
      </c>
      <c r="AA117" s="100">
        <v>0</v>
      </c>
      <c r="AB117" s="100">
        <v>0</v>
      </c>
      <c r="AC117" s="100">
        <v>0</v>
      </c>
      <c r="AD117" s="100">
        <v>0</v>
      </c>
      <c r="AE117" s="100">
        <v>0</v>
      </c>
      <c r="AF117" s="100">
        <v>0.1240327</v>
      </c>
      <c r="AG117" s="100">
        <v>0</v>
      </c>
      <c r="AH117" s="100">
        <v>0.2550249</v>
      </c>
      <c r="AI117" s="100">
        <v>0.67858350000000001</v>
      </c>
      <c r="AJ117" s="100">
        <v>2.7288190999999999</v>
      </c>
      <c r="AK117" s="100">
        <v>5.3570292999999998</v>
      </c>
      <c r="AL117" s="100">
        <v>11.374722999999999</v>
      </c>
      <c r="AM117" s="100">
        <v>42.398243999999998</v>
      </c>
      <c r="AN117" s="100">
        <v>134.10122999999999</v>
      </c>
      <c r="AO117" s="100">
        <v>413.71937000000003</v>
      </c>
      <c r="AP117" s="100">
        <v>1719.1483000000001</v>
      </c>
      <c r="AQ117" s="100">
        <v>54.980518000000004</v>
      </c>
      <c r="AR117" s="100">
        <v>36.344932999999997</v>
      </c>
      <c r="AT117" s="124">
        <v>2010</v>
      </c>
      <c r="AU117" s="100">
        <v>0</v>
      </c>
      <c r="AV117" s="100">
        <v>0</v>
      </c>
      <c r="AW117" s="100">
        <v>0</v>
      </c>
      <c r="AX117" s="100">
        <v>0</v>
      </c>
      <c r="AY117" s="100">
        <v>0</v>
      </c>
      <c r="AZ117" s="100">
        <v>0</v>
      </c>
      <c r="BA117" s="100">
        <v>0</v>
      </c>
      <c r="BB117" s="100">
        <v>6.2478699999999998E-2</v>
      </c>
      <c r="BC117" s="100">
        <v>6.5057500000000004E-2</v>
      </c>
      <c r="BD117" s="100">
        <v>0.19295039999999999</v>
      </c>
      <c r="BE117" s="100">
        <v>0.47926069999999998</v>
      </c>
      <c r="BF117" s="100">
        <v>2.2164424999999999</v>
      </c>
      <c r="BG117" s="100">
        <v>4.9397849000000003</v>
      </c>
      <c r="BH117" s="100">
        <v>12.769774999999999</v>
      </c>
      <c r="BI117" s="100">
        <v>43.410781999999998</v>
      </c>
      <c r="BJ117" s="100">
        <v>134.9562</v>
      </c>
      <c r="BK117" s="100">
        <v>397.26855</v>
      </c>
      <c r="BL117" s="100">
        <v>1552.2745</v>
      </c>
      <c r="BM117" s="100">
        <v>40.863753000000003</v>
      </c>
      <c r="BN117" s="100">
        <v>33.828769000000001</v>
      </c>
      <c r="BP117" s="124">
        <v>2010</v>
      </c>
    </row>
    <row r="118" spans="2:68">
      <c r="B118" s="124">
        <v>2011</v>
      </c>
      <c r="C118" s="100">
        <v>0</v>
      </c>
      <c r="D118" s="100">
        <v>0</v>
      </c>
      <c r="E118" s="100">
        <v>0</v>
      </c>
      <c r="F118" s="100">
        <v>0</v>
      </c>
      <c r="G118" s="100">
        <v>0</v>
      </c>
      <c r="H118" s="100">
        <v>0</v>
      </c>
      <c r="I118" s="100">
        <v>0</v>
      </c>
      <c r="J118" s="100">
        <v>0</v>
      </c>
      <c r="K118" s="100">
        <v>0</v>
      </c>
      <c r="L118" s="100">
        <v>0.13086490000000001</v>
      </c>
      <c r="M118" s="100">
        <v>0.40560990000000002</v>
      </c>
      <c r="N118" s="100">
        <v>1.9635416000000001</v>
      </c>
      <c r="O118" s="100">
        <v>5.0720061000000003</v>
      </c>
      <c r="P118" s="100">
        <v>12.018901</v>
      </c>
      <c r="Q118" s="100">
        <v>42.821638</v>
      </c>
      <c r="R118" s="100">
        <v>147.82651999999999</v>
      </c>
      <c r="S118" s="100">
        <v>416.64042999999998</v>
      </c>
      <c r="T118" s="100">
        <v>1318.0413000000001</v>
      </c>
      <c r="U118" s="100">
        <v>29.384163000000001</v>
      </c>
      <c r="V118" s="100">
        <v>31.229846999999999</v>
      </c>
      <c r="X118" s="124">
        <v>2011</v>
      </c>
      <c r="Y118" s="100">
        <v>0</v>
      </c>
      <c r="Z118" s="100">
        <v>0</v>
      </c>
      <c r="AA118" s="100">
        <v>0</v>
      </c>
      <c r="AB118" s="100">
        <v>0</v>
      </c>
      <c r="AC118" s="100">
        <v>0</v>
      </c>
      <c r="AD118" s="100">
        <v>0</v>
      </c>
      <c r="AE118" s="100">
        <v>0.13038659999999999</v>
      </c>
      <c r="AF118" s="100">
        <v>0</v>
      </c>
      <c r="AG118" s="100">
        <v>0.24984509999999999</v>
      </c>
      <c r="AH118" s="100">
        <v>0.51434380000000002</v>
      </c>
      <c r="AI118" s="100">
        <v>0.66274670000000002</v>
      </c>
      <c r="AJ118" s="100">
        <v>1.9290008999999999</v>
      </c>
      <c r="AK118" s="100">
        <v>5.0422738000000003</v>
      </c>
      <c r="AL118" s="100">
        <v>14.791451</v>
      </c>
      <c r="AM118" s="100">
        <v>43.739452999999997</v>
      </c>
      <c r="AN118" s="100">
        <v>138.36562000000001</v>
      </c>
      <c r="AO118" s="100">
        <v>452.14235000000002</v>
      </c>
      <c r="AP118" s="100">
        <v>1794.4559999999999</v>
      </c>
      <c r="AQ118" s="100">
        <v>58.787413000000001</v>
      </c>
      <c r="AR118" s="100">
        <v>38.286932</v>
      </c>
      <c r="AT118" s="124">
        <v>2011</v>
      </c>
      <c r="AU118" s="100">
        <v>0</v>
      </c>
      <c r="AV118" s="100">
        <v>0</v>
      </c>
      <c r="AW118" s="100">
        <v>0</v>
      </c>
      <c r="AX118" s="100">
        <v>0</v>
      </c>
      <c r="AY118" s="100">
        <v>0</v>
      </c>
      <c r="AZ118" s="100">
        <v>0</v>
      </c>
      <c r="BA118" s="100">
        <v>6.5097299999999997E-2</v>
      </c>
      <c r="BB118" s="100">
        <v>0</v>
      </c>
      <c r="BC118" s="100">
        <v>0.12600459999999999</v>
      </c>
      <c r="BD118" s="100">
        <v>0.32428849999999998</v>
      </c>
      <c r="BE118" s="100">
        <v>0.5354527</v>
      </c>
      <c r="BF118" s="100">
        <v>1.946118</v>
      </c>
      <c r="BG118" s="100">
        <v>5.0570962000000002</v>
      </c>
      <c r="BH118" s="100">
        <v>13.413535</v>
      </c>
      <c r="BI118" s="100">
        <v>43.288794000000003</v>
      </c>
      <c r="BJ118" s="100">
        <v>142.74431000000001</v>
      </c>
      <c r="BK118" s="100">
        <v>436.90544999999997</v>
      </c>
      <c r="BL118" s="100">
        <v>1630.2988</v>
      </c>
      <c r="BM118" s="100">
        <v>44.153936000000002</v>
      </c>
      <c r="BN118" s="100">
        <v>35.804271</v>
      </c>
      <c r="BP118" s="124">
        <v>2011</v>
      </c>
    </row>
    <row r="119" spans="2:68">
      <c r="B119" s="124">
        <v>2012</v>
      </c>
      <c r="C119" s="100">
        <v>0</v>
      </c>
      <c r="D119" s="100">
        <v>0</v>
      </c>
      <c r="E119" s="100">
        <v>0</v>
      </c>
      <c r="F119" s="100">
        <v>0</v>
      </c>
      <c r="G119" s="100">
        <v>0</v>
      </c>
      <c r="H119" s="100">
        <v>0</v>
      </c>
      <c r="I119" s="100">
        <v>0</v>
      </c>
      <c r="J119" s="100">
        <v>0</v>
      </c>
      <c r="K119" s="100">
        <v>0</v>
      </c>
      <c r="L119" s="100">
        <v>0.52673859999999995</v>
      </c>
      <c r="M119" s="100">
        <v>0.53049480000000004</v>
      </c>
      <c r="N119" s="100">
        <v>1.4799291999999999</v>
      </c>
      <c r="O119" s="100">
        <v>5.0971583999999996</v>
      </c>
      <c r="P119" s="100">
        <v>13.77866</v>
      </c>
      <c r="Q119" s="100">
        <v>41.233446000000001</v>
      </c>
      <c r="R119" s="100">
        <v>135.83448000000001</v>
      </c>
      <c r="S119" s="100">
        <v>401.10836999999998</v>
      </c>
      <c r="T119" s="100">
        <v>1359.53</v>
      </c>
      <c r="U119" s="100">
        <v>30.098587999999999</v>
      </c>
      <c r="V119" s="100">
        <v>31.233453999999998</v>
      </c>
      <c r="X119" s="124">
        <v>2012</v>
      </c>
      <c r="Y119" s="100">
        <v>0</v>
      </c>
      <c r="Z119" s="100">
        <v>0</v>
      </c>
      <c r="AA119" s="100">
        <v>0</v>
      </c>
      <c r="AB119" s="100">
        <v>0</v>
      </c>
      <c r="AC119" s="100">
        <v>0</v>
      </c>
      <c r="AD119" s="100">
        <v>0</v>
      </c>
      <c r="AE119" s="100">
        <v>0</v>
      </c>
      <c r="AF119" s="100">
        <v>0</v>
      </c>
      <c r="AG119" s="100">
        <v>0</v>
      </c>
      <c r="AH119" s="100">
        <v>0</v>
      </c>
      <c r="AI119" s="100">
        <v>0.12992129999999999</v>
      </c>
      <c r="AJ119" s="100">
        <v>2.0278276000000002</v>
      </c>
      <c r="AK119" s="100">
        <v>5.1962561000000003</v>
      </c>
      <c r="AL119" s="100">
        <v>11.249248</v>
      </c>
      <c r="AM119" s="100">
        <v>37.984529999999999</v>
      </c>
      <c r="AN119" s="100">
        <v>141.98365000000001</v>
      </c>
      <c r="AO119" s="100">
        <v>459.54755999999998</v>
      </c>
      <c r="AP119" s="100">
        <v>1870.3041000000001</v>
      </c>
      <c r="AQ119" s="100">
        <v>60.987622999999999</v>
      </c>
      <c r="AR119" s="100">
        <v>39.143197000000001</v>
      </c>
      <c r="AT119" s="124">
        <v>2012</v>
      </c>
      <c r="AU119" s="100">
        <v>0</v>
      </c>
      <c r="AV119" s="100">
        <v>0</v>
      </c>
      <c r="AW119" s="100">
        <v>0</v>
      </c>
      <c r="AX119" s="100">
        <v>0</v>
      </c>
      <c r="AY119" s="100">
        <v>0</v>
      </c>
      <c r="AZ119" s="100">
        <v>0</v>
      </c>
      <c r="BA119" s="100">
        <v>0</v>
      </c>
      <c r="BB119" s="100">
        <v>0</v>
      </c>
      <c r="BC119" s="100">
        <v>0</v>
      </c>
      <c r="BD119" s="100">
        <v>0.26097819999999999</v>
      </c>
      <c r="BE119" s="100">
        <v>0.3281464</v>
      </c>
      <c r="BF119" s="100">
        <v>1.7568234</v>
      </c>
      <c r="BG119" s="100">
        <v>5.1470168000000003</v>
      </c>
      <c r="BH119" s="100">
        <v>12.504616</v>
      </c>
      <c r="BI119" s="100">
        <v>39.580368999999997</v>
      </c>
      <c r="BJ119" s="100">
        <v>139.11532</v>
      </c>
      <c r="BK119" s="100">
        <v>434.28422999999998</v>
      </c>
      <c r="BL119" s="100">
        <v>1691.7817</v>
      </c>
      <c r="BM119" s="100">
        <v>45.612831</v>
      </c>
      <c r="BN119" s="100">
        <v>36.309865000000002</v>
      </c>
      <c r="BP119" s="124">
        <v>2012</v>
      </c>
    </row>
    <row r="120" spans="2:68">
      <c r="B120" s="124">
        <v>2013</v>
      </c>
      <c r="C120" s="100">
        <v>0</v>
      </c>
      <c r="D120" s="100">
        <v>0</v>
      </c>
      <c r="E120" s="100">
        <v>0</v>
      </c>
      <c r="F120" s="100">
        <v>0</v>
      </c>
      <c r="G120" s="100">
        <v>0</v>
      </c>
      <c r="H120" s="100">
        <v>0</v>
      </c>
      <c r="I120" s="100">
        <v>0</v>
      </c>
      <c r="J120" s="100">
        <v>0</v>
      </c>
      <c r="K120" s="100">
        <v>0.1215678</v>
      </c>
      <c r="L120" s="100">
        <v>0.26376840000000001</v>
      </c>
      <c r="M120" s="100">
        <v>0.65390760000000003</v>
      </c>
      <c r="N120" s="100">
        <v>1.4537039</v>
      </c>
      <c r="O120" s="100">
        <v>3.7445073999999998</v>
      </c>
      <c r="P120" s="100">
        <v>11.559551000000001</v>
      </c>
      <c r="Q120" s="100">
        <v>42.255504999999999</v>
      </c>
      <c r="R120" s="100">
        <v>156.73191</v>
      </c>
      <c r="S120" s="100">
        <v>424.68957999999998</v>
      </c>
      <c r="T120" s="100">
        <v>1372.1043999999999</v>
      </c>
      <c r="U120" s="100">
        <v>31.775867000000002</v>
      </c>
      <c r="V120" s="100">
        <v>32.261308</v>
      </c>
      <c r="X120" s="124">
        <v>2013</v>
      </c>
      <c r="Y120" s="100">
        <v>0</v>
      </c>
      <c r="Z120" s="100">
        <v>0</v>
      </c>
      <c r="AA120" s="100">
        <v>0</v>
      </c>
      <c r="AB120" s="100">
        <v>0</v>
      </c>
      <c r="AC120" s="100">
        <v>0</v>
      </c>
      <c r="AD120" s="100">
        <v>0</v>
      </c>
      <c r="AE120" s="100">
        <v>0</v>
      </c>
      <c r="AF120" s="100">
        <v>0.1284093</v>
      </c>
      <c r="AG120" s="100">
        <v>0.1191966</v>
      </c>
      <c r="AH120" s="100">
        <v>0</v>
      </c>
      <c r="AI120" s="100">
        <v>0.25575940000000003</v>
      </c>
      <c r="AJ120" s="100">
        <v>1.8416832000000001</v>
      </c>
      <c r="AK120" s="100">
        <v>4.7863302000000001</v>
      </c>
      <c r="AL120" s="100">
        <v>11.563261000000001</v>
      </c>
      <c r="AM120" s="100">
        <v>45.658206</v>
      </c>
      <c r="AN120" s="100">
        <v>144.88999000000001</v>
      </c>
      <c r="AO120" s="100">
        <v>445.78404</v>
      </c>
      <c r="AP120" s="100">
        <v>1915.8988999999999</v>
      </c>
      <c r="AQ120" s="100">
        <v>62.669193</v>
      </c>
      <c r="AR120" s="100">
        <v>39.873627999999997</v>
      </c>
      <c r="AT120" s="124">
        <v>2013</v>
      </c>
      <c r="AU120" s="100">
        <v>0</v>
      </c>
      <c r="AV120" s="100">
        <v>0</v>
      </c>
      <c r="AW120" s="100">
        <v>0</v>
      </c>
      <c r="AX120" s="100">
        <v>0</v>
      </c>
      <c r="AY120" s="100">
        <v>0</v>
      </c>
      <c r="AZ120" s="100">
        <v>0</v>
      </c>
      <c r="BA120" s="100">
        <v>0</v>
      </c>
      <c r="BB120" s="100">
        <v>6.4427700000000004E-2</v>
      </c>
      <c r="BC120" s="100">
        <v>0.12037050000000001</v>
      </c>
      <c r="BD120" s="100">
        <v>0.130717</v>
      </c>
      <c r="BE120" s="100">
        <v>0.45260020000000001</v>
      </c>
      <c r="BF120" s="100">
        <v>1.6501958000000001</v>
      </c>
      <c r="BG120" s="100">
        <v>4.2706875000000002</v>
      </c>
      <c r="BH120" s="100">
        <v>11.561420999999999</v>
      </c>
      <c r="BI120" s="100">
        <v>43.989995</v>
      </c>
      <c r="BJ120" s="100">
        <v>150.45875000000001</v>
      </c>
      <c r="BK120" s="100">
        <v>436.61191000000002</v>
      </c>
      <c r="BL120" s="100">
        <v>1722.8804</v>
      </c>
      <c r="BM120" s="100">
        <v>47.293477000000003</v>
      </c>
      <c r="BN120" s="100">
        <v>37.160339</v>
      </c>
      <c r="BP120" s="124">
        <v>2013</v>
      </c>
    </row>
    <row r="121" spans="2:68">
      <c r="B121" s="124">
        <v>2014</v>
      </c>
      <c r="C121" s="100">
        <v>0</v>
      </c>
      <c r="D121" s="100">
        <v>0</v>
      </c>
      <c r="E121" s="100">
        <v>0</v>
      </c>
      <c r="F121" s="100">
        <v>0</v>
      </c>
      <c r="G121" s="100">
        <v>0</v>
      </c>
      <c r="H121" s="100">
        <v>0</v>
      </c>
      <c r="I121" s="100">
        <v>0</v>
      </c>
      <c r="J121" s="100">
        <v>0</v>
      </c>
      <c r="K121" s="100">
        <v>0</v>
      </c>
      <c r="L121" s="100">
        <v>0.1311049</v>
      </c>
      <c r="M121" s="100">
        <v>0.52005800000000002</v>
      </c>
      <c r="N121" s="100">
        <v>1.1395767999999999</v>
      </c>
      <c r="O121" s="100">
        <v>5.3016392000000003</v>
      </c>
      <c r="P121" s="100">
        <v>17.156189999999999</v>
      </c>
      <c r="Q121" s="100">
        <v>51.881450999999998</v>
      </c>
      <c r="R121" s="100">
        <v>151.62766999999999</v>
      </c>
      <c r="S121" s="100">
        <v>445.56894999999997</v>
      </c>
      <c r="T121" s="100">
        <v>1492.3000999999999</v>
      </c>
      <c r="U121" s="100">
        <v>35.188882999999997</v>
      </c>
      <c r="V121" s="100">
        <v>34.657308999999998</v>
      </c>
      <c r="X121" s="124">
        <v>2014</v>
      </c>
      <c r="Y121" s="100">
        <v>0</v>
      </c>
      <c r="Z121" s="100">
        <v>0</v>
      </c>
      <c r="AA121" s="100">
        <v>0</v>
      </c>
      <c r="AB121" s="100">
        <v>0</v>
      </c>
      <c r="AC121" s="100">
        <v>0</v>
      </c>
      <c r="AD121" s="100">
        <v>0</v>
      </c>
      <c r="AE121" s="100">
        <v>0</v>
      </c>
      <c r="AF121" s="100">
        <v>0</v>
      </c>
      <c r="AG121" s="100">
        <v>0</v>
      </c>
      <c r="AH121" s="100">
        <v>0</v>
      </c>
      <c r="AI121" s="100">
        <v>0.50735410000000003</v>
      </c>
      <c r="AJ121" s="100">
        <v>2.2152656999999998</v>
      </c>
      <c r="AK121" s="100">
        <v>6.4036685000000002</v>
      </c>
      <c r="AL121" s="100">
        <v>14.884907999999999</v>
      </c>
      <c r="AM121" s="100">
        <v>51.221293000000003</v>
      </c>
      <c r="AN121" s="100">
        <v>159.44065000000001</v>
      </c>
      <c r="AO121" s="100">
        <v>453.80874999999997</v>
      </c>
      <c r="AP121" s="100">
        <v>2009.1682000000001</v>
      </c>
      <c r="AQ121" s="100">
        <v>66.645544999999998</v>
      </c>
      <c r="AR121" s="100">
        <v>42.059144000000003</v>
      </c>
      <c r="AT121" s="124">
        <v>2014</v>
      </c>
      <c r="AU121" s="100">
        <v>0</v>
      </c>
      <c r="AV121" s="100">
        <v>0</v>
      </c>
      <c r="AW121" s="100">
        <v>0</v>
      </c>
      <c r="AX121" s="100">
        <v>0</v>
      </c>
      <c r="AY121" s="100">
        <v>0</v>
      </c>
      <c r="AZ121" s="100">
        <v>0</v>
      </c>
      <c r="BA121" s="100">
        <v>0</v>
      </c>
      <c r="BB121" s="100">
        <v>0</v>
      </c>
      <c r="BC121" s="100">
        <v>0</v>
      </c>
      <c r="BD121" s="100">
        <v>6.4877599999999994E-2</v>
      </c>
      <c r="BE121" s="100">
        <v>0.51362750000000001</v>
      </c>
      <c r="BF121" s="100">
        <v>1.6850666999999999</v>
      </c>
      <c r="BG121" s="100">
        <v>5.8604253000000002</v>
      </c>
      <c r="BH121" s="100">
        <v>16.009788</v>
      </c>
      <c r="BI121" s="100">
        <v>51.544566000000003</v>
      </c>
      <c r="BJ121" s="100">
        <v>155.74388999999999</v>
      </c>
      <c r="BK121" s="100">
        <v>450.20308999999997</v>
      </c>
      <c r="BL121" s="100">
        <v>1823.0020999999999</v>
      </c>
      <c r="BM121" s="100">
        <v>51.000196000000003</v>
      </c>
      <c r="BN121" s="100">
        <v>39.360019000000001</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205</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205</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205</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205</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205</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205</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205</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205</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205</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205</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205</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205</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205</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205</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205</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205</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205</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205</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205</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205</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205</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205</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205</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205</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205</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205</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205</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205</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205</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205</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205</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205</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205</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205</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205</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205</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205</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205</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205</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205</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205</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205</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205</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205</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205</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205</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205</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205</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205</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205</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205</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205</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205</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205</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205</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205</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205</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205</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205</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205</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205</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205</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205</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205</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205</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205</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205</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205</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205</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205</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205</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206</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206</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206</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206</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206</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206</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206</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206</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206</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206</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206</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206</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206</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206</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206</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205</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205</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205</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205</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205</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207</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207</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207</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208</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208</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Dementia and Alzheimer disease (ICD-10 F01, F03, G30), 1979–2014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201</v>
      </c>
      <c r="F3" s="197" t="s">
        <v>160</v>
      </c>
      <c r="G3" s="204">
        <f>$D$8-2</f>
        <v>2012</v>
      </c>
      <c r="H3" s="136"/>
      <c r="I3" s="136"/>
      <c r="J3" s="136"/>
    </row>
    <row r="4" spans="1:11" ht="28.9" customHeight="1">
      <c r="B4" s="137" t="s">
        <v>155</v>
      </c>
      <c r="E4" s="280" t="s">
        <v>202</v>
      </c>
      <c r="F4" s="139" t="s">
        <v>161</v>
      </c>
      <c r="G4" s="204">
        <f>$D$8-1</f>
        <v>2013</v>
      </c>
      <c r="H4" s="136"/>
      <c r="I4" s="136"/>
      <c r="J4" s="136"/>
    </row>
    <row r="5" spans="1:11" ht="28.9" customHeight="1">
      <c r="B5" s="138" t="s">
        <v>52</v>
      </c>
      <c r="C5" s="138" t="s">
        <v>159</v>
      </c>
      <c r="D5" s="138" t="s">
        <v>59</v>
      </c>
      <c r="E5" s="140" t="str">
        <f>CONCATENATE("[",E4,"]",E3)</f>
        <v>[GRIM_output_2.xls]GRIM0003</v>
      </c>
      <c r="F5" s="139" t="s">
        <v>162</v>
      </c>
      <c r="G5" s="204">
        <f>$D$8</f>
        <v>2014</v>
      </c>
      <c r="J5" s="136"/>
    </row>
    <row r="6" spans="1:11" ht="28.9" customHeight="1">
      <c r="B6" s="278" t="s">
        <v>211</v>
      </c>
      <c r="C6" s="278" t="s">
        <v>212</v>
      </c>
      <c r="D6" s="278">
        <v>1979</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Dementia and Alzheimer disease. Canberra: AIHW.</v>
      </c>
      <c r="H7" s="141"/>
      <c r="I7" s="141"/>
      <c r="J7" s="141"/>
      <c r="K7" s="141"/>
    </row>
    <row r="8" spans="1:11" ht="28.9" customHeight="1">
      <c r="B8" s="278" t="s">
        <v>213</v>
      </c>
      <c r="C8" s="278" t="s">
        <v>214</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24</v>
      </c>
      <c r="F17" s="152" t="s">
        <v>12</v>
      </c>
      <c r="G17" s="151">
        <v>7</v>
      </c>
    </row>
    <row r="18" spans="1:20">
      <c r="B18" s="144" t="s">
        <v>111</v>
      </c>
      <c r="C18" s="279" t="s">
        <v>24</v>
      </c>
      <c r="F18" s="152" t="s">
        <v>13</v>
      </c>
      <c r="G18" s="151">
        <v>8</v>
      </c>
    </row>
    <row r="19" spans="1:20">
      <c r="B19" s="144" t="s">
        <v>112</v>
      </c>
      <c r="C19" s="279" t="s">
        <v>215</v>
      </c>
      <c r="F19" s="152" t="s">
        <v>14</v>
      </c>
      <c r="G19" s="151">
        <v>9</v>
      </c>
    </row>
    <row r="20" spans="1:20">
      <c r="B20" s="144" t="s">
        <v>196</v>
      </c>
      <c r="C20" s="279" t="s">
        <v>212</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Admin!$B$129</v>
      </c>
      <c r="F22" s="152" t="s">
        <v>17</v>
      </c>
      <c r="G22" s="151">
        <v>12</v>
      </c>
    </row>
    <row r="23" spans="1:20">
      <c r="B23" s="278" t="s">
        <v>216</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Admin!$B$129:$B$164</v>
      </c>
      <c r="F24" s="152" t="s">
        <v>19</v>
      </c>
      <c r="G24" s="151">
        <v>14</v>
      </c>
    </row>
    <row r="25" spans="1:20">
      <c r="B25" s="279" t="s">
        <v>216</v>
      </c>
      <c r="C25" s="279">
        <v>0.89</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Dementia and Alzheimer disease (ICD-10 F01, F03, G30),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v>
      </c>
      <c r="F32" s="157">
        <f ca="1">INDIRECT("Rates!F"&amp;$E$8)</f>
        <v>0</v>
      </c>
      <c r="G32" s="157">
        <f ca="1">INDIRECT("Rates!G"&amp;$E$8)</f>
        <v>0</v>
      </c>
      <c r="H32" s="157">
        <f ca="1">INDIRECT("Rates!H"&amp;$E$8)</f>
        <v>0</v>
      </c>
      <c r="I32" s="157">
        <f ca="1">INDIRECT("Rates!I"&amp;$E$8)</f>
        <v>0</v>
      </c>
      <c r="J32" s="157">
        <f ca="1">INDIRECT("Rates!J"&amp;$E$8)</f>
        <v>0</v>
      </c>
      <c r="K32" s="157">
        <f ca="1">INDIRECT("Rates!K"&amp;$E$8)</f>
        <v>0</v>
      </c>
      <c r="L32" s="157">
        <f ca="1">INDIRECT("Rates!L"&amp;$E$8)</f>
        <v>0.1311049</v>
      </c>
      <c r="M32" s="157">
        <f ca="1">INDIRECT("Rates!M"&amp;$E$8)</f>
        <v>0.52005800000000002</v>
      </c>
      <c r="N32" s="157">
        <f ca="1">INDIRECT("Rates!N"&amp;$E$8)</f>
        <v>1.1395767999999999</v>
      </c>
      <c r="O32" s="157">
        <f ca="1">INDIRECT("Rates!O"&amp;$E$8)</f>
        <v>5.3016392000000003</v>
      </c>
      <c r="P32" s="157">
        <f ca="1">INDIRECT("Rates!P"&amp;$E$8)</f>
        <v>17.156189999999999</v>
      </c>
      <c r="Q32" s="157">
        <f ca="1">INDIRECT("Rates!Q"&amp;$E$8)</f>
        <v>51.881450999999998</v>
      </c>
      <c r="R32" s="157">
        <f ca="1">INDIRECT("Rates!R"&amp;$E$8)</f>
        <v>151.62766999999999</v>
      </c>
      <c r="S32" s="157">
        <f ca="1">INDIRECT("Rates!S"&amp;$E$8)</f>
        <v>445.56894999999997</v>
      </c>
      <c r="T32" s="157">
        <f ca="1">INDIRECT("Rates!T"&amp;$E$8)</f>
        <v>1492.3000999999999</v>
      </c>
    </row>
    <row r="33" spans="1:21">
      <c r="B33" s="145" t="s">
        <v>198</v>
      </c>
      <c r="C33" s="157">
        <f ca="1">INDIRECT("Rates!Y"&amp;$E$8)</f>
        <v>0</v>
      </c>
      <c r="D33" s="157">
        <f ca="1">INDIRECT("Rates!Z"&amp;$E$8)</f>
        <v>0</v>
      </c>
      <c r="E33" s="157">
        <f ca="1">INDIRECT("Rates!AA"&amp;$E$8)</f>
        <v>0</v>
      </c>
      <c r="F33" s="157">
        <f ca="1">INDIRECT("Rates!AB"&amp;$E$8)</f>
        <v>0</v>
      </c>
      <c r="G33" s="157">
        <f ca="1">INDIRECT("Rates!AC"&amp;$E$8)</f>
        <v>0</v>
      </c>
      <c r="H33" s="157">
        <f ca="1">INDIRECT("Rates!AD"&amp;$E$8)</f>
        <v>0</v>
      </c>
      <c r="I33" s="157">
        <f ca="1">INDIRECT("Rates!AE"&amp;$E$8)</f>
        <v>0</v>
      </c>
      <c r="J33" s="157">
        <f ca="1">INDIRECT("Rates!AF"&amp;$E$8)</f>
        <v>0</v>
      </c>
      <c r="K33" s="157">
        <f ca="1">INDIRECT("Rates!AG"&amp;$E$8)</f>
        <v>0</v>
      </c>
      <c r="L33" s="157">
        <f ca="1">INDIRECT("Rates!AH"&amp;$E$8)</f>
        <v>0</v>
      </c>
      <c r="M33" s="157">
        <f ca="1">INDIRECT("Rates!AI"&amp;$E$8)</f>
        <v>0.50735410000000003</v>
      </c>
      <c r="N33" s="157">
        <f ca="1">INDIRECT("Rates!AJ"&amp;$E$8)</f>
        <v>2.2152656999999998</v>
      </c>
      <c r="O33" s="157">
        <f ca="1">INDIRECT("Rates!AK"&amp;$E$8)</f>
        <v>6.4036685000000002</v>
      </c>
      <c r="P33" s="157">
        <f ca="1">INDIRECT("Rates!AL"&amp;$E$8)</f>
        <v>14.884907999999999</v>
      </c>
      <c r="Q33" s="157">
        <f ca="1">INDIRECT("Rates!AM"&amp;$E$8)</f>
        <v>51.221293000000003</v>
      </c>
      <c r="R33" s="157">
        <f ca="1">INDIRECT("Rates!AN"&amp;$E$8)</f>
        <v>159.44065000000001</v>
      </c>
      <c r="S33" s="157">
        <f ca="1">INDIRECT("Rates!AO"&amp;$E$8)</f>
        <v>453.80874999999997</v>
      </c>
      <c r="T33" s="157">
        <f ca="1">INDIRECT("Rates!AP"&amp;$E$8)</f>
        <v>2009.1682000000001</v>
      </c>
    </row>
    <row r="35" spans="1:21">
      <c r="A35" s="87">
        <v>2</v>
      </c>
      <c r="B35" s="137" t="str">
        <f>"Number of deaths due to " &amp;Admin!B6&amp;" (ICD-10 "&amp;UPPER(Admin!C6)&amp;"), by sex and age group, " &amp;Admin!D8</f>
        <v>Number of deaths due to Dementia and Alzheimer disease (ICD-10 F01, F03, G30),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0</v>
      </c>
      <c r="F38" s="157">
        <f ca="1">INDIRECT("Deaths!F"&amp;$E$8)</f>
        <v>0</v>
      </c>
      <c r="G38" s="157">
        <f ca="1">INDIRECT("Deaths!G"&amp;$E$8)</f>
        <v>0</v>
      </c>
      <c r="H38" s="157">
        <f ca="1">INDIRECT("Deaths!H"&amp;$E$8)</f>
        <v>0</v>
      </c>
      <c r="I38" s="157">
        <f ca="1">INDIRECT("Deaths!I"&amp;$E$8)</f>
        <v>0</v>
      </c>
      <c r="J38" s="157">
        <f ca="1">INDIRECT("Deaths!J"&amp;$E$8)</f>
        <v>0</v>
      </c>
      <c r="K38" s="157">
        <f ca="1">INDIRECT("Deaths!K"&amp;$E$8)</f>
        <v>0</v>
      </c>
      <c r="L38" s="157">
        <f ca="1">INDIRECT("Deaths!L"&amp;$E$8)</f>
        <v>1</v>
      </c>
      <c r="M38" s="157">
        <f ca="1">INDIRECT("Deaths!M"&amp;$E$8)</f>
        <v>4</v>
      </c>
      <c r="N38" s="157">
        <f ca="1">INDIRECT("Deaths!N"&amp;$E$8)</f>
        <v>8</v>
      </c>
      <c r="O38" s="157">
        <f ca="1">INDIRECT("Deaths!O"&amp;$E$8)</f>
        <v>33</v>
      </c>
      <c r="P38" s="157">
        <f ca="1">INDIRECT("Deaths!P"&amp;$E$8)</f>
        <v>95</v>
      </c>
      <c r="Q38" s="157">
        <f ca="1">INDIRECT("Deaths!Q"&amp;$E$8)</f>
        <v>208</v>
      </c>
      <c r="R38" s="157">
        <f ca="1">INDIRECT("Deaths!R"&amp;$E$8)</f>
        <v>439</v>
      </c>
      <c r="S38" s="157">
        <f ca="1">INDIRECT("Deaths!S"&amp;$E$8)</f>
        <v>877</v>
      </c>
      <c r="T38" s="157">
        <f ca="1">INDIRECT("Deaths!T"&amp;$E$8)</f>
        <v>2441</v>
      </c>
      <c r="U38" s="159">
        <f ca="1">SUM(C38:T38)</f>
        <v>4106</v>
      </c>
    </row>
    <row r="39" spans="1:21">
      <c r="B39" s="87" t="s">
        <v>63</v>
      </c>
      <c r="C39" s="157">
        <f ca="1">INDIRECT("Deaths!Y"&amp;$E$8)</f>
        <v>0</v>
      </c>
      <c r="D39" s="157">
        <f ca="1">INDIRECT("Deaths!Z"&amp;$E$8)</f>
        <v>0</v>
      </c>
      <c r="E39" s="157">
        <f ca="1">INDIRECT("Deaths!AA"&amp;$E$8)</f>
        <v>0</v>
      </c>
      <c r="F39" s="157">
        <f ca="1">INDIRECT("Deaths!AB"&amp;$E$8)</f>
        <v>0</v>
      </c>
      <c r="G39" s="157">
        <f ca="1">INDIRECT("Deaths!AC"&amp;$E$8)</f>
        <v>0</v>
      </c>
      <c r="H39" s="157">
        <f ca="1">INDIRECT("Deaths!AD"&amp;$E$8)</f>
        <v>0</v>
      </c>
      <c r="I39" s="157">
        <f ca="1">INDIRECT("Deaths!AE"&amp;$E$8)</f>
        <v>0</v>
      </c>
      <c r="J39" s="157">
        <f ca="1">INDIRECT("Deaths!AF"&amp;$E$8)</f>
        <v>0</v>
      </c>
      <c r="K39" s="157">
        <f ca="1">INDIRECT("Deaths!AG"&amp;$E$8)</f>
        <v>0</v>
      </c>
      <c r="L39" s="157">
        <f ca="1">INDIRECT("Deaths!AH"&amp;$E$8)</f>
        <v>0</v>
      </c>
      <c r="M39" s="157">
        <f ca="1">INDIRECT("Deaths!AI"&amp;$E$8)</f>
        <v>4</v>
      </c>
      <c r="N39" s="157">
        <f ca="1">INDIRECT("Deaths!AJ"&amp;$E$8)</f>
        <v>16</v>
      </c>
      <c r="O39" s="157">
        <f ca="1">INDIRECT("Deaths!AK"&amp;$E$8)</f>
        <v>41</v>
      </c>
      <c r="P39" s="157">
        <f ca="1">INDIRECT("Deaths!AL"&amp;$E$8)</f>
        <v>84</v>
      </c>
      <c r="Q39" s="157">
        <f ca="1">INDIRECT("Deaths!AM"&amp;$E$8)</f>
        <v>214</v>
      </c>
      <c r="R39" s="157">
        <f ca="1">INDIRECT("Deaths!AN"&amp;$E$8)</f>
        <v>514</v>
      </c>
      <c r="S39" s="157">
        <f ca="1">INDIRECT("Deaths!AO"&amp;$E$8)</f>
        <v>1148</v>
      </c>
      <c r="T39" s="157">
        <f ca="1">INDIRECT("Deaths!AP"&amp;$E$8)</f>
        <v>5838</v>
      </c>
      <c r="U39" s="159">
        <f ca="1">SUM(C39:T39)</f>
        <v>7859</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0</v>
      </c>
      <c r="F42" s="162">
        <f t="shared" ca="1" si="0"/>
        <v>0</v>
      </c>
      <c r="G42" s="162">
        <f t="shared" ca="1" si="0"/>
        <v>0</v>
      </c>
      <c r="H42" s="162">
        <f t="shared" ca="1" si="0"/>
        <v>0</v>
      </c>
      <c r="I42" s="162">
        <f t="shared" ca="1" si="0"/>
        <v>0</v>
      </c>
      <c r="J42" s="162">
        <f t="shared" ca="1" si="0"/>
        <v>0</v>
      </c>
      <c r="K42" s="162">
        <f t="shared" ca="1" si="0"/>
        <v>0</v>
      </c>
      <c r="L42" s="162">
        <f t="shared" ca="1" si="0"/>
        <v>-1</v>
      </c>
      <c r="M42" s="162">
        <f t="shared" ca="1" si="0"/>
        <v>-4</v>
      </c>
      <c r="N42" s="162">
        <f t="shared" ca="1" si="0"/>
        <v>-8</v>
      </c>
      <c r="O42" s="162">
        <f t="shared" ca="1" si="0"/>
        <v>-33</v>
      </c>
      <c r="P42" s="162">
        <f t="shared" ca="1" si="0"/>
        <v>-95</v>
      </c>
      <c r="Q42" s="162">
        <f t="shared" ca="1" si="0"/>
        <v>-208</v>
      </c>
      <c r="R42" s="162">
        <f t="shared" ca="1" si="0"/>
        <v>-439</v>
      </c>
      <c r="S42" s="162">
        <f t="shared" ca="1" si="0"/>
        <v>-877</v>
      </c>
      <c r="T42" s="162">
        <f t="shared" ca="1" si="0"/>
        <v>-2441</v>
      </c>
      <c r="U42" s="161"/>
    </row>
    <row r="43" spans="1:21">
      <c r="B43" s="87" t="s">
        <v>63</v>
      </c>
      <c r="C43" s="162">
        <f ca="1">C39</f>
        <v>0</v>
      </c>
      <c r="D43" s="162">
        <f t="shared" ref="D43:T43" ca="1" si="1">D39</f>
        <v>0</v>
      </c>
      <c r="E43" s="162">
        <f t="shared" ca="1" si="1"/>
        <v>0</v>
      </c>
      <c r="F43" s="162">
        <f t="shared" ca="1" si="1"/>
        <v>0</v>
      </c>
      <c r="G43" s="162">
        <f t="shared" ca="1" si="1"/>
        <v>0</v>
      </c>
      <c r="H43" s="162">
        <f t="shared" ca="1" si="1"/>
        <v>0</v>
      </c>
      <c r="I43" s="162">
        <f t="shared" ca="1" si="1"/>
        <v>0</v>
      </c>
      <c r="J43" s="162">
        <f t="shared" ca="1" si="1"/>
        <v>0</v>
      </c>
      <c r="K43" s="162">
        <f t="shared" ca="1" si="1"/>
        <v>0</v>
      </c>
      <c r="L43" s="162">
        <f t="shared" ca="1" si="1"/>
        <v>0</v>
      </c>
      <c r="M43" s="162">
        <f t="shared" ca="1" si="1"/>
        <v>4</v>
      </c>
      <c r="N43" s="162">
        <f t="shared" ca="1" si="1"/>
        <v>16</v>
      </c>
      <c r="O43" s="162">
        <f t="shared" ca="1" si="1"/>
        <v>41</v>
      </c>
      <c r="P43" s="162">
        <f t="shared" ca="1" si="1"/>
        <v>84</v>
      </c>
      <c r="Q43" s="162">
        <f t="shared" ca="1" si="1"/>
        <v>214</v>
      </c>
      <c r="R43" s="162">
        <f t="shared" ca="1" si="1"/>
        <v>514</v>
      </c>
      <c r="S43" s="162">
        <f t="shared" ca="1" si="1"/>
        <v>1148</v>
      </c>
      <c r="T43" s="162">
        <f t="shared" ca="1" si="1"/>
        <v>5838</v>
      </c>
      <c r="U43" s="161"/>
    </row>
    <row r="45" spans="1:21">
      <c r="A45" s="87">
        <v>3</v>
      </c>
      <c r="B45" s="137" t="str">
        <f>"Number of deaths due to " &amp;Admin!B6&amp;" (ICD-10 "&amp;UPPER(Admin!C6)&amp;"), by sex and year, " &amp;Admin!D6&amp;"–" &amp;Admin!D8</f>
        <v>Number of deaths due to Dementia and Alzheimer disease (ICD-10 F01, F03, G30), by sex and year, 1979–2014</v>
      </c>
      <c r="C45" s="141"/>
      <c r="D45" s="141"/>
      <c r="E45" s="141"/>
    </row>
    <row r="46" spans="1:21">
      <c r="A46" s="87">
        <v>4</v>
      </c>
      <c r="B46" s="137" t="str">
        <f>"Age-standardised death rates for " &amp;Admin!B6&amp;" (ICD-10 "&amp;UPPER(Admin!C6)&amp;"), by sex and year, " &amp;Admin!D6&amp;"–" &amp;Admin!D8</f>
        <v>Age-standardised death rates for Dementia and Alzheimer disease (ICD-10 F01, F03, G30), by sex and year, 1979–2014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t="str">
        <f>Deaths!V71</f>
        <v/>
      </c>
      <c r="D114" s="165" t="str">
        <f>Deaths!AR71</f>
        <v/>
      </c>
      <c r="E114" s="165" t="str">
        <f>Deaths!BN71</f>
        <v/>
      </c>
      <c r="F114" s="166" t="str">
        <f>Rates!V71</f>
        <v/>
      </c>
      <c r="G114" s="166" t="str">
        <f>Rates!AR71</f>
        <v/>
      </c>
      <c r="H114" s="166" t="str">
        <f>Rates!BN71</f>
        <v/>
      </c>
    </row>
    <row r="115" spans="2:8">
      <c r="B115" s="145">
        <v>1965</v>
      </c>
      <c r="C115" s="165" t="str">
        <f>Deaths!V72</f>
        <v/>
      </c>
      <c r="D115" s="165" t="str">
        <f>Deaths!AR72</f>
        <v/>
      </c>
      <c r="E115" s="165" t="str">
        <f>Deaths!BN72</f>
        <v/>
      </c>
      <c r="F115" s="166" t="str">
        <f>Rates!V72</f>
        <v/>
      </c>
      <c r="G115" s="166" t="str">
        <f>Rates!AR72</f>
        <v/>
      </c>
      <c r="H115" s="166" t="str">
        <f>Rates!BN72</f>
        <v/>
      </c>
    </row>
    <row r="116" spans="2:8">
      <c r="B116" s="145">
        <v>1966</v>
      </c>
      <c r="C116" s="165" t="str">
        <f>Deaths!V73</f>
        <v/>
      </c>
      <c r="D116" s="165" t="str">
        <f>Deaths!AR73</f>
        <v/>
      </c>
      <c r="E116" s="165" t="str">
        <f>Deaths!BN73</f>
        <v/>
      </c>
      <c r="F116" s="166" t="str">
        <f>Rates!V73</f>
        <v/>
      </c>
      <c r="G116" s="166" t="str">
        <f>Rates!AR73</f>
        <v/>
      </c>
      <c r="H116" s="166" t="str">
        <f>Rates!BN73</f>
        <v/>
      </c>
    </row>
    <row r="117" spans="2:8">
      <c r="B117" s="145">
        <v>1967</v>
      </c>
      <c r="C117" s="165" t="str">
        <f>Deaths!V74</f>
        <v/>
      </c>
      <c r="D117" s="165" t="str">
        <f>Deaths!AR74</f>
        <v/>
      </c>
      <c r="E117" s="165" t="str">
        <f>Deaths!BN74</f>
        <v/>
      </c>
      <c r="F117" s="166" t="str">
        <f>Rates!V74</f>
        <v/>
      </c>
      <c r="G117" s="166" t="str">
        <f>Rates!AR74</f>
        <v/>
      </c>
      <c r="H117" s="166" t="str">
        <f>Rates!BN74</f>
        <v/>
      </c>
    </row>
    <row r="118" spans="2:8">
      <c r="B118" s="145">
        <v>1968</v>
      </c>
      <c r="C118" s="165" t="str">
        <f>Deaths!V75</f>
        <v/>
      </c>
      <c r="D118" s="165" t="str">
        <f>Deaths!AR75</f>
        <v/>
      </c>
      <c r="E118" s="165" t="str">
        <f>Deaths!BN75</f>
        <v/>
      </c>
      <c r="F118" s="166" t="str">
        <f>Rates!V75</f>
        <v/>
      </c>
      <c r="G118" s="166" t="str">
        <f>Rates!AR75</f>
        <v/>
      </c>
      <c r="H118" s="166" t="str">
        <f>Rates!BN75</f>
        <v/>
      </c>
    </row>
    <row r="119" spans="2:8">
      <c r="B119" s="145">
        <v>1969</v>
      </c>
      <c r="C119" s="165" t="str">
        <f>Deaths!V76</f>
        <v/>
      </c>
      <c r="D119" s="165" t="str">
        <f>Deaths!AR76</f>
        <v/>
      </c>
      <c r="E119" s="165" t="str">
        <f>Deaths!BN76</f>
        <v/>
      </c>
      <c r="F119" s="166" t="str">
        <f>Rates!V76</f>
        <v/>
      </c>
      <c r="G119" s="166" t="str">
        <f>Rates!AR76</f>
        <v/>
      </c>
      <c r="H119" s="166" t="str">
        <f>Rates!BN76</f>
        <v/>
      </c>
    </row>
    <row r="120" spans="2:8">
      <c r="B120" s="145">
        <v>1970</v>
      </c>
      <c r="C120" s="165" t="str">
        <f>Deaths!V77</f>
        <v/>
      </c>
      <c r="D120" s="165" t="str">
        <f>Deaths!AR77</f>
        <v/>
      </c>
      <c r="E120" s="165" t="str">
        <f>Deaths!BN77</f>
        <v/>
      </c>
      <c r="F120" s="166" t="str">
        <f>Rates!V77</f>
        <v/>
      </c>
      <c r="G120" s="166" t="str">
        <f>Rates!AR77</f>
        <v/>
      </c>
      <c r="H120" s="166" t="str">
        <f>Rates!BN77</f>
        <v/>
      </c>
    </row>
    <row r="121" spans="2:8">
      <c r="B121" s="145">
        <v>1971</v>
      </c>
      <c r="C121" s="165" t="str">
        <f>Deaths!V78</f>
        <v/>
      </c>
      <c r="D121" s="165" t="str">
        <f>Deaths!AR78</f>
        <v/>
      </c>
      <c r="E121" s="165" t="str">
        <f>Deaths!BN78</f>
        <v/>
      </c>
      <c r="F121" s="166" t="str">
        <f>Rates!V78</f>
        <v/>
      </c>
      <c r="G121" s="166" t="str">
        <f>Rates!AR78</f>
        <v/>
      </c>
      <c r="H121" s="166" t="str">
        <f>Rates!BN78</f>
        <v/>
      </c>
    </row>
    <row r="122" spans="2:8">
      <c r="B122" s="145">
        <v>1972</v>
      </c>
      <c r="C122" s="165" t="str">
        <f>Deaths!V79</f>
        <v/>
      </c>
      <c r="D122" s="165" t="str">
        <f>Deaths!AR79</f>
        <v/>
      </c>
      <c r="E122" s="165" t="str">
        <f>Deaths!BN79</f>
        <v/>
      </c>
      <c r="F122" s="166" t="str">
        <f>Rates!V79</f>
        <v/>
      </c>
      <c r="G122" s="166" t="str">
        <f>Rates!AR79</f>
        <v/>
      </c>
      <c r="H122" s="166" t="str">
        <f>Rates!BN79</f>
        <v/>
      </c>
    </row>
    <row r="123" spans="2:8">
      <c r="B123" s="145">
        <v>1973</v>
      </c>
      <c r="C123" s="165" t="str">
        <f>Deaths!V80</f>
        <v/>
      </c>
      <c r="D123" s="165" t="str">
        <f>Deaths!AR80</f>
        <v/>
      </c>
      <c r="E123" s="165" t="str">
        <f>Deaths!BN80</f>
        <v/>
      </c>
      <c r="F123" s="166" t="str">
        <f>Rates!V80</f>
        <v/>
      </c>
      <c r="G123" s="166" t="str">
        <f>Rates!AR80</f>
        <v/>
      </c>
      <c r="H123" s="166" t="str">
        <f>Rates!BN80</f>
        <v/>
      </c>
    </row>
    <row r="124" spans="2:8">
      <c r="B124" s="145">
        <v>1974</v>
      </c>
      <c r="C124" s="165" t="str">
        <f>Deaths!V81</f>
        <v/>
      </c>
      <c r="D124" s="165" t="str">
        <f>Deaths!AR81</f>
        <v/>
      </c>
      <c r="E124" s="165" t="str">
        <f>Deaths!BN81</f>
        <v/>
      </c>
      <c r="F124" s="166" t="str">
        <f>Rates!V81</f>
        <v/>
      </c>
      <c r="G124" s="166" t="str">
        <f>Rates!AR81</f>
        <v/>
      </c>
      <c r="H124" s="166" t="str">
        <f>Rates!BN81</f>
        <v/>
      </c>
    </row>
    <row r="125" spans="2:8">
      <c r="B125" s="145">
        <v>1975</v>
      </c>
      <c r="C125" s="165" t="str">
        <f>Deaths!V82</f>
        <v/>
      </c>
      <c r="D125" s="165" t="str">
        <f>Deaths!AR82</f>
        <v/>
      </c>
      <c r="E125" s="165" t="str">
        <f>Deaths!BN82</f>
        <v/>
      </c>
      <c r="F125" s="166" t="str">
        <f>Rates!V82</f>
        <v/>
      </c>
      <c r="G125" s="166" t="str">
        <f>Rates!AR82</f>
        <v/>
      </c>
      <c r="H125" s="166" t="str">
        <f>Rates!BN82</f>
        <v/>
      </c>
    </row>
    <row r="126" spans="2:8">
      <c r="B126" s="145">
        <v>1976</v>
      </c>
      <c r="C126" s="165" t="str">
        <f>Deaths!V83</f>
        <v/>
      </c>
      <c r="D126" s="165" t="str">
        <f>Deaths!AR83</f>
        <v/>
      </c>
      <c r="E126" s="165" t="str">
        <f>Deaths!BN83</f>
        <v/>
      </c>
      <c r="F126" s="166" t="str">
        <f>Rates!V83</f>
        <v/>
      </c>
      <c r="G126" s="166" t="str">
        <f>Rates!AR83</f>
        <v/>
      </c>
      <c r="H126" s="166" t="str">
        <f>Rates!BN83</f>
        <v/>
      </c>
    </row>
    <row r="127" spans="2:8">
      <c r="B127" s="145">
        <v>1977</v>
      </c>
      <c r="C127" s="165" t="str">
        <f>Deaths!V84</f>
        <v/>
      </c>
      <c r="D127" s="165" t="str">
        <f>Deaths!AR84</f>
        <v/>
      </c>
      <c r="E127" s="165" t="str">
        <f>Deaths!BN84</f>
        <v/>
      </c>
      <c r="F127" s="166" t="str">
        <f>Rates!V84</f>
        <v/>
      </c>
      <c r="G127" s="166" t="str">
        <f>Rates!AR84</f>
        <v/>
      </c>
      <c r="H127" s="166" t="str">
        <f>Rates!BN84</f>
        <v/>
      </c>
    </row>
    <row r="128" spans="2:8">
      <c r="B128" s="145">
        <v>1978</v>
      </c>
      <c r="C128" s="165" t="str">
        <f>Deaths!V85</f>
        <v/>
      </c>
      <c r="D128" s="165" t="str">
        <f>Deaths!AR85</f>
        <v/>
      </c>
      <c r="E128" s="165" t="str">
        <f>Deaths!BN85</f>
        <v/>
      </c>
      <c r="F128" s="166" t="str">
        <f>Rates!V85</f>
        <v/>
      </c>
      <c r="G128" s="166" t="str">
        <f>Rates!AR85</f>
        <v/>
      </c>
      <c r="H128" s="166" t="str">
        <f>Rates!BN85</f>
        <v/>
      </c>
    </row>
    <row r="129" spans="2:8">
      <c r="B129" s="145">
        <v>1979</v>
      </c>
      <c r="C129" s="165">
        <f>Deaths!V86</f>
        <v>175</v>
      </c>
      <c r="D129" s="165">
        <f>Deaths!AR86</f>
        <v>297</v>
      </c>
      <c r="E129" s="165">
        <f>Deaths!BN86</f>
        <v>472</v>
      </c>
      <c r="F129" s="166">
        <f>Rates!V86</f>
        <v>5.5655953</v>
      </c>
      <c r="G129" s="166">
        <f>Rates!AR86</f>
        <v>5.4806698000000003</v>
      </c>
      <c r="H129" s="166">
        <f>Rates!BN86</f>
        <v>5.6031844</v>
      </c>
    </row>
    <row r="130" spans="2:8">
      <c r="B130" s="145">
        <v>1980</v>
      </c>
      <c r="C130" s="165">
        <f>Deaths!V87</f>
        <v>228</v>
      </c>
      <c r="D130" s="165">
        <f>Deaths!AR87</f>
        <v>357</v>
      </c>
      <c r="E130" s="165">
        <f>Deaths!BN87</f>
        <v>585</v>
      </c>
      <c r="F130" s="166">
        <f>Rates!V87</f>
        <v>7.2988301</v>
      </c>
      <c r="G130" s="166">
        <f>Rates!AR87</f>
        <v>6.3342850000000004</v>
      </c>
      <c r="H130" s="166">
        <f>Rates!BN87</f>
        <v>6.7130133000000001</v>
      </c>
    </row>
    <row r="131" spans="2:8">
      <c r="B131" s="145">
        <v>1981</v>
      </c>
      <c r="C131" s="165">
        <f>Deaths!V88</f>
        <v>253</v>
      </c>
      <c r="D131" s="165">
        <f>Deaths!AR88</f>
        <v>366</v>
      </c>
      <c r="E131" s="165">
        <f>Deaths!BN88</f>
        <v>619</v>
      </c>
      <c r="F131" s="166">
        <f>Rates!V88</f>
        <v>7.9290142000000001</v>
      </c>
      <c r="G131" s="166">
        <f>Rates!AR88</f>
        <v>6.2131319999999999</v>
      </c>
      <c r="H131" s="166">
        <f>Rates!BN88</f>
        <v>6.8088702999999997</v>
      </c>
    </row>
    <row r="132" spans="2:8">
      <c r="B132" s="145">
        <v>1982</v>
      </c>
      <c r="C132" s="165">
        <f>Deaths!V89</f>
        <v>292</v>
      </c>
      <c r="D132" s="165">
        <f>Deaths!AR89</f>
        <v>500</v>
      </c>
      <c r="E132" s="165">
        <f>Deaths!BN89</f>
        <v>792</v>
      </c>
      <c r="F132" s="166">
        <f>Rates!V89</f>
        <v>8.6218073000000004</v>
      </c>
      <c r="G132" s="166">
        <f>Rates!AR89</f>
        <v>8.3004193999999991</v>
      </c>
      <c r="H132" s="166">
        <f>Rates!BN89</f>
        <v>8.5495161</v>
      </c>
    </row>
    <row r="133" spans="2:8">
      <c r="B133" s="145">
        <v>1983</v>
      </c>
      <c r="C133" s="165">
        <f>Deaths!V90</f>
        <v>273</v>
      </c>
      <c r="D133" s="165">
        <f>Deaths!AR90</f>
        <v>423</v>
      </c>
      <c r="E133" s="165">
        <f>Deaths!BN90</f>
        <v>696</v>
      </c>
      <c r="F133" s="166">
        <f>Rates!V90</f>
        <v>7.8448599999999997</v>
      </c>
      <c r="G133" s="166">
        <f>Rates!AR90</f>
        <v>6.7458986999999997</v>
      </c>
      <c r="H133" s="166">
        <f>Rates!BN90</f>
        <v>7.1782770999999999</v>
      </c>
    </row>
    <row r="134" spans="2:8">
      <c r="B134" s="145">
        <v>1984</v>
      </c>
      <c r="C134" s="165">
        <f>Deaths!V91</f>
        <v>378</v>
      </c>
      <c r="D134" s="165">
        <f>Deaths!AR91</f>
        <v>553</v>
      </c>
      <c r="E134" s="165">
        <f>Deaths!BN91</f>
        <v>931</v>
      </c>
      <c r="F134" s="166">
        <f>Rates!V91</f>
        <v>10.709567</v>
      </c>
      <c r="G134" s="166">
        <f>Rates!AR91</f>
        <v>8.5094495999999999</v>
      </c>
      <c r="H134" s="166">
        <f>Rates!BN91</f>
        <v>9.3166618999999997</v>
      </c>
    </row>
    <row r="135" spans="2:8">
      <c r="B135" s="145">
        <v>1985</v>
      </c>
      <c r="C135" s="165">
        <f>Deaths!V92</f>
        <v>532</v>
      </c>
      <c r="D135" s="165">
        <f>Deaths!AR92</f>
        <v>819</v>
      </c>
      <c r="E135" s="165">
        <f>Deaths!BN92</f>
        <v>1351</v>
      </c>
      <c r="F135" s="166">
        <f>Rates!V92</f>
        <v>14.578689000000001</v>
      </c>
      <c r="G135" s="166">
        <f>Rates!AR92</f>
        <v>12.081689000000001</v>
      </c>
      <c r="H135" s="166">
        <f>Rates!BN92</f>
        <v>13.028269</v>
      </c>
    </row>
    <row r="136" spans="2:8">
      <c r="B136" s="145">
        <v>1986</v>
      </c>
      <c r="C136" s="165">
        <f>Deaths!V93</f>
        <v>512</v>
      </c>
      <c r="D136" s="165">
        <f>Deaths!AR93</f>
        <v>886</v>
      </c>
      <c r="E136" s="165">
        <f>Deaths!BN93</f>
        <v>1398</v>
      </c>
      <c r="F136" s="166">
        <f>Rates!V93</f>
        <v>13.457207</v>
      </c>
      <c r="G136" s="166">
        <f>Rates!AR93</f>
        <v>12.434419</v>
      </c>
      <c r="H136" s="166">
        <f>Rates!BN93</f>
        <v>12.862674999999999</v>
      </c>
    </row>
    <row r="137" spans="2:8">
      <c r="B137" s="145">
        <v>1987</v>
      </c>
      <c r="C137" s="165">
        <f>Deaths!V94</f>
        <v>602</v>
      </c>
      <c r="D137" s="165">
        <f>Deaths!AR94</f>
        <v>1067</v>
      </c>
      <c r="E137" s="165">
        <f>Deaths!BN94</f>
        <v>1669</v>
      </c>
      <c r="F137" s="166">
        <f>Rates!V94</f>
        <v>15.538425999999999</v>
      </c>
      <c r="G137" s="166">
        <f>Rates!AR94</f>
        <v>14.587142999999999</v>
      </c>
      <c r="H137" s="166">
        <f>Rates!BN94</f>
        <v>15.008207000000001</v>
      </c>
    </row>
    <row r="138" spans="2:8">
      <c r="B138" s="145">
        <v>1988</v>
      </c>
      <c r="C138" s="165">
        <f>Deaths!V95</f>
        <v>718</v>
      </c>
      <c r="D138" s="165">
        <f>Deaths!AR95</f>
        <v>1179</v>
      </c>
      <c r="E138" s="165">
        <f>Deaths!BN95</f>
        <v>1897</v>
      </c>
      <c r="F138" s="166">
        <f>Rates!V95</f>
        <v>17.909261000000001</v>
      </c>
      <c r="G138" s="166">
        <f>Rates!AR95</f>
        <v>15.675375000000001</v>
      </c>
      <c r="H138" s="166">
        <f>Rates!BN95</f>
        <v>16.548651</v>
      </c>
    </row>
    <row r="139" spans="2:8">
      <c r="B139" s="145">
        <v>1989</v>
      </c>
      <c r="C139" s="165">
        <f>Deaths!V96</f>
        <v>778</v>
      </c>
      <c r="D139" s="165">
        <f>Deaths!AR96</f>
        <v>1406</v>
      </c>
      <c r="E139" s="165">
        <f>Deaths!BN96</f>
        <v>2184</v>
      </c>
      <c r="F139" s="166">
        <f>Rates!V96</f>
        <v>18.598860999999999</v>
      </c>
      <c r="G139" s="166">
        <f>Rates!AR96</f>
        <v>18.083603</v>
      </c>
      <c r="H139" s="166">
        <f>Rates!BN96</f>
        <v>18.397724</v>
      </c>
    </row>
    <row r="140" spans="2:8">
      <c r="B140" s="145">
        <v>1990</v>
      </c>
      <c r="C140" s="165">
        <f>Deaths!V97</f>
        <v>737</v>
      </c>
      <c r="D140" s="165">
        <f>Deaths!AR97</f>
        <v>1354</v>
      </c>
      <c r="E140" s="165">
        <f>Deaths!BN97</f>
        <v>2091</v>
      </c>
      <c r="F140" s="166">
        <f>Rates!V97</f>
        <v>17.124092000000001</v>
      </c>
      <c r="G140" s="166">
        <f>Rates!AR97</f>
        <v>16.984507000000001</v>
      </c>
      <c r="H140" s="166">
        <f>Rates!BN97</f>
        <v>17.171973000000001</v>
      </c>
    </row>
    <row r="141" spans="2:8">
      <c r="B141" s="145">
        <v>1991</v>
      </c>
      <c r="C141" s="165">
        <f>Deaths!V98</f>
        <v>766</v>
      </c>
      <c r="D141" s="165">
        <f>Deaths!AR98</f>
        <v>1338</v>
      </c>
      <c r="E141" s="165">
        <f>Deaths!BN98</f>
        <v>2104</v>
      </c>
      <c r="F141" s="166">
        <f>Rates!V98</f>
        <v>17.269113999999998</v>
      </c>
      <c r="G141" s="166">
        <f>Rates!AR98</f>
        <v>16.188897999999998</v>
      </c>
      <c r="H141" s="166">
        <f>Rates!BN98</f>
        <v>16.665147000000001</v>
      </c>
    </row>
    <row r="142" spans="2:8">
      <c r="B142" s="145">
        <v>1992</v>
      </c>
      <c r="C142" s="165">
        <f>Deaths!V99</f>
        <v>838</v>
      </c>
      <c r="D142" s="165">
        <f>Deaths!AR99</f>
        <v>1642</v>
      </c>
      <c r="E142" s="165">
        <f>Deaths!BN99</f>
        <v>2480</v>
      </c>
      <c r="F142" s="166">
        <f>Rates!V99</f>
        <v>18.039809000000002</v>
      </c>
      <c r="G142" s="166">
        <f>Rates!AR99</f>
        <v>19.088267999999999</v>
      </c>
      <c r="H142" s="166">
        <f>Rates!BN99</f>
        <v>18.823253000000001</v>
      </c>
    </row>
    <row r="143" spans="2:8">
      <c r="B143" s="145">
        <v>1993</v>
      </c>
      <c r="C143" s="165">
        <f>Deaths!V100</f>
        <v>923</v>
      </c>
      <c r="D143" s="165">
        <f>Deaths!AR100</f>
        <v>1765</v>
      </c>
      <c r="E143" s="165">
        <f>Deaths!BN100</f>
        <v>2688</v>
      </c>
      <c r="F143" s="166">
        <f>Rates!V100</f>
        <v>18.987114999999999</v>
      </c>
      <c r="G143" s="166">
        <f>Rates!AR100</f>
        <v>19.670016</v>
      </c>
      <c r="H143" s="166">
        <f>Rates!BN100</f>
        <v>19.562408000000001</v>
      </c>
    </row>
    <row r="144" spans="2:8">
      <c r="B144" s="145">
        <v>1994</v>
      </c>
      <c r="C144" s="165">
        <f>Deaths!V101</f>
        <v>1094</v>
      </c>
      <c r="D144" s="165">
        <f>Deaths!AR101</f>
        <v>2180</v>
      </c>
      <c r="E144" s="165">
        <f>Deaths!BN101</f>
        <v>3274</v>
      </c>
      <c r="F144" s="166">
        <f>Rates!V101</f>
        <v>21.447579000000001</v>
      </c>
      <c r="G144" s="166">
        <f>Rates!AR101</f>
        <v>23.375036999999999</v>
      </c>
      <c r="H144" s="166">
        <f>Rates!BN101</f>
        <v>22.917497000000001</v>
      </c>
    </row>
    <row r="145" spans="2:8">
      <c r="B145" s="145">
        <v>1995</v>
      </c>
      <c r="C145" s="165">
        <f>Deaths!V102</f>
        <v>1102</v>
      </c>
      <c r="D145" s="165">
        <f>Deaths!AR102</f>
        <v>2251</v>
      </c>
      <c r="E145" s="165">
        <f>Deaths!BN102</f>
        <v>3353</v>
      </c>
      <c r="F145" s="166">
        <f>Rates!V102</f>
        <v>20.923943000000001</v>
      </c>
      <c r="G145" s="166">
        <f>Rates!AR102</f>
        <v>23.169754999999999</v>
      </c>
      <c r="H145" s="166">
        <f>Rates!BN102</f>
        <v>22.572849000000001</v>
      </c>
    </row>
    <row r="146" spans="2:8">
      <c r="B146" s="145">
        <v>1996</v>
      </c>
      <c r="C146" s="165">
        <f>Deaths!V103</f>
        <v>1260</v>
      </c>
      <c r="D146" s="165">
        <f>Deaths!AR103</f>
        <v>2543</v>
      </c>
      <c r="E146" s="165">
        <f>Deaths!BN103</f>
        <v>3803</v>
      </c>
      <c r="F146" s="166">
        <f>Rates!V103</f>
        <v>22.836603</v>
      </c>
      <c r="G146" s="166">
        <f>Rates!AR103</f>
        <v>25.091576</v>
      </c>
      <c r="H146" s="166">
        <f>Rates!BN103</f>
        <v>24.566528000000002</v>
      </c>
    </row>
    <row r="147" spans="2:8">
      <c r="B147" s="145">
        <v>1997</v>
      </c>
      <c r="C147" s="165">
        <f>Deaths!V104</f>
        <v>1059</v>
      </c>
      <c r="D147" s="165">
        <f>Deaths!AR104</f>
        <v>2235</v>
      </c>
      <c r="E147" s="165">
        <f>Deaths!BN104</f>
        <v>3294</v>
      </c>
      <c r="F147" s="166">
        <f>Rates!V104</f>
        <v>18.245387000000001</v>
      </c>
      <c r="G147" s="166">
        <f>Rates!AR104</f>
        <v>21.138597000000001</v>
      </c>
      <c r="H147" s="166">
        <f>Rates!BN104</f>
        <v>20.351986</v>
      </c>
    </row>
    <row r="148" spans="2:8">
      <c r="B148" s="145">
        <v>1998</v>
      </c>
      <c r="C148" s="165">
        <f>Deaths!V105</f>
        <v>1089</v>
      </c>
      <c r="D148" s="165">
        <f>Deaths!AR105</f>
        <v>2155</v>
      </c>
      <c r="E148" s="165">
        <f>Deaths!BN105</f>
        <v>3244</v>
      </c>
      <c r="F148" s="166">
        <f>Rates!V105</f>
        <v>18.064406000000002</v>
      </c>
      <c r="G148" s="166">
        <f>Rates!AR105</f>
        <v>19.671958</v>
      </c>
      <c r="H148" s="166">
        <f>Rates!BN105</f>
        <v>19.245021999999999</v>
      </c>
    </row>
    <row r="149" spans="2:8">
      <c r="B149" s="145">
        <v>1999</v>
      </c>
      <c r="C149" s="165">
        <f>Deaths!V106</f>
        <v>1125</v>
      </c>
      <c r="D149" s="165">
        <f>Deaths!AR106</f>
        <v>2302</v>
      </c>
      <c r="E149" s="165">
        <f>Deaths!BN106</f>
        <v>3427</v>
      </c>
      <c r="F149" s="166">
        <f>Rates!V106</f>
        <v>17.828992</v>
      </c>
      <c r="G149" s="166">
        <f>Rates!AR106</f>
        <v>20.088588000000001</v>
      </c>
      <c r="H149" s="166">
        <f>Rates!BN106</f>
        <v>19.464751</v>
      </c>
    </row>
    <row r="150" spans="2:8">
      <c r="B150" s="145">
        <v>2000</v>
      </c>
      <c r="C150" s="165">
        <f>Deaths!V107</f>
        <v>1121</v>
      </c>
      <c r="D150" s="165">
        <f>Deaths!AR107</f>
        <v>2534</v>
      </c>
      <c r="E150" s="165">
        <f>Deaths!BN107</f>
        <v>3655</v>
      </c>
      <c r="F150" s="166">
        <f>Rates!V107</f>
        <v>16.799890000000001</v>
      </c>
      <c r="G150" s="166">
        <f>Rates!AR107</f>
        <v>21.127531999999999</v>
      </c>
      <c r="H150" s="166">
        <f>Rates!BN107</f>
        <v>19.838636999999999</v>
      </c>
    </row>
    <row r="151" spans="2:8">
      <c r="B151" s="145">
        <v>2001</v>
      </c>
      <c r="C151" s="165">
        <f>Deaths!V108</f>
        <v>1177</v>
      </c>
      <c r="D151" s="165">
        <f>Deaths!AR108</f>
        <v>2563</v>
      </c>
      <c r="E151" s="165">
        <f>Deaths!BN108</f>
        <v>3740</v>
      </c>
      <c r="F151" s="166">
        <f>Rates!V108</f>
        <v>16.877638999999999</v>
      </c>
      <c r="G151" s="166">
        <f>Rates!AR108</f>
        <v>20.450209000000001</v>
      </c>
      <c r="H151" s="166">
        <f>Rates!BN108</f>
        <v>19.396301999999999</v>
      </c>
    </row>
    <row r="152" spans="2:8">
      <c r="B152" s="145">
        <v>2002</v>
      </c>
      <c r="C152" s="165">
        <f>Deaths!V109</f>
        <v>1390</v>
      </c>
      <c r="D152" s="165">
        <f>Deaths!AR109</f>
        <v>2974</v>
      </c>
      <c r="E152" s="165">
        <f>Deaths!BN109</f>
        <v>4364</v>
      </c>
      <c r="F152" s="166">
        <f>Rates!V109</f>
        <v>19.248335999999998</v>
      </c>
      <c r="G152" s="166">
        <f>Rates!AR109</f>
        <v>23.056577999999998</v>
      </c>
      <c r="H152" s="166">
        <f>Rates!BN109</f>
        <v>21.88879</v>
      </c>
    </row>
    <row r="153" spans="2:8">
      <c r="B153" s="145">
        <v>2003</v>
      </c>
      <c r="C153" s="165">
        <f>Deaths!V110</f>
        <v>1351</v>
      </c>
      <c r="D153" s="165">
        <f>Deaths!AR110</f>
        <v>2924</v>
      </c>
      <c r="E153" s="165">
        <f>Deaths!BN110</f>
        <v>4275</v>
      </c>
      <c r="F153" s="166">
        <f>Rates!V110</f>
        <v>18.303294000000001</v>
      </c>
      <c r="G153" s="166">
        <f>Rates!AR110</f>
        <v>21.984275</v>
      </c>
      <c r="H153" s="166">
        <f>Rates!BN110</f>
        <v>20.845427000000001</v>
      </c>
    </row>
    <row r="154" spans="2:8">
      <c r="B154" s="145">
        <v>2004</v>
      </c>
      <c r="C154" s="165">
        <f>Deaths!V111</f>
        <v>1414</v>
      </c>
      <c r="D154" s="165">
        <f>Deaths!AR111</f>
        <v>3192</v>
      </c>
      <c r="E154" s="165">
        <f>Deaths!BN111</f>
        <v>4606</v>
      </c>
      <c r="F154" s="166">
        <f>Rates!V111</f>
        <v>18.456547</v>
      </c>
      <c r="G154" s="166">
        <f>Rates!AR111</f>
        <v>23.596605</v>
      </c>
      <c r="H154" s="166">
        <f>Rates!BN111</f>
        <v>21.890148</v>
      </c>
    </row>
    <row r="155" spans="2:8">
      <c r="B155" s="145">
        <v>2005</v>
      </c>
      <c r="C155" s="165">
        <f>Deaths!V112</f>
        <v>1434</v>
      </c>
      <c r="D155" s="165">
        <f>Deaths!AR112</f>
        <v>3219</v>
      </c>
      <c r="E155" s="165">
        <f>Deaths!BN112</f>
        <v>4653</v>
      </c>
      <c r="F155" s="166">
        <f>Rates!V112</f>
        <v>17.701723000000001</v>
      </c>
      <c r="G155" s="166">
        <f>Rates!AR112</f>
        <v>22.958265000000001</v>
      </c>
      <c r="H155" s="166">
        <f>Rates!BN112</f>
        <v>21.209074000000001</v>
      </c>
    </row>
    <row r="156" spans="2:8">
      <c r="B156" s="145">
        <v>2006</v>
      </c>
      <c r="C156" s="165">
        <f>Deaths!V113</f>
        <v>2076</v>
      </c>
      <c r="D156" s="165">
        <f>Deaths!AR113</f>
        <v>4474</v>
      </c>
      <c r="E156" s="165">
        <f>Deaths!BN113</f>
        <v>6550</v>
      </c>
      <c r="F156" s="166">
        <f>Rates!V113</f>
        <v>24.528258000000001</v>
      </c>
      <c r="G156" s="166">
        <f>Rates!AR113</f>
        <v>30.596829</v>
      </c>
      <c r="H156" s="166">
        <f>Rates!BN113</f>
        <v>28.639733</v>
      </c>
    </row>
    <row r="157" spans="2:8">
      <c r="B157" s="145">
        <v>2007</v>
      </c>
      <c r="C157" s="165">
        <f>Deaths!V114</f>
        <v>2414</v>
      </c>
      <c r="D157" s="165">
        <f>Deaths!AR114</f>
        <v>4904</v>
      </c>
      <c r="E157" s="165">
        <f>Deaths!BN114</f>
        <v>7318</v>
      </c>
      <c r="F157" s="166">
        <f>Rates!V114</f>
        <v>27.176584999999999</v>
      </c>
      <c r="G157" s="166">
        <f>Rates!AR114</f>
        <v>32.361815</v>
      </c>
      <c r="H157" s="166">
        <f>Rates!BN114</f>
        <v>30.682397000000002</v>
      </c>
    </row>
    <row r="158" spans="2:8">
      <c r="B158" s="145">
        <v>2008</v>
      </c>
      <c r="C158" s="165">
        <f>Deaths!V115</f>
        <v>2708</v>
      </c>
      <c r="D158" s="165">
        <f>Deaths!AR115</f>
        <v>5464</v>
      </c>
      <c r="E158" s="165">
        <f>Deaths!BN115</f>
        <v>8172</v>
      </c>
      <c r="F158" s="166">
        <f>Rates!V115</f>
        <v>29.314501</v>
      </c>
      <c r="G158" s="166">
        <f>Rates!AR115</f>
        <v>34.982726999999997</v>
      </c>
      <c r="H158" s="166">
        <f>Rates!BN115</f>
        <v>33.118848999999997</v>
      </c>
    </row>
    <row r="159" spans="2:8">
      <c r="B159" s="145">
        <v>2009</v>
      </c>
      <c r="C159" s="165">
        <f>Deaths!V116</f>
        <v>2788</v>
      </c>
      <c r="D159" s="165">
        <f>Deaths!AR116</f>
        <v>5492</v>
      </c>
      <c r="E159" s="165">
        <f>Deaths!BN116</f>
        <v>8280</v>
      </c>
      <c r="F159" s="166">
        <f>Rates!V116</f>
        <v>28.934443999999999</v>
      </c>
      <c r="G159" s="166">
        <f>Rates!AR116</f>
        <v>33.928030999999997</v>
      </c>
      <c r="H159" s="166">
        <f>Rates!BN116</f>
        <v>32.341766999999997</v>
      </c>
    </row>
    <row r="160" spans="2:8">
      <c r="B160" s="145">
        <v>2010</v>
      </c>
      <c r="C160" s="165">
        <f>Deaths!V117</f>
        <v>2920</v>
      </c>
      <c r="D160" s="165">
        <f>Deaths!AR117</f>
        <v>6083</v>
      </c>
      <c r="E160" s="165">
        <f>Deaths!BN117</f>
        <v>9003</v>
      </c>
      <c r="F160" s="166">
        <f>Rates!V117</f>
        <v>29.082795999999998</v>
      </c>
      <c r="G160" s="166">
        <f>Rates!AR117</f>
        <v>36.344932999999997</v>
      </c>
      <c r="H160" s="166">
        <f>Rates!BN117</f>
        <v>33.828769000000001</v>
      </c>
    </row>
    <row r="161" spans="2:8">
      <c r="B161" s="145">
        <v>2011</v>
      </c>
      <c r="C161" s="165">
        <f>Deaths!V118</f>
        <v>3267</v>
      </c>
      <c r="D161" s="165">
        <f>Deaths!AR118</f>
        <v>6597</v>
      </c>
      <c r="E161" s="165">
        <f>Deaths!BN118</f>
        <v>9864</v>
      </c>
      <c r="F161" s="166">
        <f>Rates!V118</f>
        <v>31.229846999999999</v>
      </c>
      <c r="G161" s="166">
        <f>Rates!AR118</f>
        <v>38.286932</v>
      </c>
      <c r="H161" s="166">
        <f>Rates!BN118</f>
        <v>35.804271</v>
      </c>
    </row>
    <row r="162" spans="2:8">
      <c r="B162" s="156">
        <f>IF($D$8&gt;=2012,2012,"")</f>
        <v>2012</v>
      </c>
      <c r="C162" s="165">
        <f>Deaths!V119</f>
        <v>3405</v>
      </c>
      <c r="D162" s="165">
        <f>Deaths!AR119</f>
        <v>6962</v>
      </c>
      <c r="E162" s="165">
        <f>Deaths!BN119</f>
        <v>10367</v>
      </c>
      <c r="F162" s="166">
        <f>Rates!V119</f>
        <v>31.233453999999998</v>
      </c>
      <c r="G162" s="166">
        <f>Rates!AR119</f>
        <v>39.143197000000001</v>
      </c>
      <c r="H162" s="166">
        <f>Rates!BN119</f>
        <v>36.309865000000002</v>
      </c>
    </row>
    <row r="163" spans="2:8">
      <c r="B163" s="156">
        <f>IF($D$8&gt;=2013,2013,"")</f>
        <v>2013</v>
      </c>
      <c r="C163" s="167">
        <f>Deaths!V120</f>
        <v>3656</v>
      </c>
      <c r="D163" s="165">
        <f>Deaths!AR120</f>
        <v>7277</v>
      </c>
      <c r="E163" s="165">
        <f>Deaths!BN120</f>
        <v>10933</v>
      </c>
      <c r="F163" s="166">
        <f>Rates!V120</f>
        <v>32.261308</v>
      </c>
      <c r="G163" s="166">
        <f>Rates!AR120</f>
        <v>39.873627999999997</v>
      </c>
      <c r="H163" s="166">
        <f>Rates!BN120</f>
        <v>37.160339</v>
      </c>
    </row>
    <row r="164" spans="2:8">
      <c r="B164" s="156">
        <f>IF($D$8&gt;=2014,2014,"")</f>
        <v>2014</v>
      </c>
      <c r="C164" s="167">
        <f>Deaths!V121</f>
        <v>4106</v>
      </c>
      <c r="D164" s="165">
        <f>Deaths!AR121</f>
        <v>7859</v>
      </c>
      <c r="E164" s="165">
        <f>Deaths!BN121</f>
        <v>11965</v>
      </c>
      <c r="F164" s="166">
        <f>Rates!V121</f>
        <v>34.657308999999998</v>
      </c>
      <c r="G164" s="166">
        <f>Rates!AR121</f>
        <v>42.059144000000003</v>
      </c>
      <c r="H164" s="166">
        <f>Rates!BN121</f>
        <v>39.360019000000001</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1979</v>
      </c>
      <c r="D184" s="172"/>
      <c r="E184" s="174" t="s">
        <v>73</v>
      </c>
      <c r="F184" s="176">
        <f>INDEX($B$57:$H$175,MATCH($C$184,$B$57:$B$175,0),5)</f>
        <v>5.5655953</v>
      </c>
      <c r="G184" s="176">
        <f>INDEX($B$57:$H$175,MATCH($C$184,$B$57:$B$175,0),6)</f>
        <v>5.4806698000000003</v>
      </c>
      <c r="H184" s="176">
        <f>INDEX($B$57:$H$175,MATCH($C$184,$B$57:$B$175,0),7)</f>
        <v>5.6031844</v>
      </c>
    </row>
    <row r="185" spans="2:8">
      <c r="B185" s="174" t="s">
        <v>69</v>
      </c>
      <c r="C185" s="175">
        <f>'Interactive summary tables'!$G$10</f>
        <v>2014</v>
      </c>
      <c r="D185" s="172"/>
      <c r="E185" s="174" t="s">
        <v>74</v>
      </c>
      <c r="F185" s="176">
        <f>INDEX($B$57:$H$175,MATCH($C$185,$B$57:$B$175,0),5)</f>
        <v>34.657308999999998</v>
      </c>
      <c r="G185" s="176">
        <f>INDEX($B$57:$H$175,MATCH($C$185,$B$57:$B$175,0),6)</f>
        <v>42.059144000000003</v>
      </c>
      <c r="H185" s="176">
        <f>INDEX($B$57:$H$175,MATCH($C$185,$B$57:$B$175,0),7)</f>
        <v>39.360019000000001</v>
      </c>
    </row>
    <row r="186" spans="2:8">
      <c r="B186" s="177"/>
      <c r="C186" s="175"/>
      <c r="D186" s="172"/>
      <c r="E186" s="174" t="s">
        <v>76</v>
      </c>
      <c r="F186" s="178">
        <f>IF($C$185&lt;=$C$184,"-",(F$185-F$184)/F$184)</f>
        <v>5.2270623593490528</v>
      </c>
      <c r="G186" s="178">
        <f t="shared" ref="G186:H186" si="2">IF($C$185&lt;=$C$184,"-",(G$185-G$184)/G$184)</f>
        <v>6.6740883021268678</v>
      </c>
      <c r="H186" s="178">
        <f t="shared" si="2"/>
        <v>6.0245803439915351</v>
      </c>
    </row>
    <row r="187" spans="2:8">
      <c r="B187" s="174" t="s">
        <v>79</v>
      </c>
      <c r="C187" s="175">
        <f>$C$185-$C$184</f>
        <v>35</v>
      </c>
      <c r="D187" s="172"/>
      <c r="E187" s="174" t="s">
        <v>75</v>
      </c>
      <c r="F187" s="178">
        <f>IF($C$185&lt;=$C$184,"-",((F$185/F$184)^(1/($C$185-$C$184))-1))</f>
        <v>5.3643776169571389E-2</v>
      </c>
      <c r="G187" s="178">
        <f t="shared" ref="G187:H187" si="3">IF($C$185&lt;=$C$184,"-",((G$185/G$184)^(1/($C$185-$C$184))-1))</f>
        <v>5.9952686111024223E-2</v>
      </c>
      <c r="H187" s="178">
        <f t="shared" si="3"/>
        <v>5.7277898717371656E-2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1979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Dementia and Alzheimer disease (ICD-10 F01, F03, G30) in Australia, 1979–2014.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Dementia and Alzheimer disease (ICD-10 F01, F03, G30) in Australia, 1979–2014.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1979</v>
      </c>
      <c r="D207" s="187" t="s">
        <v>26</v>
      </c>
      <c r="E207" s="187" t="s">
        <v>90</v>
      </c>
      <c r="F207" s="191" t="str">
        <f ca="1">CELL("address",INDEX(Deaths!$C$7:$T$132,MATCH($C$207,Deaths!$B$7:$B$132,0),MATCH($C$210,Deaths!$C$6:$T$6,0)))</f>
        <v>'[grim-dementia-and-alzheimer-disease-2017.xlsx]Deaths'!$C$86</v>
      </c>
      <c r="G207" s="191" t="str">
        <f ca="1">CELL("address",INDEX(Deaths!$Y$7:$AP$132,MATCH($C$207,Deaths!$B$7:$B$132,0),MATCH($C$210,Deaths!$Y$6:$AP$6,0)))</f>
        <v>'[grim-dementia-and-alzheimer-disease-2017.xlsx]Deaths'!$Y$86</v>
      </c>
      <c r="H207" s="191" t="str">
        <f ca="1">CELL("address",INDEX(Deaths!$AU$7:$BL$132,MATCH($C$207,Deaths!$B$7:$B$132,0),MATCH($C$210,Deaths!$AU$6:$BL$6,0)))</f>
        <v>'[grim-dementia-and-alzheimer-disease-2017.xlsx]Deaths'!$AU$86</v>
      </c>
    </row>
    <row r="208" spans="2:8">
      <c r="B208" s="189" t="s">
        <v>69</v>
      </c>
      <c r="C208" s="190">
        <f>'Interactive summary tables'!$E$34</f>
        <v>2014</v>
      </c>
      <c r="D208" s="187"/>
      <c r="E208" s="187" t="s">
        <v>91</v>
      </c>
      <c r="F208" s="191" t="str">
        <f ca="1">CELL("address",INDEX(Deaths!$C$7:$T$132,MATCH($C$208,Deaths!$B$7:$B$132,0),MATCH($C$211,Deaths!$C$6:$T$6,0)))</f>
        <v>'[grim-dementia-and-alzheimer-disease-2017.xlsx]Deaths'!$T$121</v>
      </c>
      <c r="G208" s="191" t="str">
        <f ca="1">CELL("address",INDEX(Deaths!$Y$7:$AP$132,MATCH($C$208,Deaths!$B$7:$B$132,0),MATCH($C$211,Deaths!$Y$6:$AP$6,0)))</f>
        <v>'[grim-dementia-and-alzheimer-disease-2017.xlsx]Deaths'!$AP$121</v>
      </c>
      <c r="H208" s="191" t="str">
        <f ca="1">CELL("address",INDEX(Deaths!$AU$7:$BL$132,MATCH($C$208,Deaths!$B$7:$B$132,0),MATCH($C$211,Deaths!$AU$6:$BL$6,0)))</f>
        <v>'[grim-dementia-and-alzheimer-disease-2017.xlsx]Deaths'!$BL$121</v>
      </c>
    </row>
    <row r="209" spans="2:8">
      <c r="B209" s="189"/>
      <c r="C209" s="190"/>
      <c r="D209" s="187"/>
      <c r="E209" s="187" t="s">
        <v>97</v>
      </c>
      <c r="F209" s="192">
        <f ca="1">SUM(INDIRECT(F$207,1):INDIRECT(F$208,1))</f>
        <v>49961</v>
      </c>
      <c r="G209" s="193">
        <f ca="1">SUM(INDIRECT(G$207,1):INDIRECT(G$208,1))</f>
        <v>100131</v>
      </c>
      <c r="H209" s="193">
        <f ca="1">SUM(INDIRECT(H$207,1):INDIRECT(H$208,1))</f>
        <v>150092</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'[grim-dementia-and-alzheimer-disease-2017.xlsx]Populations'!$D$95</v>
      </c>
      <c r="G211" s="191" t="str">
        <f ca="1">CELL("address",INDEX(Populations!$Y$16:$AP$141,MATCH($C$207,Populations!$C$16:$C$141,0),MATCH($C$210,Populations!$Y$15:$AP$15,0)))</f>
        <v>'[grim-dementia-and-alzheimer-disease-2017.xlsx]Populations'!$Y$95</v>
      </c>
      <c r="H211" s="191" t="str">
        <f ca="1">CELL("address",INDEX(Populations!$AT$16:$BK$141,MATCH($C$207,Populations!$C$16:$C$141,0),MATCH($C$210,Populations!$AT$15:$BK$15,0)))</f>
        <v>'[grim-dementia-and-alzheimer-disease-2017.xlsx]Populations'!$AT$95</v>
      </c>
    </row>
    <row r="212" spans="2:8">
      <c r="B212" s="189"/>
      <c r="C212" s="187"/>
      <c r="D212" s="187"/>
      <c r="E212" s="187" t="s">
        <v>91</v>
      </c>
      <c r="F212" s="191" t="str">
        <f ca="1">CELL("address",INDEX(Populations!$D$16:$U$141,MATCH($C$208,Populations!$C$16:$C$141,0),MATCH($C$211,Populations!$D$15:$U$15,0)))</f>
        <v>'[grim-dementia-and-alzheimer-disease-2017.xlsx]Populations'!$U$130</v>
      </c>
      <c r="G212" s="191" t="str">
        <f ca="1">CELL("address",INDEX(Populations!$Y$16:$AP$141,MATCH($C$208,Populations!$C$16:$C$141,0),MATCH($C$211,Populations!$Y$15:$AP$15,0)))</f>
        <v>'[grim-dementia-and-alzheimer-disease-2017.xlsx]Populations'!$AP$130</v>
      </c>
      <c r="H212" s="191" t="str">
        <f ca="1">CELL("address",INDEX(Populations!$AT$16:$BK$141,MATCH($C$208,Populations!$C$16:$C$141,0),MATCH($C$211,Populations!$AT$15:$BK$15,0)))</f>
        <v>'[grim-dementia-and-alzheimer-disease-2017.xlsx]Populations'!$BK$130</v>
      </c>
    </row>
    <row r="213" spans="2:8">
      <c r="B213" s="189" t="s">
        <v>95</v>
      </c>
      <c r="C213" s="190">
        <f>INDEX($G$11:$G$28,MATCH($C$210,$F$11:$F$28,0))</f>
        <v>1</v>
      </c>
      <c r="D213" s="187"/>
      <c r="E213" s="187" t="s">
        <v>98</v>
      </c>
      <c r="F213" s="192">
        <f ca="1">SUM(INDIRECT(F$211,1):INDIRECT(F$212,1))</f>
        <v>331811829</v>
      </c>
      <c r="G213" s="193">
        <f ca="1">SUM(INDIRECT(G$211,1):INDIRECT(G$212,1))</f>
        <v>334763882</v>
      </c>
      <c r="H213" s="193">
        <f ca="1">SUM(INDIRECT(H$211,1):INDIRECT(H$212,1))</f>
        <v>666575711</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15.05702800004758</v>
      </c>
      <c r="G215" s="195">
        <f t="shared" ref="G215:H215" ca="1" si="4">IF($C$208&lt;$C$207,"-",IF($C$214&lt;$C$213,"-",G$209/G$213*100000))</f>
        <v>29.910932864615305</v>
      </c>
      <c r="H215" s="195">
        <f t="shared" ca="1" si="4"/>
        <v>22.516872055663608</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1979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Dementia and Alzheimer disease (ICD-10 F01, F03, G30) in Australia, 1979–2014,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Dementia and Alzheimer disease (ICD-10 F01, F03, G30) in Australia, 1979,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Dementia and Alzheimer disease (ICD-10 F01, F03, G30) in Australia, 1979–2014,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Dementia and Alzheimer disease (ICD-10 F01, F03, G30) in Australia, 1979,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Dementia and Alzheimer disease (ICD-10 F01, F03, G30) in Australia, 1979–2014,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2.xml><?xml version="1.0" encoding="utf-8"?>
<ds:datastoreItem xmlns:ds="http://schemas.openxmlformats.org/officeDocument/2006/customXml" ds:itemID="{5C68BE0F-B399-4B62-922E-F4A02D912894}">
  <ds:schemaRefs>
    <ds:schemaRef ds:uri="http://schemas.microsoft.com/office/infopath/2007/PartnerControls"/>
    <ds:schemaRef ds:uri="c095c42a-9a6d-4ed6-ad94-052c8814a2e5"/>
    <ds:schemaRef ds:uri="http://schemas.microsoft.com/office/2006/metadata/properties"/>
    <ds:schemaRef ds:uri="http://purl.org/dc/terms/"/>
    <ds:schemaRef ds:uri="http://www.w3.org/XML/1998/namespace"/>
    <ds:schemaRef ds:uri="http://purl.org/dc/elements/1.1/"/>
    <ds:schemaRef ds:uri="http://schemas.microsoft.com/office/2006/documentManagement/type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F3687393-941D-45AC-9861-DDE5C09B71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GRIM0003 - Dementia and Alzheimer disease (ICD-10 F01, F03, G30)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2017-11-07T03:42:29Z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