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22" i="7" l="1"/>
  <c r="G118" i="7"/>
  <c r="F112" i="7"/>
  <c r="F63" i="7"/>
  <c r="H73" i="7"/>
  <c r="F92" i="7"/>
  <c r="H148" i="7"/>
  <c r="G108" i="7"/>
  <c r="G67" i="7"/>
  <c r="H147" i="7"/>
  <c r="F143" i="7"/>
  <c r="G91" i="7"/>
  <c r="H114" i="7"/>
  <c r="H151" i="7"/>
  <c r="H58" i="7"/>
  <c r="H123" i="7"/>
  <c r="F108" i="7"/>
  <c r="F158" i="7"/>
  <c r="H112" i="7"/>
  <c r="H66" i="7"/>
  <c r="H65" i="7"/>
  <c r="F100" i="7"/>
  <c r="F76" i="7"/>
  <c r="F79" i="7"/>
  <c r="H134" i="7"/>
  <c r="H144" i="7"/>
  <c r="F129" i="7"/>
  <c r="G145" i="7"/>
  <c r="F77" i="7"/>
  <c r="H107" i="7"/>
  <c r="F73" i="7"/>
  <c r="G95" i="7"/>
  <c r="H159" i="7"/>
  <c r="G168" i="7"/>
  <c r="H82" i="7"/>
  <c r="H173" i="7"/>
  <c r="G60" i="7"/>
  <c r="F120" i="7"/>
  <c r="F82" i="7"/>
  <c r="H69" i="7"/>
  <c r="H88" i="7"/>
  <c r="H143" i="7"/>
  <c r="H89" i="7"/>
  <c r="F121" i="7"/>
  <c r="G81" i="7"/>
  <c r="F61" i="7"/>
  <c r="H113" i="7"/>
  <c r="G78" i="7"/>
  <c r="F101" i="7"/>
  <c r="H70" i="7"/>
  <c r="H64" i="7"/>
  <c r="G62" i="7"/>
  <c r="H59" i="7"/>
  <c r="H174" i="7"/>
  <c r="G128" i="7"/>
  <c r="H106" i="7"/>
  <c r="G107" i="7"/>
  <c r="G61" i="7"/>
  <c r="F59" i="7"/>
  <c r="H81" i="7"/>
  <c r="F102" i="7"/>
  <c r="H109" i="7"/>
  <c r="F156" i="7"/>
  <c r="F93" i="7"/>
  <c r="H57" i="7"/>
  <c r="F133" i="7"/>
  <c r="H117" i="7"/>
  <c r="G65" i="7"/>
  <c r="G89" i="7"/>
  <c r="F72" i="7"/>
  <c r="G70" i="7"/>
  <c r="F160" i="7"/>
  <c r="H71" i="7"/>
  <c r="H135" i="7"/>
  <c r="H93" i="7"/>
  <c r="G90" i="7"/>
  <c r="H119" i="7"/>
  <c r="G96" i="7"/>
  <c r="F89" i="7"/>
  <c r="H97" i="7"/>
  <c r="G160" i="7"/>
  <c r="G64" i="7"/>
  <c r="H126" i="7"/>
  <c r="G103" i="7"/>
  <c r="G131" i="7"/>
  <c r="H125" i="7"/>
  <c r="G126" i="7"/>
  <c r="H130" i="7"/>
  <c r="G58" i="7"/>
  <c r="G165" i="7"/>
  <c r="F124" i="7"/>
  <c r="G125" i="7"/>
  <c r="G94" i="7"/>
  <c r="H67" i="7"/>
  <c r="G99" i="7"/>
  <c r="G104" i="7"/>
  <c r="G105" i="7"/>
  <c r="F125" i="7"/>
  <c r="H104" i="7"/>
  <c r="H168" i="7"/>
  <c r="F118" i="7"/>
  <c r="H140" i="7"/>
  <c r="G75" i="7"/>
  <c r="G143" i="7"/>
  <c r="G82" i="7"/>
  <c r="H100" i="7"/>
  <c r="G139" i="7"/>
  <c r="F65" i="7"/>
  <c r="F103" i="7"/>
  <c r="H99" i="7"/>
  <c r="F131" i="7"/>
  <c r="F114" i="7"/>
  <c r="G146" i="7"/>
  <c r="F71" i="7"/>
  <c r="H153" i="7"/>
  <c r="G130" i="7"/>
  <c r="F81" i="7"/>
  <c r="G137" i="7"/>
  <c r="H92" i="7"/>
  <c r="H142" i="7"/>
  <c r="F69" i="7"/>
  <c r="F141" i="7"/>
  <c r="F153" i="7"/>
  <c r="F95" i="7"/>
  <c r="G100" i="7"/>
  <c r="H78" i="7"/>
  <c r="F134" i="7"/>
  <c r="H131" i="7"/>
  <c r="G68" i="7"/>
  <c r="F75" i="7"/>
  <c r="H84" i="7"/>
  <c r="H105" i="7"/>
  <c r="H101" i="7"/>
  <c r="G72" i="7"/>
  <c r="H103" i="7"/>
  <c r="G110" i="7"/>
  <c r="G92" i="7"/>
  <c r="G140" i="7"/>
  <c r="F85" i="7"/>
  <c r="G171" i="7"/>
  <c r="H129" i="7"/>
  <c r="G80" i="7"/>
  <c r="F110" i="7"/>
  <c r="G153" i="7"/>
  <c r="H137" i="7"/>
  <c r="G122" i="7"/>
  <c r="G129" i="7"/>
  <c r="F78" i="7"/>
  <c r="F164" i="7"/>
  <c r="F57" i="7"/>
  <c r="F115" i="7"/>
  <c r="F113" i="7"/>
  <c r="G83" i="7"/>
  <c r="H75" i="7"/>
  <c r="H116" i="7"/>
  <c r="H170" i="7"/>
  <c r="H156" i="7"/>
  <c r="H120" i="7"/>
  <c r="H127" i="7"/>
  <c r="F172" i="7"/>
  <c r="H85" i="7"/>
  <c r="H63" i="7"/>
  <c r="F87" i="7"/>
  <c r="G57" i="7"/>
  <c r="G116" i="7"/>
  <c r="F91" i="7"/>
  <c r="G74" i="7"/>
  <c r="H87" i="7"/>
  <c r="G142" i="7"/>
  <c r="G169" i="7"/>
  <c r="F148" i="7"/>
  <c r="F170" i="7"/>
  <c r="G159" i="7"/>
  <c r="F60" i="7"/>
  <c r="H77" i="7"/>
  <c r="F132" i="7"/>
  <c r="G66" i="7"/>
  <c r="F126" i="7"/>
  <c r="F152" i="7"/>
  <c r="F138" i="7"/>
  <c r="H79" i="7"/>
  <c r="H115" i="7"/>
  <c r="G98" i="7"/>
  <c r="H96" i="7"/>
  <c r="H128" i="7"/>
  <c r="G106" i="7"/>
  <c r="H164" i="7"/>
  <c r="H74" i="7"/>
  <c r="G84" i="7"/>
  <c r="F64" i="7"/>
  <c r="F130" i="7"/>
  <c r="G175" i="7"/>
  <c r="H62" i="7"/>
  <c r="F68" i="7"/>
  <c r="H110" i="7"/>
  <c r="F58" i="7"/>
  <c r="G119" i="7"/>
  <c r="G97" i="7"/>
  <c r="F62" i="7"/>
  <c r="F154" i="7"/>
  <c r="F88" i="7"/>
  <c r="G77" i="7"/>
  <c r="G158" i="7"/>
  <c r="F99" i="7"/>
  <c r="H118" i="7"/>
  <c r="F165" i="7"/>
  <c r="G93" i="7"/>
  <c r="F149" i="7"/>
  <c r="G133" i="7"/>
  <c r="F155" i="7"/>
  <c r="G76" i="7"/>
  <c r="G138" i="7"/>
  <c r="G73" i="7"/>
  <c r="G88" i="7"/>
  <c r="H149" i="7"/>
  <c r="F161" i="7"/>
  <c r="H163" i="7"/>
  <c r="G157" i="7"/>
  <c r="G121" i="7"/>
  <c r="G167" i="7"/>
  <c r="G69" i="7"/>
  <c r="G135" i="7"/>
  <c r="H102" i="7"/>
  <c r="F163" i="7"/>
  <c r="F159" i="7"/>
  <c r="G172" i="7"/>
  <c r="H86" i="7"/>
  <c r="F117" i="7"/>
  <c r="F86" i="7"/>
  <c r="F80" i="7"/>
  <c r="F98" i="7"/>
  <c r="F83" i="7"/>
  <c r="G156" i="7"/>
  <c r="G120" i="7"/>
  <c r="G148" i="7"/>
  <c r="G155" i="7"/>
  <c r="F166" i="7"/>
  <c r="G162" i="7"/>
  <c r="F151" i="7"/>
  <c r="G151" i="7"/>
  <c r="G115" i="7"/>
  <c r="H90" i="7"/>
  <c r="G112" i="7"/>
  <c r="G113" i="7"/>
  <c r="F135" i="7"/>
  <c r="F116" i="7"/>
  <c r="F157"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G136" i="7"/>
  <c r="G109" i="7"/>
  <c r="F84" i="7"/>
  <c r="G149" i="7"/>
  <c r="H171" i="7"/>
  <c r="H60" i="7"/>
  <c r="F106" i="7"/>
  <c r="H68" i="7"/>
  <c r="G101" i="7"/>
  <c r="F137" i="7"/>
  <c r="H121" i="7"/>
  <c r="H172" i="7"/>
  <c r="H138" i="7"/>
  <c r="F174" i="7"/>
  <c r="G147" i="7"/>
  <c r="G154" i="7"/>
  <c r="G134" i="7"/>
  <c r="G85" i="7"/>
  <c r="H141" i="7"/>
  <c r="F175" i="7"/>
  <c r="G117" i="7"/>
  <c r="H152" i="7"/>
  <c r="H161" i="7"/>
  <c r="F67" i="7"/>
  <c r="G150"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H207" i="7"/>
  <c r="R38" i="7"/>
  <c r="L38" i="7"/>
  <c r="J38" i="7"/>
  <c r="I39" i="7"/>
  <c r="G211" i="7"/>
  <c r="E38" i="7"/>
  <c r="I33" i="7"/>
  <c r="F208" i="7"/>
  <c r="G39" i="7"/>
  <c r="F38" i="7"/>
  <c r="O33" i="7"/>
  <c r="Q33" i="7"/>
  <c r="F33" i="7"/>
  <c r="P33" i="7"/>
  <c r="M38" i="7"/>
  <c r="H32" i="7"/>
  <c r="D33" i="7"/>
  <c r="K39" i="7"/>
  <c r="S38" i="7"/>
  <c r="I38" i="7"/>
  <c r="N33" i="7"/>
  <c r="H212" i="7"/>
  <c r="E33" i="7"/>
  <c r="G38" i="7"/>
  <c r="Q38" i="7"/>
  <c r="G207" i="7"/>
  <c r="P38" i="7"/>
  <c r="K32" i="7"/>
  <c r="R32" i="7"/>
  <c r="D38" i="7"/>
  <c r="H33" i="7"/>
  <c r="C39" i="7"/>
  <c r="F207" i="7"/>
  <c r="P39" i="7"/>
  <c r="P32" i="7"/>
  <c r="R33" i="7"/>
  <c r="Q39" i="7"/>
  <c r="N39" i="7"/>
  <c r="G32" i="7"/>
  <c r="G212" i="7"/>
  <c r="D39" i="7"/>
  <c r="J32" i="7"/>
  <c r="H38" i="7"/>
  <c r="O38" i="7"/>
  <c r="L39" i="7"/>
  <c r="K33" i="7"/>
  <c r="H211" i="7"/>
  <c r="N32" i="7"/>
  <c r="S33" i="7"/>
  <c r="T33" i="7"/>
  <c r="M39" i="7"/>
  <c r="G33" i="7"/>
  <c r="O39" i="7"/>
  <c r="F39" i="7"/>
  <c r="C32" i="7"/>
  <c r="T39" i="7"/>
  <c r="C38" i="7"/>
  <c r="J39" i="7"/>
  <c r="K38" i="7"/>
  <c r="F211" i="7"/>
  <c r="L32" i="7"/>
  <c r="E39" i="7"/>
  <c r="G208" i="7"/>
  <c r="N38" i="7"/>
  <c r="L33" i="7"/>
  <c r="J33" i="7"/>
  <c r="D32" i="7"/>
  <c r="H39" i="7"/>
  <c r="F32" i="7"/>
  <c r="M32" i="7"/>
  <c r="S32" i="7"/>
  <c r="T32" i="7"/>
  <c r="R39" i="7"/>
  <c r="O32" i="7"/>
  <c r="T38" i="7"/>
  <c r="I32" i="7"/>
  <c r="H208" i="7"/>
  <c r="M33" i="7"/>
  <c r="C33" i="7"/>
  <c r="E32" i="7"/>
  <c r="S39" i="7"/>
  <c r="F212" i="7"/>
  <c r="J43" i="7" l="1"/>
  <c r="J42" i="7"/>
  <c r="N43" i="7"/>
  <c r="C97" i="7"/>
  <c r="S42" i="7"/>
  <c r="C43" i="7"/>
  <c r="U39" i="7"/>
  <c r="Q43" i="7"/>
  <c r="L42" i="7"/>
  <c r="E72" i="7"/>
  <c r="C101" i="7"/>
  <c r="D137" i="7"/>
  <c r="H42" i="7"/>
  <c r="E82" i="7"/>
  <c r="T43" i="7"/>
  <c r="I43" i="7"/>
  <c r="C131" i="7"/>
  <c r="C156" i="7"/>
  <c r="H43" i="7"/>
  <c r="C165" i="7"/>
  <c r="D42" i="7"/>
  <c r="E132" i="7"/>
  <c r="D102" i="7"/>
  <c r="K42" i="7"/>
  <c r="C152" i="7"/>
  <c r="M42" i="7"/>
  <c r="C107" i="7"/>
  <c r="E123" i="7"/>
  <c r="D173" i="7"/>
  <c r="S43" i="7"/>
  <c r="C145" i="7"/>
  <c r="D76" i="7"/>
  <c r="E121" i="7"/>
  <c r="C172" i="7"/>
  <c r="E170" i="7"/>
  <c r="D160" i="7"/>
  <c r="D150" i="7"/>
  <c r="C110" i="7"/>
  <c r="C75" i="7"/>
  <c r="D175" i="7"/>
  <c r="D123" i="7"/>
  <c r="E147" i="7"/>
  <c r="D121" i="7"/>
  <c r="C88" i="7"/>
  <c r="R43" i="7"/>
  <c r="D83" i="7"/>
  <c r="C92" i="7"/>
  <c r="L43" i="7"/>
  <c r="E163" i="7"/>
  <c r="C66" i="7"/>
  <c r="C174" i="7"/>
  <c r="C79" i="7"/>
  <c r="C78" i="7"/>
  <c r="D128" i="7"/>
  <c r="D101" i="7"/>
  <c r="C87" i="7"/>
  <c r="C103" i="7"/>
  <c r="D74" i="7"/>
  <c r="D108" i="7"/>
  <c r="P43" i="7"/>
  <c r="G43" i="7"/>
  <c r="D75" i="7"/>
  <c r="D171" i="7"/>
  <c r="C60" i="7"/>
  <c r="D136" i="7"/>
  <c r="E43" i="7"/>
  <c r="D131" i="7"/>
  <c r="C85" i="7"/>
  <c r="T42" i="7"/>
  <c r="D67" i="7"/>
  <c r="D130" i="7"/>
  <c r="E126" i="7"/>
  <c r="E73" i="7"/>
  <c r="C135" i="7"/>
  <c r="E108" i="7"/>
  <c r="E59" i="7"/>
  <c r="D155" i="7"/>
  <c r="E109" i="7"/>
  <c r="R42" i="7"/>
  <c r="E57" i="7"/>
  <c r="C132" i="7"/>
  <c r="C133" i="7"/>
  <c r="C171" i="7"/>
  <c r="D151" i="7"/>
  <c r="C99" i="7"/>
  <c r="C142" i="7"/>
  <c r="D78" i="7"/>
  <c r="E146" i="7"/>
  <c r="C126" i="7"/>
  <c r="E78" i="7"/>
  <c r="C111" i="7"/>
  <c r="D43" i="7"/>
  <c r="O42" i="7"/>
  <c r="D159" i="7"/>
  <c r="D69" i="7"/>
  <c r="C104" i="7"/>
  <c r="E94" i="7"/>
  <c r="D147" i="7"/>
  <c r="C109" i="7"/>
  <c r="G42" i="7"/>
  <c r="F43" i="7"/>
  <c r="C157" i="7"/>
  <c r="U38" i="7"/>
  <c r="C42" i="7"/>
  <c r="D170" i="7"/>
  <c r="E66" i="7"/>
  <c r="E100" i="7"/>
  <c r="D103" i="7"/>
  <c r="E71" i="7"/>
  <c r="E68" i="7"/>
  <c r="E135" i="7"/>
  <c r="D89" i="7"/>
  <c r="D134" i="7"/>
  <c r="D158" i="7"/>
  <c r="E96" i="7"/>
  <c r="E150" i="7"/>
  <c r="C170" i="7"/>
  <c r="C125" i="7"/>
  <c r="C108" i="7"/>
  <c r="E105" i="7"/>
  <c r="D109" i="7"/>
  <c r="D60" i="7"/>
  <c r="D107" i="7"/>
  <c r="D61" i="7"/>
  <c r="E93" i="7"/>
  <c r="E141" i="7"/>
  <c r="D135" i="7"/>
  <c r="D166" i="7"/>
  <c r="O43" i="7"/>
  <c r="E101" i="7"/>
  <c r="E124" i="7"/>
  <c r="E85" i="7"/>
  <c r="C73" i="7"/>
  <c r="D114" i="7"/>
  <c r="E156" i="7"/>
  <c r="E80" i="7"/>
  <c r="D140" i="7"/>
  <c r="D59" i="7"/>
  <c r="C74" i="7"/>
  <c r="E168" i="7"/>
  <c r="E115" i="7"/>
  <c r="C149" i="7"/>
  <c r="D112" i="7"/>
  <c r="D120" i="7"/>
  <c r="D99" i="7"/>
  <c r="D100" i="7"/>
  <c r="C123" i="7"/>
  <c r="K43" i="7"/>
  <c r="D154" i="7"/>
  <c r="E99" i="7"/>
  <c r="D157" i="7"/>
  <c r="C144" i="7"/>
  <c r="D111" i="7"/>
  <c r="C77" i="7"/>
  <c r="D118" i="7"/>
  <c r="D138" i="7"/>
  <c r="D73" i="7"/>
  <c r="E83" i="7"/>
  <c r="C154" i="7"/>
  <c r="P42" i="7"/>
  <c r="C164" i="7"/>
  <c r="E158" i="7"/>
  <c r="E76" i="7"/>
  <c r="C162" i="7"/>
  <c r="E58" i="7"/>
  <c r="E155" i="7"/>
  <c r="E119" i="7"/>
  <c r="C173" i="7"/>
  <c r="E116" i="7"/>
  <c r="D58" i="7"/>
  <c r="E131" i="7"/>
  <c r="D92" i="7"/>
  <c r="D90" i="7"/>
  <c r="C96" i="7"/>
  <c r="E61" i="7"/>
  <c r="E104" i="7"/>
  <c r="E98" i="7"/>
  <c r="E145" i="7"/>
  <c r="C102" i="7"/>
  <c r="E74" i="7"/>
  <c r="D80" i="7"/>
  <c r="C65" i="7"/>
  <c r="E171" i="7"/>
  <c r="D148" i="7"/>
  <c r="D139" i="7"/>
  <c r="D110" i="7"/>
  <c r="D88" i="7"/>
  <c r="C168" i="7"/>
  <c r="C136"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51" i="7"/>
  <c r="C63"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F42" i="7"/>
  <c r="E65" i="7"/>
  <c r="E125" i="7"/>
  <c r="E122" i="7"/>
  <c r="E102" i="7"/>
  <c r="D66"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76" i="7"/>
  <c r="C160" i="7"/>
  <c r="C84" i="7"/>
  <c r="E63" i="7"/>
  <c r="D153" i="7"/>
  <c r="C167" i="7"/>
  <c r="C112" i="7"/>
  <c r="C163" i="7"/>
  <c r="E77" i="7"/>
  <c r="C72" i="7"/>
  <c r="E110" i="7"/>
  <c r="E111" i="7"/>
  <c r="C120" i="7"/>
  <c r="E67" i="7"/>
  <c r="E133" i="7"/>
  <c r="E134" i="7"/>
  <c r="E79" i="7"/>
  <c r="D96" i="7"/>
  <c r="D146" i="7"/>
  <c r="C114" i="7"/>
  <c r="D98" i="7"/>
  <c r="C161"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F209" i="7"/>
  <c r="G209" i="7"/>
  <c r="H209" i="7"/>
  <c r="H213" i="7"/>
  <c r="F213" i="7"/>
  <c r="H215" i="7" l="1"/>
  <c r="O34" i="12" s="1"/>
  <c r="F215" i="7"/>
  <c r="M34" i="12" s="1"/>
  <c r="G215" i="7"/>
  <c r="N34" i="12" s="1"/>
</calcChain>
</file>

<file path=xl/sharedStrings.xml><?xml version="1.0" encoding="utf-8"?>
<sst xmlns="http://schemas.openxmlformats.org/spreadsheetml/2006/main" count="14984" uniqueCount="215">
  <si>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</si>
  <si>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</si>
  <si>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</si>
  <si>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</si>
  <si>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</si>
  <si>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</si>
  <si>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</si>
  <si>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</si>
  <si>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</si>
  <si>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</si>
  <si>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</si>
  <si>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</si>
  <si>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</si>
  <si>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</si>
  <si>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</si>
  <si>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</si>
  <si>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</si>
  <si>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</si>
  <si>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</si>
  <si>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</si>
  <si>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</si>
  <si>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</si>
  <si>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</si>
  <si>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</si>
  <si>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</si>
  <si>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</si>
  <si>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</si>
  <si>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</si>
  <si>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</si>
  <si>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</si>
  <si>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</si>
  <si>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</si>
  <si>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</si>
  <si>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</si>
  <si>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</si>
  <si>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</si>
  <si>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</si>
  <si>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</si>
  <si>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</si>
  <si>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</si>
  <si>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</si>
  <si>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</si>
  <si>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</si>
  <si>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</si>
  <si>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</si>
  <si>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</si>
  <si>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</si>
  <si>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</si>
  <si>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</si>
  <si>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</si>
  <si>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</si>
  <si>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</si>
  <si>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</si>
  <si>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</si>
  <si>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</si>
  <si>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</si>
  <si>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</si>
  <si>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</si>
  <si>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</si>
  <si>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</si>
  <si>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</si>
  <si>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</si>
  <si>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</si>
  <si>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</si>
  <si>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</si>
  <si>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</si>
  <si>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</si>
  <si>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</si>
  <si>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</si>
  <si>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</si>
  <si>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</si>
  <si>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</si>
  <si>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</si>
  <si>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</si>
  <si>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</si>
  <si>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</si>
  <si>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</si>
  <si>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</si>
  <si>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</si>
  <si>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</si>
  <si>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</si>
  <si>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</si>
  <si>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</si>
  <si>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</si>
  <si>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</si>
  <si>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</si>
  <si>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</si>
  <si>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</si>
  <si>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</si>
  <si>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</si>
  <si>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</si>
  <si>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</si>
  <si>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</si>
  <si>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</si>
  <si>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</si>
  <si>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</si>
  <si>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</si>
  <si>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</si>
  <si>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</si>
  <si>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</si>
  <si>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</si>
  <si>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</si>
  <si>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</si>
  <si>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</si>
  <si>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</si>
  <si>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</si>
  <si>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</si>
  <si>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</si>
  <si>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</si>
  <si>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</si>
  <si>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</si>
  <si>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</si>
  <si>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</si>
  <si>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</si>
  <si>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</si>
  <si>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</si>
  <si>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</si>
  <si>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</si>
  <si>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</si>
  <si>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</si>
  <si>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</si>
  <si>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</si>
  <si>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</si>
  <si>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</si>
  <si>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</si>
  <si>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</si>
  <si>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</si>
  <si>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</si>
  <si>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</si>
  <si>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</si>
  <si>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</si>
  <si>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</si>
  <si>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</si>
  <si>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</si>
  <si>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</si>
  <si>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</si>
  <si>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</si>
  <si>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</si>
  <si>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</si>
  <si>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</si>
  <si>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</si>
  <si>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</si>
  <si>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</si>
  <si>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</si>
  <si>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</si>
  <si>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</si>
  <si>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</si>
  <si>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</si>
  <si>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</si>
  <si>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</si>
  <si>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</si>
  <si>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</si>
  <si>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</si>
  <si>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</si>
  <si>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</si>
  <si>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</si>
  <si>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</si>
  <si>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</si>
  <si>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</si>
  <si>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</si>
  <si>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</si>
  <si>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</si>
  <si>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</si>
  <si>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</si>
  <si>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</si>
  <si>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</si>
  <si>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</si>
  <si>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</si>
  <si>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</si>
  <si>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</si>
  <si>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</si>
  <si>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</si>
  <si>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</si>
  <si>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</si>
  <si>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</si>
  <si>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</si>
  <si>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</si>
  <si>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</si>
  <si>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</si>
  <si>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</si>
  <si>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</si>
  <si>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</si>
  <si>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</si>
  <si>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</si>
  <si>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</si>
  <si>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</si>
  <si>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</si>
  <si>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</si>
  <si>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</si>
  <si>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</si>
  <si>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</si>
  <si>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</si>
  <si>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</si>
  <si>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</si>
  <si>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</si>
  <si>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</si>
  <si>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</si>
  <si>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</si>
  <si>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</si>
  <si>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</si>
  <si>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</si>
  <si>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</si>
  <si>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GRIM1302</t>
  </si>
  <si>
    <t>Osteoarthritis (ICD-10 M15–M19), 1979–2014</t>
  </si>
  <si>
    <t>Final</t>
  </si>
  <si>
    <t>Final Recast</t>
  </si>
  <si>
    <t>Revised</t>
  </si>
  <si>
    <t>Preliminary</t>
  </si>
  <si>
    <t>year</t>
  </si>
  <si>
    <t>SnapshotId</t>
  </si>
  <si>
    <t>Osteoarthritis</t>
  </si>
  <si>
    <t>M15–M19</t>
  </si>
  <si>
    <t>All diseases of the musculoskeletal system and connective tissue</t>
  </si>
  <si>
    <t>M00–M99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</si>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</sst>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Osteoarthritis (ICD-10 M15–M19), by sex and year, 1979–2014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Admin!Deaths_male</c:f>
              <c:numCache>
                <c:formatCode>#,##0</c:formatCode>
                <c:ptCount val="36"/>
                <c:pt idx="0">
                  <c:v>18</c:v>
                </c:pt>
                <c:pt idx="1">
                  <c:v>25</c:v>
                </c:pt>
                <c:pt idx="2">
                  <c:v>23</c:v>
                </c:pt>
                <c:pt idx="3">
                  <c:v>30</c:v>
                </c:pt>
                <c:pt idx="4">
                  <c:v>33</c:v>
                </c:pt>
                <c:pt idx="5">
                  <c:v>39</c:v>
                </c:pt>
                <c:pt idx="6">
                  <c:v>30</c:v>
                </c:pt>
                <c:pt idx="7">
                  <c:v>40</c:v>
                </c:pt>
                <c:pt idx="8">
                  <c:v>30</c:v>
                </c:pt>
                <c:pt idx="9">
                  <c:v>33</c:v>
                </c:pt>
                <c:pt idx="10">
                  <c:v>33</c:v>
                </c:pt>
                <c:pt idx="11">
                  <c:v>32</c:v>
                </c:pt>
                <c:pt idx="12">
                  <c:v>28</c:v>
                </c:pt>
                <c:pt idx="13">
                  <c:v>31</c:v>
                </c:pt>
                <c:pt idx="14">
                  <c:v>25</c:v>
                </c:pt>
                <c:pt idx="15">
                  <c:v>31</c:v>
                </c:pt>
                <c:pt idx="16">
                  <c:v>23</c:v>
                </c:pt>
                <c:pt idx="17">
                  <c:v>25</c:v>
                </c:pt>
                <c:pt idx="18">
                  <c:v>20</c:v>
                </c:pt>
                <c:pt idx="19">
                  <c:v>24</c:v>
                </c:pt>
                <c:pt idx="20">
                  <c:v>20</c:v>
                </c:pt>
                <c:pt idx="21">
                  <c:v>43</c:v>
                </c:pt>
                <c:pt idx="22">
                  <c:v>39</c:v>
                </c:pt>
                <c:pt idx="23">
                  <c:v>30</c:v>
                </c:pt>
                <c:pt idx="24">
                  <c:v>14</c:v>
                </c:pt>
                <c:pt idx="25">
                  <c:v>18</c:v>
                </c:pt>
                <c:pt idx="26">
                  <c:v>24</c:v>
                </c:pt>
                <c:pt idx="27">
                  <c:v>19</c:v>
                </c:pt>
                <c:pt idx="28">
                  <c:v>21</c:v>
                </c:pt>
                <c:pt idx="29">
                  <c:v>25</c:v>
                </c:pt>
                <c:pt idx="30">
                  <c:v>20</c:v>
                </c:pt>
                <c:pt idx="31">
                  <c:v>24</c:v>
                </c:pt>
                <c:pt idx="32">
                  <c:v>25</c:v>
                </c:pt>
                <c:pt idx="33">
                  <c:v>22</c:v>
                </c:pt>
                <c:pt idx="34">
                  <c:v>24</c:v>
                </c:pt>
                <c:pt idx="35">
                  <c:v>24</c:v>
                </c:pt>
              </c:numCache>
            </c:numRef>
          </c:yVal>
          <c:smooth val="0"/>
        </c:ser>
        <c:ser>
          <c:idx val="1"/>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Admin!Deaths_female</c:f>
              <c:numCache>
                <c:formatCode>#,##0</c:formatCode>
                <c:ptCount val="36"/>
                <c:pt idx="0">
                  <c:v>39</c:v>
                </c:pt>
                <c:pt idx="1">
                  <c:v>52</c:v>
                </c:pt>
                <c:pt idx="2">
                  <c:v>58</c:v>
                </c:pt>
                <c:pt idx="3">
                  <c:v>53</c:v>
                </c:pt>
                <c:pt idx="4">
                  <c:v>53</c:v>
                </c:pt>
                <c:pt idx="5">
                  <c:v>43</c:v>
                </c:pt>
                <c:pt idx="6">
                  <c:v>57</c:v>
                </c:pt>
                <c:pt idx="7">
                  <c:v>46</c:v>
                </c:pt>
                <c:pt idx="8">
                  <c:v>66</c:v>
                </c:pt>
                <c:pt idx="9">
                  <c:v>79</c:v>
                </c:pt>
                <c:pt idx="10">
                  <c:v>80</c:v>
                </c:pt>
                <c:pt idx="11">
                  <c:v>51</c:v>
                </c:pt>
                <c:pt idx="12">
                  <c:v>52</c:v>
                </c:pt>
                <c:pt idx="13">
                  <c:v>69</c:v>
                </c:pt>
                <c:pt idx="14">
                  <c:v>78</c:v>
                </c:pt>
                <c:pt idx="15">
                  <c:v>69</c:v>
                </c:pt>
                <c:pt idx="16">
                  <c:v>49</c:v>
                </c:pt>
                <c:pt idx="17">
                  <c:v>71</c:v>
                </c:pt>
                <c:pt idx="18">
                  <c:v>56</c:v>
                </c:pt>
                <c:pt idx="19">
                  <c:v>55</c:v>
                </c:pt>
                <c:pt idx="20">
                  <c:v>53</c:v>
                </c:pt>
                <c:pt idx="21">
                  <c:v>65</c:v>
                </c:pt>
                <c:pt idx="22">
                  <c:v>51</c:v>
                </c:pt>
                <c:pt idx="23">
                  <c:v>73</c:v>
                </c:pt>
                <c:pt idx="24">
                  <c:v>61</c:v>
                </c:pt>
                <c:pt idx="25">
                  <c:v>53</c:v>
                </c:pt>
                <c:pt idx="26">
                  <c:v>68</c:v>
                </c:pt>
                <c:pt idx="27">
                  <c:v>58</c:v>
                </c:pt>
                <c:pt idx="28">
                  <c:v>59</c:v>
                </c:pt>
                <c:pt idx="29">
                  <c:v>57</c:v>
                </c:pt>
                <c:pt idx="30">
                  <c:v>66</c:v>
                </c:pt>
                <c:pt idx="31">
                  <c:v>79</c:v>
                </c:pt>
                <c:pt idx="32">
                  <c:v>85</c:v>
                </c:pt>
                <c:pt idx="33">
                  <c:v>77</c:v>
                </c:pt>
                <c:pt idx="34">
                  <c:v>114</c:v>
                </c:pt>
                <c:pt idx="35">
                  <c:v>95</c:v>
                </c:pt>
              </c:numCache>
            </c:numRef>
          </c:yVal>
          <c:smooth val="0"/>
        </c:ser>
        <c:dLbls>
          <c:showLegendKey val="0"/>
          <c:showVal val="0"/>
          <c:showCatName val="0"/>
          <c:showSerName val="0"/>
          <c:showPercent val="0"/>
          <c:showBubbleSize val="0"/>
        </c:dLbls>
        <c:axId val="55161216"/>
        <c:axId val="55163136"/>
      </c:scatterChart>
      <c:valAx>
        <c:axId val="5516121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163136"/>
        <c:crosses val="autoZero"/>
        <c:crossBetween val="midCat"/>
        <c:minorUnit val="10"/>
      </c:valAx>
      <c:valAx>
        <c:axId val="5516313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16121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Osteoarthritis (ICD-10 M15–M19), by sex and year, 1979–2014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Admin!ASR_male</c:f>
              <c:numCache>
                <c:formatCode>0.0</c:formatCode>
                <c:ptCount val="36"/>
                <c:pt idx="0">
                  <c:v>0.52271190000000001</c:v>
                </c:pt>
                <c:pt idx="1">
                  <c:v>0.85014520000000005</c:v>
                </c:pt>
                <c:pt idx="2">
                  <c:v>0.66935560000000005</c:v>
                </c:pt>
                <c:pt idx="3">
                  <c:v>0.85262579999999999</c:v>
                </c:pt>
                <c:pt idx="4">
                  <c:v>0.8665697</c:v>
                </c:pt>
                <c:pt idx="5">
                  <c:v>0.94187469999999995</c:v>
                </c:pt>
                <c:pt idx="6">
                  <c:v>0.76280619999999999</c:v>
                </c:pt>
                <c:pt idx="7">
                  <c:v>0.88919309999999996</c:v>
                </c:pt>
                <c:pt idx="8">
                  <c:v>0.70445489999999999</c:v>
                </c:pt>
                <c:pt idx="9">
                  <c:v>0.77294039999999997</c:v>
                </c:pt>
                <c:pt idx="10">
                  <c:v>0.74881229999999999</c:v>
                </c:pt>
                <c:pt idx="11">
                  <c:v>0.64744409999999997</c:v>
                </c:pt>
                <c:pt idx="12">
                  <c:v>0.58301230000000004</c:v>
                </c:pt>
                <c:pt idx="13">
                  <c:v>0.66697550000000005</c:v>
                </c:pt>
                <c:pt idx="14">
                  <c:v>0.49885170000000001</c:v>
                </c:pt>
                <c:pt idx="15">
                  <c:v>0.61559200000000003</c:v>
                </c:pt>
                <c:pt idx="16">
                  <c:v>0.42980849999999998</c:v>
                </c:pt>
                <c:pt idx="17">
                  <c:v>0.44560240000000001</c:v>
                </c:pt>
                <c:pt idx="18">
                  <c:v>0.34362110000000001</c:v>
                </c:pt>
                <c:pt idx="19">
                  <c:v>0.37619209999999997</c:v>
                </c:pt>
                <c:pt idx="20">
                  <c:v>0.30906270000000002</c:v>
                </c:pt>
                <c:pt idx="21">
                  <c:v>0.61791030000000002</c:v>
                </c:pt>
                <c:pt idx="22">
                  <c:v>0.53473309999999996</c:v>
                </c:pt>
                <c:pt idx="23">
                  <c:v>0.41221679999999999</c:v>
                </c:pt>
                <c:pt idx="24">
                  <c:v>0.20119480000000001</c:v>
                </c:pt>
                <c:pt idx="25">
                  <c:v>0.24237120000000001</c:v>
                </c:pt>
                <c:pt idx="26">
                  <c:v>0.3070349</c:v>
                </c:pt>
                <c:pt idx="27">
                  <c:v>0.23212540000000001</c:v>
                </c:pt>
                <c:pt idx="28">
                  <c:v>0.23971120000000001</c:v>
                </c:pt>
                <c:pt idx="29">
                  <c:v>0.27423160000000002</c:v>
                </c:pt>
                <c:pt idx="30">
                  <c:v>0.21726280000000001</c:v>
                </c:pt>
                <c:pt idx="31">
                  <c:v>0.2380099</c:v>
                </c:pt>
                <c:pt idx="32">
                  <c:v>0.2459141</c:v>
                </c:pt>
                <c:pt idx="33">
                  <c:v>0.20354249999999999</c:v>
                </c:pt>
                <c:pt idx="34">
                  <c:v>0.20953579999999999</c:v>
                </c:pt>
                <c:pt idx="35">
                  <c:v>0.20089480000000001</c:v>
                </c:pt>
              </c:numCache>
            </c:numRef>
          </c:yVal>
          <c:smooth val="0"/>
        </c:ser>
        <c:ser>
          <c:idx val="3"/>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Admin!ASR_female</c:f>
              <c:numCache>
                <c:formatCode>0.0</c:formatCode>
                <c:ptCount val="36"/>
                <c:pt idx="0">
                  <c:v>0.70976329999999999</c:v>
                </c:pt>
                <c:pt idx="1">
                  <c:v>0.8986326</c:v>
                </c:pt>
                <c:pt idx="2">
                  <c:v>1.0150197999999999</c:v>
                </c:pt>
                <c:pt idx="3">
                  <c:v>0.87285060000000003</c:v>
                </c:pt>
                <c:pt idx="4">
                  <c:v>0.83979669999999995</c:v>
                </c:pt>
                <c:pt idx="5">
                  <c:v>0.65005900000000005</c:v>
                </c:pt>
                <c:pt idx="6">
                  <c:v>0.83832859999999998</c:v>
                </c:pt>
                <c:pt idx="7">
                  <c:v>0.63603520000000002</c:v>
                </c:pt>
                <c:pt idx="8">
                  <c:v>0.90612239999999999</c:v>
                </c:pt>
                <c:pt idx="9">
                  <c:v>1.0259278000000001</c:v>
                </c:pt>
                <c:pt idx="10">
                  <c:v>1.0150797</c:v>
                </c:pt>
                <c:pt idx="11">
                  <c:v>0.63914870000000001</c:v>
                </c:pt>
                <c:pt idx="12">
                  <c:v>0.62791750000000002</c:v>
                </c:pt>
                <c:pt idx="13">
                  <c:v>0.80008270000000004</c:v>
                </c:pt>
                <c:pt idx="14">
                  <c:v>0.87320600000000004</c:v>
                </c:pt>
                <c:pt idx="15">
                  <c:v>0.74139390000000005</c:v>
                </c:pt>
                <c:pt idx="16">
                  <c:v>0.50632529999999998</c:v>
                </c:pt>
                <c:pt idx="17">
                  <c:v>0.69810740000000004</c:v>
                </c:pt>
                <c:pt idx="18">
                  <c:v>0.540551</c:v>
                </c:pt>
                <c:pt idx="19">
                  <c:v>0.49923499999999998</c:v>
                </c:pt>
                <c:pt idx="20">
                  <c:v>0.47295589999999998</c:v>
                </c:pt>
                <c:pt idx="21">
                  <c:v>0.53971080000000005</c:v>
                </c:pt>
                <c:pt idx="22">
                  <c:v>0.4185739</c:v>
                </c:pt>
                <c:pt idx="23">
                  <c:v>0.55255549999999998</c:v>
                </c:pt>
                <c:pt idx="24">
                  <c:v>0.45626830000000002</c:v>
                </c:pt>
                <c:pt idx="25">
                  <c:v>0.39471250000000002</c:v>
                </c:pt>
                <c:pt idx="26">
                  <c:v>0.48181960000000001</c:v>
                </c:pt>
                <c:pt idx="27">
                  <c:v>0.38894990000000002</c:v>
                </c:pt>
                <c:pt idx="28">
                  <c:v>0.37750729999999999</c:v>
                </c:pt>
                <c:pt idx="29">
                  <c:v>0.34997250000000002</c:v>
                </c:pt>
                <c:pt idx="30">
                  <c:v>0.39818150000000002</c:v>
                </c:pt>
                <c:pt idx="31">
                  <c:v>0.45913929999999997</c:v>
                </c:pt>
                <c:pt idx="32">
                  <c:v>0.48140179999999999</c:v>
                </c:pt>
                <c:pt idx="33">
                  <c:v>0.41340470000000001</c:v>
                </c:pt>
                <c:pt idx="34">
                  <c:v>0.59420790000000001</c:v>
                </c:pt>
                <c:pt idx="35">
                  <c:v>0.48870269999999999</c:v>
                </c:pt>
              </c:numCache>
            </c:numRef>
          </c:yVal>
          <c:smooth val="0"/>
        </c:ser>
        <c:dLbls>
          <c:showLegendKey val="0"/>
          <c:showVal val="0"/>
          <c:showCatName val="0"/>
          <c:showSerName val="0"/>
          <c:showPercent val="0"/>
          <c:showBubbleSize val="0"/>
        </c:dLbls>
        <c:axId val="69101824"/>
        <c:axId val="148482688"/>
      </c:scatterChart>
      <c:valAx>
        <c:axId val="691018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482688"/>
        <c:crosses val="autoZero"/>
        <c:crossBetween val="midCat"/>
        <c:minorUnit val="10"/>
      </c:valAx>
      <c:valAx>
        <c:axId val="1484826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91018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Osteoarthritis (ICD-10 M15–M19),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0.1182009</c:v>
                </c:pt>
                <c:pt idx="5">
                  <c:v>0</c:v>
                </c:pt>
                <c:pt idx="6">
                  <c:v>0</c:v>
                </c:pt>
                <c:pt idx="7">
                  <c:v>0</c:v>
                </c:pt>
                <c:pt idx="8">
                  <c:v>0</c:v>
                </c:pt>
                <c:pt idx="9">
                  <c:v>0</c:v>
                </c:pt>
                <c:pt idx="10">
                  <c:v>0</c:v>
                </c:pt>
                <c:pt idx="11">
                  <c:v>0</c:v>
                </c:pt>
                <c:pt idx="12">
                  <c:v>0</c:v>
                </c:pt>
                <c:pt idx="13">
                  <c:v>0</c:v>
                </c:pt>
                <c:pt idx="14">
                  <c:v>0</c:v>
                </c:pt>
                <c:pt idx="15">
                  <c:v>0</c:v>
                </c:pt>
                <c:pt idx="16">
                  <c:v>1.5241811000000001</c:v>
                </c:pt>
                <c:pt idx="17">
                  <c:v>12.226957000000001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0.17720130000000001</c:v>
                </c:pt>
                <c:pt idx="14">
                  <c:v>0.71805549999999996</c:v>
                </c:pt>
                <c:pt idx="15">
                  <c:v>0.93058750000000001</c:v>
                </c:pt>
                <c:pt idx="16">
                  <c:v>3.9530379</c:v>
                </c:pt>
                <c:pt idx="17">
                  <c:v>26.843975</c:v>
                </c:pt>
              </c:numCache>
            </c:numRef>
          </c:val>
        </c:ser>
        <c:dLbls>
          <c:showLegendKey val="0"/>
          <c:showVal val="0"/>
          <c:showCatName val="0"/>
          <c:showSerName val="0"/>
          <c:showPercent val="0"/>
          <c:showBubbleSize val="0"/>
        </c:dLbls>
        <c:gapWidth val="150"/>
        <c:axId val="56179712"/>
        <c:axId val="56214656"/>
      </c:barChart>
      <c:catAx>
        <c:axId val="5617971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214656"/>
        <c:crosses val="autoZero"/>
        <c:auto val="1"/>
        <c:lblAlgn val="ctr"/>
        <c:lblOffset val="100"/>
        <c:noMultiLvlLbl val="0"/>
      </c:catAx>
      <c:valAx>
        <c:axId val="562146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17971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Osteoarthritis (ICD-10 M15–M19),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-3</c:v>
                </c:pt>
                <c:pt idx="17">
                  <c:v>-20</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3</c:v>
                </c:pt>
                <c:pt idx="15">
                  <c:v>3</c:v>
                </c:pt>
                <c:pt idx="16">
                  <c:v>10</c:v>
                </c:pt>
                <c:pt idx="17">
                  <c:v>78</c:v>
                </c:pt>
              </c:numCache>
            </c:numRef>
          </c:val>
        </c:ser>
        <c:dLbls>
          <c:showLegendKey val="0"/>
          <c:showVal val="0"/>
          <c:showCatName val="0"/>
          <c:showSerName val="0"/>
          <c:showPercent val="0"/>
          <c:showBubbleSize val="0"/>
        </c:dLbls>
        <c:gapWidth val="0"/>
        <c:overlap val="100"/>
        <c:axId val="56318208"/>
        <c:axId val="56320384"/>
      </c:barChart>
      <c:catAx>
        <c:axId val="5631820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20384"/>
        <c:crosses val="autoZero"/>
        <c:auto val="0"/>
        <c:lblAlgn val="ctr"/>
        <c:lblOffset val="100"/>
        <c:tickLblSkip val="1"/>
        <c:noMultiLvlLbl val="0"/>
      </c:catAx>
      <c:valAx>
        <c:axId val="5632038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1820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Osteoarthritis (ICD-10 M15–M19), 1979–2014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Osteoarthritis (ICD-10 M15–M19), 1979–2014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Osteoarthritis.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Osteoarthritis (M15–M19) are from the ICD-10 chapter All diseases of the musculoskeletal system and connective tissue (M00–M99).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f>IF(ISBLANK(Admin!$C$19)," ",Admin!$C$19)</f>
        <v>715</v>
      </c>
    </row>
    <row r="30" spans="1:3" ht="15.75">
      <c r="A30" s="205"/>
      <c r="B30" s="230" t="s">
        <v>113</v>
      </c>
      <c r="C30" s="3" t="str">
        <f>IF(ISBLANK(Admin!$C$20)," ",Admin!$C$20)</f>
        <v>M15–M19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0.89</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Osteoarthritis (ICD-10 M15–M19), 1979–2014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Osteoarthritis (ICD-10 M15–M19), 1979–2014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Osteoarthritis (ICD-10 M15–M19) in Australia, 1979–2014.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1979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1979</v>
      </c>
      <c r="D10" s="50"/>
      <c r="E10" s="53"/>
      <c r="F10" s="45"/>
      <c r="G10" s="88">
        <v>2014</v>
      </c>
      <c r="H10" s="45"/>
      <c r="I10" s="45"/>
      <c r="J10" s="304" t="s">
        <v>121</v>
      </c>
      <c r="K10" s="80"/>
      <c r="L10" s="295" t="str">
        <f>Admin!$C$191</f>
        <v>1979 – 2014</v>
      </c>
      <c r="M10" s="298">
        <f>Admin!F$187</f>
        <v>-2.695154828755586E-2</v>
      </c>
      <c r="N10" s="298">
        <f>Admin!G$187</f>
        <v>-1.0605566022209967E-2</v>
      </c>
      <c r="O10" s="298">
        <f>Admin!H$187</f>
        <v>-1.5991156788847882E-2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1979 – 2014</v>
      </c>
      <c r="M12" s="298">
        <f>Admin!F$186</f>
        <v>-0.61566821034684682</v>
      </c>
      <c r="N12" s="298">
        <f>Admin!G$186</f>
        <v>-0.31145679129929654</v>
      </c>
      <c r="O12" s="298">
        <f>Admin!H$186</f>
        <v>-0.43119284635883043</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Osteoarthritis (ICD-10 M15–M19) in Australia, 1979–2014,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1979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1979</v>
      </c>
      <c r="D34" s="34"/>
      <c r="E34" s="88">
        <v>2014</v>
      </c>
      <c r="F34" s="34"/>
      <c r="G34" s="88" t="s">
        <v>6</v>
      </c>
      <c r="H34" s="34"/>
      <c r="I34" s="89" t="s">
        <v>23</v>
      </c>
      <c r="J34" s="72"/>
      <c r="K34" s="72"/>
      <c r="L34" s="311" t="str">
        <f>Admin!$C$219</f>
        <v>1979 – 2014</v>
      </c>
      <c r="M34" s="315">
        <f ca="1">Admin!F$215</f>
        <v>0.29082748583987345</v>
      </c>
      <c r="N34" s="315">
        <f ca="1">Admin!G$215</f>
        <v>0.68406423844732445</v>
      </c>
      <c r="O34" s="315">
        <f ca="1">Admin!H$215</f>
        <v>0.48831662274594939</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v>18</v>
      </c>
      <c r="D86" s="100">
        <v>0.24814710000000001</v>
      </c>
      <c r="E86" s="100">
        <v>0.52271190000000001</v>
      </c>
      <c r="F86" s="100">
        <v>0.4652136</v>
      </c>
      <c r="G86" s="100">
        <v>0.63150430000000002</v>
      </c>
      <c r="H86" s="100">
        <v>0.30500949999999999</v>
      </c>
      <c r="I86" s="100">
        <v>0.21358250000000001</v>
      </c>
      <c r="J86" s="100">
        <v>75.555555999999996</v>
      </c>
      <c r="K86" s="100">
        <v>79</v>
      </c>
      <c r="L86" s="100">
        <v>12.162162</v>
      </c>
      <c r="M86" s="100">
        <v>3.0376199999999999E-2</v>
      </c>
      <c r="N86" s="100">
        <v>74</v>
      </c>
      <c r="O86" s="100">
        <v>1.0449399999999999E-2</v>
      </c>
      <c r="P86" s="100">
        <v>9.4304999999999996E-3</v>
      </c>
      <c r="R86" s="123">
        <v>1979</v>
      </c>
      <c r="S86" s="100">
        <v>39</v>
      </c>
      <c r="T86" s="100">
        <v>0.53704459999999998</v>
      </c>
      <c r="U86" s="100">
        <v>0.70976329999999999</v>
      </c>
      <c r="V86" s="100">
        <v>0.63168939999999996</v>
      </c>
      <c r="W86" s="100">
        <v>0.88731910000000003</v>
      </c>
      <c r="X86" s="100">
        <v>0.38511810000000002</v>
      </c>
      <c r="Y86" s="100">
        <v>0.2911918</v>
      </c>
      <c r="Z86" s="100">
        <v>81.333332999999996</v>
      </c>
      <c r="AA86" s="100">
        <v>81</v>
      </c>
      <c r="AB86" s="100">
        <v>13.087248000000001</v>
      </c>
      <c r="AC86" s="100">
        <v>8.2433300000000001E-2</v>
      </c>
      <c r="AD86" s="100">
        <v>52</v>
      </c>
      <c r="AE86" s="100">
        <v>7.4809999999999998E-3</v>
      </c>
      <c r="AF86" s="100">
        <v>1.2491199999999999E-2</v>
      </c>
      <c r="AH86" s="123">
        <v>1979</v>
      </c>
      <c r="AI86" s="100">
        <v>57</v>
      </c>
      <c r="AJ86" s="100">
        <v>0.39267750000000001</v>
      </c>
      <c r="AK86" s="100">
        <v>0.66162670000000001</v>
      </c>
      <c r="AL86" s="100">
        <v>0.58884780000000003</v>
      </c>
      <c r="AM86" s="100">
        <v>0.82088499999999998</v>
      </c>
      <c r="AN86" s="100">
        <v>0.3653573</v>
      </c>
      <c r="AO86" s="100">
        <v>0.2708179</v>
      </c>
      <c r="AP86" s="100">
        <v>79.508771999999993</v>
      </c>
      <c r="AQ86" s="100">
        <v>81</v>
      </c>
      <c r="AR86" s="100">
        <v>12.780269000000001</v>
      </c>
      <c r="AS86" s="100">
        <v>5.3487E-2</v>
      </c>
      <c r="AT86" s="100">
        <v>126</v>
      </c>
      <c r="AU86" s="100">
        <v>8.9789999999999991E-3</v>
      </c>
      <c r="AV86" s="100">
        <v>1.04914E-2</v>
      </c>
      <c r="AW86" s="100">
        <v>0.73645950000000004</v>
      </c>
      <c r="AY86" s="123">
        <v>1979</v>
      </c>
    </row>
    <row r="87" spans="2:51">
      <c r="B87" s="123">
        <v>1980</v>
      </c>
      <c r="C87" s="100">
        <v>25</v>
      </c>
      <c r="D87" s="100">
        <v>0.34068949999999998</v>
      </c>
      <c r="E87" s="100">
        <v>0.85014520000000005</v>
      </c>
      <c r="F87" s="100">
        <v>0.75662929999999995</v>
      </c>
      <c r="G87" s="100">
        <v>1.0750724</v>
      </c>
      <c r="H87" s="100">
        <v>0.45559290000000002</v>
      </c>
      <c r="I87" s="100">
        <v>0.34578150000000002</v>
      </c>
      <c r="J87" s="100">
        <v>77.84</v>
      </c>
      <c r="K87" s="100">
        <v>81</v>
      </c>
      <c r="L87" s="100">
        <v>17.985612</v>
      </c>
      <c r="M87" s="100">
        <v>4.1309999999999999E-2</v>
      </c>
      <c r="N87" s="100">
        <v>90</v>
      </c>
      <c r="O87" s="100">
        <v>1.2571199999999999E-2</v>
      </c>
      <c r="P87" s="100">
        <v>1.1558300000000001E-2</v>
      </c>
      <c r="R87" s="123">
        <v>1980</v>
      </c>
      <c r="S87" s="100">
        <v>52</v>
      </c>
      <c r="T87" s="100">
        <v>0.7067814</v>
      </c>
      <c r="U87" s="100">
        <v>0.8986326</v>
      </c>
      <c r="V87" s="100">
        <v>0.79978300000000002</v>
      </c>
      <c r="W87" s="100">
        <v>1.1242699</v>
      </c>
      <c r="X87" s="100">
        <v>0.4947278</v>
      </c>
      <c r="Y87" s="100">
        <v>0.3819149</v>
      </c>
      <c r="Z87" s="100">
        <v>81.076922999999994</v>
      </c>
      <c r="AA87" s="100">
        <v>82</v>
      </c>
      <c r="AB87" s="100">
        <v>15.805471000000001</v>
      </c>
      <c r="AC87" s="100">
        <v>0.1079353</v>
      </c>
      <c r="AD87" s="100">
        <v>81</v>
      </c>
      <c r="AE87" s="100">
        <v>1.15113E-2</v>
      </c>
      <c r="AF87" s="100">
        <v>1.9999200000000002E-2</v>
      </c>
      <c r="AH87" s="123">
        <v>1980</v>
      </c>
      <c r="AI87" s="100">
        <v>77</v>
      </c>
      <c r="AJ87" s="100">
        <v>0.52397510000000003</v>
      </c>
      <c r="AK87" s="100">
        <v>0.8730909</v>
      </c>
      <c r="AL87" s="100">
        <v>0.77705089999999999</v>
      </c>
      <c r="AM87" s="100">
        <v>1.0963217999999999</v>
      </c>
      <c r="AN87" s="100">
        <v>0.47580790000000001</v>
      </c>
      <c r="AO87" s="100">
        <v>0.3645813</v>
      </c>
      <c r="AP87" s="100">
        <v>80.025974000000005</v>
      </c>
      <c r="AQ87" s="100">
        <v>81</v>
      </c>
      <c r="AR87" s="100">
        <v>16.452991000000001</v>
      </c>
      <c r="AS87" s="100">
        <v>7.0840399999999998E-2</v>
      </c>
      <c r="AT87" s="100">
        <v>171</v>
      </c>
      <c r="AU87" s="100">
        <v>1.2045800000000001E-2</v>
      </c>
      <c r="AV87" s="100">
        <v>1.4446499999999999E-2</v>
      </c>
      <c r="AW87" s="100">
        <v>0.94604319999999997</v>
      </c>
      <c r="AY87" s="123">
        <v>1980</v>
      </c>
    </row>
    <row r="88" spans="2:51">
      <c r="B88" s="123">
        <v>1981</v>
      </c>
      <c r="C88" s="100">
        <v>23</v>
      </c>
      <c r="D88" s="100">
        <v>0.30879669999999998</v>
      </c>
      <c r="E88" s="100">
        <v>0.66935560000000005</v>
      </c>
      <c r="F88" s="100">
        <v>0.59572650000000005</v>
      </c>
      <c r="G88" s="100">
        <v>0.8274589</v>
      </c>
      <c r="H88" s="100">
        <v>0.37371979999999999</v>
      </c>
      <c r="I88" s="100">
        <v>0.27985510000000002</v>
      </c>
      <c r="J88" s="100">
        <v>77.565217000000004</v>
      </c>
      <c r="K88" s="100">
        <v>78</v>
      </c>
      <c r="L88" s="100">
        <v>13.372093</v>
      </c>
      <c r="M88" s="100">
        <v>3.7893799999999998E-2</v>
      </c>
      <c r="N88" s="100">
        <v>61</v>
      </c>
      <c r="O88" s="100">
        <v>8.3996000000000001E-3</v>
      </c>
      <c r="P88" s="100">
        <v>8.0087000000000005E-3</v>
      </c>
      <c r="R88" s="123">
        <v>1981</v>
      </c>
      <c r="S88" s="100">
        <v>58</v>
      </c>
      <c r="T88" s="100">
        <v>0.77592050000000001</v>
      </c>
      <c r="U88" s="100">
        <v>1.0150197999999999</v>
      </c>
      <c r="V88" s="100">
        <v>0.9033677</v>
      </c>
      <c r="W88" s="100">
        <v>1.2742863</v>
      </c>
      <c r="X88" s="100">
        <v>0.52041479999999996</v>
      </c>
      <c r="Y88" s="100">
        <v>0.38410719999999998</v>
      </c>
      <c r="Z88" s="100">
        <v>84.379310000000004</v>
      </c>
      <c r="AA88" s="100">
        <v>86</v>
      </c>
      <c r="AB88" s="100">
        <v>18.296530000000001</v>
      </c>
      <c r="AC88" s="100">
        <v>0.1200654</v>
      </c>
      <c r="AD88" s="100">
        <v>43</v>
      </c>
      <c r="AE88" s="100">
        <v>6.0193E-3</v>
      </c>
      <c r="AF88" s="100">
        <v>1.08976E-2</v>
      </c>
      <c r="AH88" s="123">
        <v>1981</v>
      </c>
      <c r="AI88" s="100">
        <v>81</v>
      </c>
      <c r="AJ88" s="100">
        <v>0.54277679999999995</v>
      </c>
      <c r="AK88" s="100">
        <v>0.92229260000000002</v>
      </c>
      <c r="AL88" s="100">
        <v>0.82084049999999997</v>
      </c>
      <c r="AM88" s="100">
        <v>1.1561718999999999</v>
      </c>
      <c r="AN88" s="100">
        <v>0.48349890000000001</v>
      </c>
      <c r="AO88" s="100">
        <v>0.3608267</v>
      </c>
      <c r="AP88" s="100">
        <v>82.444444000000004</v>
      </c>
      <c r="AQ88" s="100">
        <v>84</v>
      </c>
      <c r="AR88" s="100">
        <v>16.564416999999999</v>
      </c>
      <c r="AS88" s="100">
        <v>7.4309899999999998E-2</v>
      </c>
      <c r="AT88" s="100">
        <v>104</v>
      </c>
      <c r="AU88" s="100">
        <v>7.2192000000000003E-3</v>
      </c>
      <c r="AV88" s="100">
        <v>8.9946000000000002E-3</v>
      </c>
      <c r="AW88" s="100">
        <v>0.6594508</v>
      </c>
      <c r="AY88" s="123">
        <v>1981</v>
      </c>
    </row>
    <row r="89" spans="2:51">
      <c r="B89" s="123">
        <v>1982</v>
      </c>
      <c r="C89" s="100">
        <v>30</v>
      </c>
      <c r="D89" s="100">
        <v>0.39573059999999999</v>
      </c>
      <c r="E89" s="100">
        <v>0.85262579999999999</v>
      </c>
      <c r="F89" s="100">
        <v>0.75883699999999998</v>
      </c>
      <c r="G89" s="100">
        <v>1.063477</v>
      </c>
      <c r="H89" s="100">
        <v>0.47749380000000002</v>
      </c>
      <c r="I89" s="100">
        <v>0.38336759999999998</v>
      </c>
      <c r="J89" s="100">
        <v>77.033332999999999</v>
      </c>
      <c r="K89" s="100">
        <v>76.5</v>
      </c>
      <c r="L89" s="100">
        <v>15.625</v>
      </c>
      <c r="M89" s="100">
        <v>4.7397099999999998E-2</v>
      </c>
      <c r="N89" s="100">
        <v>108</v>
      </c>
      <c r="O89" s="100">
        <v>1.46207E-2</v>
      </c>
      <c r="P89" s="100">
        <v>1.37664E-2</v>
      </c>
      <c r="R89" s="123">
        <v>1982</v>
      </c>
      <c r="S89" s="100">
        <v>53</v>
      </c>
      <c r="T89" s="100">
        <v>0.69706270000000004</v>
      </c>
      <c r="U89" s="100">
        <v>0.87285060000000003</v>
      </c>
      <c r="V89" s="100">
        <v>0.77683709999999995</v>
      </c>
      <c r="W89" s="100">
        <v>1.1122574999999999</v>
      </c>
      <c r="X89" s="100">
        <v>0.46781139999999999</v>
      </c>
      <c r="Y89" s="100">
        <v>0.37258659999999999</v>
      </c>
      <c r="Z89" s="100">
        <v>83.490566000000001</v>
      </c>
      <c r="AA89" s="100">
        <v>86</v>
      </c>
      <c r="AB89" s="100">
        <v>15.362318999999999</v>
      </c>
      <c r="AC89" s="100">
        <v>0.1029606</v>
      </c>
      <c r="AD89" s="100">
        <v>104</v>
      </c>
      <c r="AE89" s="100">
        <v>1.4325900000000001E-2</v>
      </c>
      <c r="AF89" s="100">
        <v>2.5403599999999998E-2</v>
      </c>
      <c r="AH89" s="123">
        <v>1982</v>
      </c>
      <c r="AI89" s="100">
        <v>83</v>
      </c>
      <c r="AJ89" s="100">
        <v>0.54661910000000002</v>
      </c>
      <c r="AK89" s="100">
        <v>0.88176529999999997</v>
      </c>
      <c r="AL89" s="100">
        <v>0.78477110000000005</v>
      </c>
      <c r="AM89" s="100">
        <v>1.1144544999999999</v>
      </c>
      <c r="AN89" s="100">
        <v>0.48058089999999998</v>
      </c>
      <c r="AO89" s="100">
        <v>0.38390449999999998</v>
      </c>
      <c r="AP89" s="100">
        <v>81.156627</v>
      </c>
      <c r="AQ89" s="100">
        <v>84</v>
      </c>
      <c r="AR89" s="100">
        <v>15.456238000000001</v>
      </c>
      <c r="AS89" s="100">
        <v>7.2317900000000004E-2</v>
      </c>
      <c r="AT89" s="100">
        <v>212</v>
      </c>
      <c r="AU89" s="100">
        <v>1.4474600000000001E-2</v>
      </c>
      <c r="AV89" s="100">
        <v>1.77568E-2</v>
      </c>
      <c r="AW89" s="100">
        <v>0.97682899999999995</v>
      </c>
      <c r="AY89" s="123">
        <v>1982</v>
      </c>
    </row>
    <row r="90" spans="2:51">
      <c r="B90" s="123">
        <v>1983</v>
      </c>
      <c r="C90" s="100">
        <v>33</v>
      </c>
      <c r="D90" s="100">
        <v>0.42933270000000001</v>
      </c>
      <c r="E90" s="100">
        <v>0.8665697</v>
      </c>
      <c r="F90" s="100">
        <v>0.77124709999999996</v>
      </c>
      <c r="G90" s="100">
        <v>1.0520653</v>
      </c>
      <c r="H90" s="100">
        <v>0.48896990000000001</v>
      </c>
      <c r="I90" s="100">
        <v>0.38661430000000002</v>
      </c>
      <c r="J90" s="100">
        <v>76.121212</v>
      </c>
      <c r="K90" s="100">
        <v>77</v>
      </c>
      <c r="L90" s="100">
        <v>18.333333</v>
      </c>
      <c r="M90" s="100">
        <v>5.4590600000000003E-2</v>
      </c>
      <c r="N90" s="100">
        <v>114</v>
      </c>
      <c r="O90" s="100">
        <v>1.5232300000000001E-2</v>
      </c>
      <c r="P90" s="100">
        <v>1.5507999999999999E-2</v>
      </c>
      <c r="R90" s="123">
        <v>1983</v>
      </c>
      <c r="S90" s="100">
        <v>53</v>
      </c>
      <c r="T90" s="100">
        <v>0.68767529999999999</v>
      </c>
      <c r="U90" s="100">
        <v>0.83979669999999995</v>
      </c>
      <c r="V90" s="100">
        <v>0.74741900000000006</v>
      </c>
      <c r="W90" s="100">
        <v>1.0377803000000001</v>
      </c>
      <c r="X90" s="100">
        <v>0.44974209999999998</v>
      </c>
      <c r="Y90" s="100">
        <v>0.31896449999999998</v>
      </c>
      <c r="Z90" s="100">
        <v>82.509433999999999</v>
      </c>
      <c r="AA90" s="100">
        <v>82</v>
      </c>
      <c r="AB90" s="100">
        <v>15.406976999999999</v>
      </c>
      <c r="AC90" s="100">
        <v>0.1067816</v>
      </c>
      <c r="AD90" s="100">
        <v>35</v>
      </c>
      <c r="AE90" s="100">
        <v>4.7622000000000003E-3</v>
      </c>
      <c r="AF90" s="100">
        <v>8.7992999999999995E-3</v>
      </c>
      <c r="AH90" s="123">
        <v>1983</v>
      </c>
      <c r="AI90" s="100">
        <v>86</v>
      </c>
      <c r="AJ90" s="100">
        <v>0.55867840000000002</v>
      </c>
      <c r="AK90" s="100">
        <v>0.86024860000000003</v>
      </c>
      <c r="AL90" s="100">
        <v>0.76562129999999995</v>
      </c>
      <c r="AM90" s="100">
        <v>1.0542654</v>
      </c>
      <c r="AN90" s="100">
        <v>0.47339409999999998</v>
      </c>
      <c r="AO90" s="100">
        <v>0.35163509999999998</v>
      </c>
      <c r="AP90" s="100">
        <v>80.058139999999995</v>
      </c>
      <c r="AQ90" s="100">
        <v>80.5</v>
      </c>
      <c r="AR90" s="100">
        <v>16.412213999999999</v>
      </c>
      <c r="AS90" s="100">
        <v>7.8122200000000003E-2</v>
      </c>
      <c r="AT90" s="100">
        <v>149</v>
      </c>
      <c r="AU90" s="100">
        <v>1.00447E-2</v>
      </c>
      <c r="AV90" s="100">
        <v>1.3152499999999999E-2</v>
      </c>
      <c r="AW90" s="100">
        <v>1.0318803999999999</v>
      </c>
      <c r="AY90" s="123">
        <v>1983</v>
      </c>
    </row>
    <row r="91" spans="2:51">
      <c r="B91" s="123">
        <v>1984</v>
      </c>
      <c r="C91" s="100">
        <v>39</v>
      </c>
      <c r="D91" s="100">
        <v>0.50140059999999997</v>
      </c>
      <c r="E91" s="100">
        <v>0.94187469999999995</v>
      </c>
      <c r="F91" s="100">
        <v>0.83826840000000002</v>
      </c>
      <c r="G91" s="100">
        <v>1.1425002</v>
      </c>
      <c r="H91" s="100">
        <v>0.55349159999999997</v>
      </c>
      <c r="I91" s="100">
        <v>0.45034089999999999</v>
      </c>
      <c r="J91" s="100">
        <v>74.153846000000001</v>
      </c>
      <c r="K91" s="100">
        <v>74</v>
      </c>
      <c r="L91" s="100">
        <v>22.807017999999999</v>
      </c>
      <c r="M91" s="100">
        <v>6.5014100000000005E-2</v>
      </c>
      <c r="N91" s="100">
        <v>206</v>
      </c>
      <c r="O91" s="100">
        <v>2.7225800000000001E-2</v>
      </c>
      <c r="P91" s="100">
        <v>2.9175199999999998E-2</v>
      </c>
      <c r="R91" s="123">
        <v>1984</v>
      </c>
      <c r="S91" s="100">
        <v>43</v>
      </c>
      <c r="T91" s="100">
        <v>0.55119870000000004</v>
      </c>
      <c r="U91" s="100">
        <v>0.65005900000000005</v>
      </c>
      <c r="V91" s="100">
        <v>0.57855250000000003</v>
      </c>
      <c r="W91" s="100">
        <v>0.82052409999999998</v>
      </c>
      <c r="X91" s="100">
        <v>0.35507699999999998</v>
      </c>
      <c r="Y91" s="100">
        <v>0.27214630000000001</v>
      </c>
      <c r="Z91" s="100">
        <v>82.162790999999999</v>
      </c>
      <c r="AA91" s="100">
        <v>84</v>
      </c>
      <c r="AB91" s="100">
        <v>11.748633999999999</v>
      </c>
      <c r="AC91" s="100">
        <v>8.6125699999999999E-2</v>
      </c>
      <c r="AD91" s="100">
        <v>74</v>
      </c>
      <c r="AE91" s="100">
        <v>9.9611999999999999E-3</v>
      </c>
      <c r="AF91" s="100">
        <v>1.9403199999999999E-2</v>
      </c>
      <c r="AH91" s="123">
        <v>1984</v>
      </c>
      <c r="AI91" s="100">
        <v>82</v>
      </c>
      <c r="AJ91" s="100">
        <v>0.52633640000000004</v>
      </c>
      <c r="AK91" s="100">
        <v>0.776949</v>
      </c>
      <c r="AL91" s="100">
        <v>0.69148469999999995</v>
      </c>
      <c r="AM91" s="100">
        <v>0.95893569999999995</v>
      </c>
      <c r="AN91" s="100">
        <v>0.44408880000000001</v>
      </c>
      <c r="AO91" s="100">
        <v>0.3527093</v>
      </c>
      <c r="AP91" s="100">
        <v>78.353658999999993</v>
      </c>
      <c r="AQ91" s="100">
        <v>80.5</v>
      </c>
      <c r="AR91" s="100">
        <v>15.270019</v>
      </c>
      <c r="AS91" s="100">
        <v>7.4603799999999998E-2</v>
      </c>
      <c r="AT91" s="100">
        <v>280</v>
      </c>
      <c r="AU91" s="100">
        <v>1.86727E-2</v>
      </c>
      <c r="AV91" s="100">
        <v>2.5748099999999999E-2</v>
      </c>
      <c r="AW91" s="100">
        <v>1.4489064</v>
      </c>
      <c r="AY91" s="123">
        <v>1984</v>
      </c>
    </row>
    <row r="92" spans="2:51">
      <c r="B92" s="123">
        <v>1985</v>
      </c>
      <c r="C92" s="100">
        <v>30</v>
      </c>
      <c r="D92" s="100">
        <v>0.3805789</v>
      </c>
      <c r="E92" s="100">
        <v>0.76280619999999999</v>
      </c>
      <c r="F92" s="100">
        <v>0.67889759999999999</v>
      </c>
      <c r="G92" s="100">
        <v>0.96199140000000005</v>
      </c>
      <c r="H92" s="100">
        <v>0.44171359999999998</v>
      </c>
      <c r="I92" s="100">
        <v>0.36620930000000002</v>
      </c>
      <c r="J92" s="100">
        <v>73.900000000000006</v>
      </c>
      <c r="K92" s="100">
        <v>75.5</v>
      </c>
      <c r="L92" s="100">
        <v>15.384615</v>
      </c>
      <c r="M92" s="100">
        <v>4.6760999999999997E-2</v>
      </c>
      <c r="N92" s="100">
        <v>199</v>
      </c>
      <c r="O92" s="100">
        <v>2.5977199999999999E-2</v>
      </c>
      <c r="P92" s="100">
        <v>2.6491199999999999E-2</v>
      </c>
      <c r="R92" s="123">
        <v>1985</v>
      </c>
      <c r="S92" s="100">
        <v>57</v>
      </c>
      <c r="T92" s="100">
        <v>0.72100940000000002</v>
      </c>
      <c r="U92" s="100">
        <v>0.83832859999999998</v>
      </c>
      <c r="V92" s="100">
        <v>0.74611240000000001</v>
      </c>
      <c r="W92" s="100">
        <v>1.0483632000000001</v>
      </c>
      <c r="X92" s="100">
        <v>0.44132860000000002</v>
      </c>
      <c r="Y92" s="100">
        <v>0.32579370000000002</v>
      </c>
      <c r="Z92" s="100">
        <v>83.947367999999997</v>
      </c>
      <c r="AA92" s="100">
        <v>84</v>
      </c>
      <c r="AB92" s="100">
        <v>14.728681999999999</v>
      </c>
      <c r="AC92" s="100">
        <v>0.10429629999999999</v>
      </c>
      <c r="AD92" s="100">
        <v>45</v>
      </c>
      <c r="AE92" s="100">
        <v>5.9861000000000003E-3</v>
      </c>
      <c r="AF92" s="100">
        <v>1.1048799999999999E-2</v>
      </c>
      <c r="AH92" s="123">
        <v>1985</v>
      </c>
      <c r="AI92" s="100">
        <v>87</v>
      </c>
      <c r="AJ92" s="100">
        <v>0.55104050000000004</v>
      </c>
      <c r="AK92" s="100">
        <v>0.82228829999999997</v>
      </c>
      <c r="AL92" s="100">
        <v>0.73183659999999995</v>
      </c>
      <c r="AM92" s="100">
        <v>1.029992</v>
      </c>
      <c r="AN92" s="100">
        <v>0.45311220000000002</v>
      </c>
      <c r="AO92" s="100">
        <v>0.35231669999999998</v>
      </c>
      <c r="AP92" s="100">
        <v>80.482759000000001</v>
      </c>
      <c r="AQ92" s="100">
        <v>82</v>
      </c>
      <c r="AR92" s="100">
        <v>14.948454</v>
      </c>
      <c r="AS92" s="100">
        <v>7.3227399999999998E-2</v>
      </c>
      <c r="AT92" s="100">
        <v>244</v>
      </c>
      <c r="AU92" s="100">
        <v>1.6075900000000001E-2</v>
      </c>
      <c r="AV92" s="100">
        <v>2.10621E-2</v>
      </c>
      <c r="AW92" s="100">
        <v>0.90991319999999998</v>
      </c>
      <c r="AY92" s="123">
        <v>1985</v>
      </c>
    </row>
    <row r="93" spans="2:51">
      <c r="B93" s="123">
        <v>1986</v>
      </c>
      <c r="C93" s="100">
        <v>40</v>
      </c>
      <c r="D93" s="100">
        <v>0.4999883</v>
      </c>
      <c r="E93" s="100">
        <v>0.88919309999999996</v>
      </c>
      <c r="F93" s="100">
        <v>0.79138180000000002</v>
      </c>
      <c r="G93" s="100">
        <v>1.0937792</v>
      </c>
      <c r="H93" s="100">
        <v>0.51690639999999999</v>
      </c>
      <c r="I93" s="100">
        <v>0.40915780000000002</v>
      </c>
      <c r="J93" s="100">
        <v>76.025000000000006</v>
      </c>
      <c r="K93" s="100">
        <v>76.5</v>
      </c>
      <c r="L93" s="100">
        <v>20.618556999999999</v>
      </c>
      <c r="M93" s="100">
        <v>6.4298300000000003E-2</v>
      </c>
      <c r="N93" s="100">
        <v>152</v>
      </c>
      <c r="O93" s="100">
        <v>1.9571499999999999E-2</v>
      </c>
      <c r="P93" s="100">
        <v>2.1004499999999999E-2</v>
      </c>
      <c r="R93" s="123">
        <v>1986</v>
      </c>
      <c r="S93" s="100">
        <v>46</v>
      </c>
      <c r="T93" s="100">
        <v>0.57369749999999997</v>
      </c>
      <c r="U93" s="100">
        <v>0.63603520000000002</v>
      </c>
      <c r="V93" s="100">
        <v>0.56607130000000005</v>
      </c>
      <c r="W93" s="100">
        <v>0.79276579999999996</v>
      </c>
      <c r="X93" s="100">
        <v>0.3495897</v>
      </c>
      <c r="Y93" s="100">
        <v>0.276171</v>
      </c>
      <c r="Z93" s="100">
        <v>82.413043000000002</v>
      </c>
      <c r="AA93" s="100">
        <v>84.5</v>
      </c>
      <c r="AB93" s="100">
        <v>12.777778</v>
      </c>
      <c r="AC93" s="100">
        <v>8.7169099999999999E-2</v>
      </c>
      <c r="AD93" s="100">
        <v>66</v>
      </c>
      <c r="AE93" s="100">
        <v>8.6692000000000002E-3</v>
      </c>
      <c r="AF93" s="100">
        <v>1.6918200000000001E-2</v>
      </c>
      <c r="AH93" s="123">
        <v>1986</v>
      </c>
      <c r="AI93" s="100">
        <v>86</v>
      </c>
      <c r="AJ93" s="100">
        <v>0.53688429999999998</v>
      </c>
      <c r="AK93" s="100">
        <v>0.74370789999999998</v>
      </c>
      <c r="AL93" s="100">
        <v>0.66190000000000004</v>
      </c>
      <c r="AM93" s="100">
        <v>0.92140080000000002</v>
      </c>
      <c r="AN93" s="100">
        <v>0.42225790000000002</v>
      </c>
      <c r="AO93" s="100">
        <v>0.33614660000000002</v>
      </c>
      <c r="AP93" s="100">
        <v>79.441860000000005</v>
      </c>
      <c r="AQ93" s="100">
        <v>80</v>
      </c>
      <c r="AR93" s="100">
        <v>15.523466000000001</v>
      </c>
      <c r="AS93" s="100">
        <v>7.4795E-2</v>
      </c>
      <c r="AT93" s="100">
        <v>218</v>
      </c>
      <c r="AU93" s="100">
        <v>1.4174600000000001E-2</v>
      </c>
      <c r="AV93" s="100">
        <v>1.9573199999999999E-2</v>
      </c>
      <c r="AW93" s="100">
        <v>1.3980249</v>
      </c>
      <c r="AY93" s="123">
        <v>1986</v>
      </c>
    </row>
    <row r="94" spans="2:51">
      <c r="B94" s="123">
        <v>1987</v>
      </c>
      <c r="C94" s="100">
        <v>30</v>
      </c>
      <c r="D94" s="100">
        <v>0.36953750000000002</v>
      </c>
      <c r="E94" s="100">
        <v>0.70445489999999999</v>
      </c>
      <c r="F94" s="100">
        <v>0.62696479999999999</v>
      </c>
      <c r="G94" s="100">
        <v>0.8763225</v>
      </c>
      <c r="H94" s="100">
        <v>0.39484859999999999</v>
      </c>
      <c r="I94" s="100">
        <v>0.31507570000000001</v>
      </c>
      <c r="J94" s="100">
        <v>77</v>
      </c>
      <c r="K94" s="100">
        <v>77</v>
      </c>
      <c r="L94" s="100">
        <v>15.625</v>
      </c>
      <c r="M94" s="100">
        <v>4.7163099999999999E-2</v>
      </c>
      <c r="N94" s="100">
        <v>107</v>
      </c>
      <c r="O94" s="100">
        <v>1.35891E-2</v>
      </c>
      <c r="P94" s="100">
        <v>1.4853699999999999E-2</v>
      </c>
      <c r="R94" s="123">
        <v>1987</v>
      </c>
      <c r="S94" s="100">
        <v>66</v>
      </c>
      <c r="T94" s="100">
        <v>0.81025150000000001</v>
      </c>
      <c r="U94" s="100">
        <v>0.90612239999999999</v>
      </c>
      <c r="V94" s="100">
        <v>0.80644890000000002</v>
      </c>
      <c r="W94" s="100">
        <v>1.1207802</v>
      </c>
      <c r="X94" s="100">
        <v>0.48382730000000002</v>
      </c>
      <c r="Y94" s="100">
        <v>0.36307240000000002</v>
      </c>
      <c r="Z94" s="100">
        <v>82.606060999999997</v>
      </c>
      <c r="AA94" s="100">
        <v>82.5</v>
      </c>
      <c r="AB94" s="100">
        <v>16.058394</v>
      </c>
      <c r="AC94" s="100">
        <v>0.12288209999999999</v>
      </c>
      <c r="AD94" s="100">
        <v>78</v>
      </c>
      <c r="AE94" s="100">
        <v>1.00961E-2</v>
      </c>
      <c r="AF94" s="100">
        <v>2.0571300000000001E-2</v>
      </c>
      <c r="AH94" s="123">
        <v>1987</v>
      </c>
      <c r="AI94" s="100">
        <v>96</v>
      </c>
      <c r="AJ94" s="100">
        <v>0.59026529999999999</v>
      </c>
      <c r="AK94" s="100">
        <v>0.84236120000000003</v>
      </c>
      <c r="AL94" s="100">
        <v>0.74970150000000002</v>
      </c>
      <c r="AM94" s="100">
        <v>1.0453067</v>
      </c>
      <c r="AN94" s="100">
        <v>0.45690069999999999</v>
      </c>
      <c r="AO94" s="100">
        <v>0.35126760000000001</v>
      </c>
      <c r="AP94" s="100">
        <v>80.854167000000004</v>
      </c>
      <c r="AQ94" s="100">
        <v>81.5</v>
      </c>
      <c r="AR94" s="100">
        <v>15.920398</v>
      </c>
      <c r="AS94" s="100">
        <v>8.1828200000000004E-2</v>
      </c>
      <c r="AT94" s="100">
        <v>185</v>
      </c>
      <c r="AU94" s="100">
        <v>1.18592E-2</v>
      </c>
      <c r="AV94" s="100">
        <v>1.6825400000000001E-2</v>
      </c>
      <c r="AW94" s="100">
        <v>0.77743899999999999</v>
      </c>
      <c r="AY94" s="123">
        <v>1987</v>
      </c>
    </row>
    <row r="95" spans="2:51">
      <c r="B95" s="123">
        <v>1988</v>
      </c>
      <c r="C95" s="100">
        <v>33</v>
      </c>
      <c r="D95" s="100">
        <v>0.4000512</v>
      </c>
      <c r="E95" s="100">
        <v>0.77294039999999997</v>
      </c>
      <c r="F95" s="100">
        <v>0.687917</v>
      </c>
      <c r="G95" s="100">
        <v>0.95837530000000004</v>
      </c>
      <c r="H95" s="100">
        <v>0.42236859999999998</v>
      </c>
      <c r="I95" s="100">
        <v>0.32532080000000002</v>
      </c>
      <c r="J95" s="100">
        <v>78.636364</v>
      </c>
      <c r="K95" s="100">
        <v>81</v>
      </c>
      <c r="L95" s="100">
        <v>14.042553</v>
      </c>
      <c r="M95" s="100">
        <v>5.0706800000000003E-2</v>
      </c>
      <c r="N95" s="100">
        <v>81</v>
      </c>
      <c r="O95" s="100">
        <v>1.0132499999999999E-2</v>
      </c>
      <c r="P95" s="100">
        <v>1.09468E-2</v>
      </c>
      <c r="R95" s="123">
        <v>1988</v>
      </c>
      <c r="S95" s="100">
        <v>79</v>
      </c>
      <c r="T95" s="100">
        <v>0.95373549999999996</v>
      </c>
      <c r="U95" s="100">
        <v>1.0259278000000001</v>
      </c>
      <c r="V95" s="100">
        <v>0.91307570000000005</v>
      </c>
      <c r="W95" s="100">
        <v>1.2677118999999999</v>
      </c>
      <c r="X95" s="100">
        <v>0.57236940000000003</v>
      </c>
      <c r="Y95" s="100">
        <v>0.44772580000000001</v>
      </c>
      <c r="Z95" s="100">
        <v>81.303797000000003</v>
      </c>
      <c r="AA95" s="100">
        <v>82</v>
      </c>
      <c r="AB95" s="100">
        <v>18.809524</v>
      </c>
      <c r="AC95" s="100">
        <v>0.14420269999999999</v>
      </c>
      <c r="AD95" s="100">
        <v>125</v>
      </c>
      <c r="AE95" s="100">
        <v>1.5926599999999999E-2</v>
      </c>
      <c r="AF95" s="100">
        <v>3.1919299999999998E-2</v>
      </c>
      <c r="AH95" s="123">
        <v>1988</v>
      </c>
      <c r="AI95" s="100">
        <v>112</v>
      </c>
      <c r="AJ95" s="100">
        <v>0.67746729999999999</v>
      </c>
      <c r="AK95" s="100">
        <v>0.93072650000000001</v>
      </c>
      <c r="AL95" s="100">
        <v>0.82834660000000004</v>
      </c>
      <c r="AM95" s="100">
        <v>1.1521272</v>
      </c>
      <c r="AN95" s="100">
        <v>0.51362240000000003</v>
      </c>
      <c r="AO95" s="100">
        <v>0.39869139999999997</v>
      </c>
      <c r="AP95" s="100">
        <v>80.517857000000006</v>
      </c>
      <c r="AQ95" s="100">
        <v>82</v>
      </c>
      <c r="AR95" s="100">
        <v>17.099236999999999</v>
      </c>
      <c r="AS95" s="100">
        <v>9.34392E-2</v>
      </c>
      <c r="AT95" s="100">
        <v>206</v>
      </c>
      <c r="AU95" s="100">
        <v>1.30029E-2</v>
      </c>
      <c r="AV95" s="100">
        <v>1.8205099999999998E-2</v>
      </c>
      <c r="AW95" s="100">
        <v>0.75340629999999997</v>
      </c>
      <c r="AY95" s="123">
        <v>1988</v>
      </c>
    </row>
    <row r="96" spans="2:51">
      <c r="B96" s="123">
        <v>1989</v>
      </c>
      <c r="C96" s="100">
        <v>33</v>
      </c>
      <c r="D96" s="100">
        <v>0.39343840000000002</v>
      </c>
      <c r="E96" s="100">
        <v>0.74881229999999999</v>
      </c>
      <c r="F96" s="100">
        <v>0.66644289999999995</v>
      </c>
      <c r="G96" s="100">
        <v>0.94477739999999999</v>
      </c>
      <c r="H96" s="100">
        <v>0.41428090000000001</v>
      </c>
      <c r="I96" s="100">
        <v>0.32550560000000001</v>
      </c>
      <c r="J96" s="100">
        <v>78.757576</v>
      </c>
      <c r="K96" s="100">
        <v>82</v>
      </c>
      <c r="L96" s="100">
        <v>15.277778</v>
      </c>
      <c r="M96" s="100">
        <v>4.9308200000000003E-2</v>
      </c>
      <c r="N96" s="100">
        <v>107</v>
      </c>
      <c r="O96" s="100">
        <v>1.31761E-2</v>
      </c>
      <c r="P96" s="100">
        <v>1.4843200000000001E-2</v>
      </c>
      <c r="R96" s="123">
        <v>1989</v>
      </c>
      <c r="S96" s="100">
        <v>80</v>
      </c>
      <c r="T96" s="100">
        <v>0.949349</v>
      </c>
      <c r="U96" s="100">
        <v>1.0150797</v>
      </c>
      <c r="V96" s="100">
        <v>0.90342089999999997</v>
      </c>
      <c r="W96" s="100">
        <v>1.2737044</v>
      </c>
      <c r="X96" s="100">
        <v>0.55037749999999996</v>
      </c>
      <c r="Y96" s="100">
        <v>0.43620540000000002</v>
      </c>
      <c r="Z96" s="100">
        <v>83.3</v>
      </c>
      <c r="AA96" s="100">
        <v>85.5</v>
      </c>
      <c r="AB96" s="100">
        <v>16.806723000000002</v>
      </c>
      <c r="AC96" s="100">
        <v>0.13960139999999999</v>
      </c>
      <c r="AD96" s="100">
        <v>107</v>
      </c>
      <c r="AE96" s="100">
        <v>1.3416900000000001E-2</v>
      </c>
      <c r="AF96" s="100">
        <v>2.7805099999999999E-2</v>
      </c>
      <c r="AH96" s="123">
        <v>1989</v>
      </c>
      <c r="AI96" s="100">
        <v>113</v>
      </c>
      <c r="AJ96" s="100">
        <v>0.67204240000000004</v>
      </c>
      <c r="AK96" s="100">
        <v>0.92759930000000002</v>
      </c>
      <c r="AL96" s="100">
        <v>0.82556339999999995</v>
      </c>
      <c r="AM96" s="100">
        <v>1.1676546999999999</v>
      </c>
      <c r="AN96" s="100">
        <v>0.50448789999999999</v>
      </c>
      <c r="AO96" s="100">
        <v>0.3985437</v>
      </c>
      <c r="AP96" s="100">
        <v>81.973450999999997</v>
      </c>
      <c r="AQ96" s="100">
        <v>83</v>
      </c>
      <c r="AR96" s="100">
        <v>16.32948</v>
      </c>
      <c r="AS96" s="100">
        <v>9.0958899999999995E-2</v>
      </c>
      <c r="AT96" s="100">
        <v>214</v>
      </c>
      <c r="AU96" s="100">
        <v>1.3295400000000001E-2</v>
      </c>
      <c r="AV96" s="100">
        <v>1.9354400000000001E-2</v>
      </c>
      <c r="AW96" s="100">
        <v>0.73768820000000002</v>
      </c>
      <c r="AY96" s="123">
        <v>1989</v>
      </c>
    </row>
    <row r="97" spans="2:51">
      <c r="B97" s="123">
        <v>1990</v>
      </c>
      <c r="C97" s="100">
        <v>32</v>
      </c>
      <c r="D97" s="100">
        <v>0.37597209999999998</v>
      </c>
      <c r="E97" s="100">
        <v>0.64744409999999997</v>
      </c>
      <c r="F97" s="100">
        <v>0.57622530000000005</v>
      </c>
      <c r="G97" s="100">
        <v>0.78403069999999997</v>
      </c>
      <c r="H97" s="100">
        <v>0.37038579999999999</v>
      </c>
      <c r="I97" s="100">
        <v>0.3023882</v>
      </c>
      <c r="J97" s="100">
        <v>77.3125</v>
      </c>
      <c r="K97" s="100">
        <v>77</v>
      </c>
      <c r="L97" s="100">
        <v>14.222222</v>
      </c>
      <c r="M97" s="100">
        <v>4.9491199999999999E-2</v>
      </c>
      <c r="N97" s="100">
        <v>103</v>
      </c>
      <c r="O97" s="100">
        <v>1.2508500000000001E-2</v>
      </c>
      <c r="P97" s="100">
        <v>1.44335E-2</v>
      </c>
      <c r="R97" s="123">
        <v>1990</v>
      </c>
      <c r="S97" s="100">
        <v>51</v>
      </c>
      <c r="T97" s="100">
        <v>0.59622209999999998</v>
      </c>
      <c r="U97" s="100">
        <v>0.63914870000000001</v>
      </c>
      <c r="V97" s="100">
        <v>0.56884230000000002</v>
      </c>
      <c r="W97" s="100">
        <v>0.80626900000000001</v>
      </c>
      <c r="X97" s="100">
        <v>0.34359309999999998</v>
      </c>
      <c r="Y97" s="100">
        <v>0.2593705</v>
      </c>
      <c r="Z97" s="100">
        <v>82.862745000000004</v>
      </c>
      <c r="AA97" s="100">
        <v>84</v>
      </c>
      <c r="AB97" s="100">
        <v>11.778290999999999</v>
      </c>
      <c r="AC97" s="100">
        <v>9.2054399999999995E-2</v>
      </c>
      <c r="AD97" s="100">
        <v>79</v>
      </c>
      <c r="AE97" s="100">
        <v>9.7672999999999996E-3</v>
      </c>
      <c r="AF97" s="100">
        <v>2.0923899999999999E-2</v>
      </c>
      <c r="AH97" s="123">
        <v>1990</v>
      </c>
      <c r="AI97" s="100">
        <v>83</v>
      </c>
      <c r="AJ97" s="100">
        <v>0.48637200000000003</v>
      </c>
      <c r="AK97" s="100">
        <v>0.65634610000000004</v>
      </c>
      <c r="AL97" s="100">
        <v>0.584148</v>
      </c>
      <c r="AM97" s="100">
        <v>0.81349579999999999</v>
      </c>
      <c r="AN97" s="100">
        <v>0.36242950000000002</v>
      </c>
      <c r="AO97" s="100">
        <v>0.28274070000000001</v>
      </c>
      <c r="AP97" s="100">
        <v>80.722892000000002</v>
      </c>
      <c r="AQ97" s="100">
        <v>83</v>
      </c>
      <c r="AR97" s="100">
        <v>12.613982</v>
      </c>
      <c r="AS97" s="100">
        <v>6.9132100000000002E-2</v>
      </c>
      <c r="AT97" s="100">
        <v>182</v>
      </c>
      <c r="AU97" s="100">
        <v>1.1150200000000001E-2</v>
      </c>
      <c r="AV97" s="100">
        <v>1.6679200000000002E-2</v>
      </c>
      <c r="AW97" s="100">
        <v>1.0129789</v>
      </c>
      <c r="AY97" s="123">
        <v>1990</v>
      </c>
    </row>
    <row r="98" spans="2:51">
      <c r="B98" s="123">
        <v>1991</v>
      </c>
      <c r="C98" s="100">
        <v>28</v>
      </c>
      <c r="D98" s="100">
        <v>0.32499909999999999</v>
      </c>
      <c r="E98" s="100">
        <v>0.58301230000000004</v>
      </c>
      <c r="F98" s="100">
        <v>0.51888089999999998</v>
      </c>
      <c r="G98" s="100">
        <v>0.72019889999999998</v>
      </c>
      <c r="H98" s="100">
        <v>0.32111849999999997</v>
      </c>
      <c r="I98" s="100">
        <v>0.2483698</v>
      </c>
      <c r="J98" s="100">
        <v>79.5</v>
      </c>
      <c r="K98" s="100">
        <v>80</v>
      </c>
      <c r="L98" s="100">
        <v>14.213198</v>
      </c>
      <c r="M98" s="100">
        <v>4.3704199999999999E-2</v>
      </c>
      <c r="N98" s="100">
        <v>71</v>
      </c>
      <c r="O98" s="100">
        <v>8.5257000000000006E-3</v>
      </c>
      <c r="P98" s="100">
        <v>1.0474000000000001E-2</v>
      </c>
      <c r="R98" s="123">
        <v>1991</v>
      </c>
      <c r="S98" s="100">
        <v>52</v>
      </c>
      <c r="T98" s="100">
        <v>0.59986430000000002</v>
      </c>
      <c r="U98" s="100">
        <v>0.62791750000000002</v>
      </c>
      <c r="V98" s="100">
        <v>0.55884650000000002</v>
      </c>
      <c r="W98" s="100">
        <v>0.79268559999999999</v>
      </c>
      <c r="X98" s="100">
        <v>0.34730529999999998</v>
      </c>
      <c r="Y98" s="100">
        <v>0.27535870000000001</v>
      </c>
      <c r="Z98" s="100">
        <v>83.173077000000006</v>
      </c>
      <c r="AA98" s="100">
        <v>86.5</v>
      </c>
      <c r="AB98" s="100">
        <v>11.231102</v>
      </c>
      <c r="AC98" s="100">
        <v>9.4409800000000002E-2</v>
      </c>
      <c r="AD98" s="100">
        <v>94</v>
      </c>
      <c r="AE98" s="100">
        <v>1.14807E-2</v>
      </c>
      <c r="AF98" s="100">
        <v>2.5604700000000001E-2</v>
      </c>
      <c r="AH98" s="123">
        <v>1991</v>
      </c>
      <c r="AI98" s="100">
        <v>80</v>
      </c>
      <c r="AJ98" s="100">
        <v>0.46285490000000001</v>
      </c>
      <c r="AK98" s="100">
        <v>0.61573929999999999</v>
      </c>
      <c r="AL98" s="100">
        <v>0.54800800000000005</v>
      </c>
      <c r="AM98" s="100">
        <v>0.7709551</v>
      </c>
      <c r="AN98" s="100">
        <v>0.3386902</v>
      </c>
      <c r="AO98" s="100">
        <v>0.26547799999999999</v>
      </c>
      <c r="AP98" s="100">
        <v>81.887500000000003</v>
      </c>
      <c r="AQ98" s="100">
        <v>82</v>
      </c>
      <c r="AR98" s="100">
        <v>12.121212</v>
      </c>
      <c r="AS98" s="100">
        <v>6.7144499999999996E-2</v>
      </c>
      <c r="AT98" s="100">
        <v>165</v>
      </c>
      <c r="AU98" s="100">
        <v>9.9906000000000005E-3</v>
      </c>
      <c r="AV98" s="100">
        <v>1.57897E-2</v>
      </c>
      <c r="AW98" s="100">
        <v>0.92848560000000002</v>
      </c>
      <c r="AY98" s="123">
        <v>1991</v>
      </c>
    </row>
    <row r="99" spans="2:51">
      <c r="B99" s="123">
        <v>1992</v>
      </c>
      <c r="C99" s="100">
        <v>31</v>
      </c>
      <c r="D99" s="100">
        <v>0.35598400000000002</v>
      </c>
      <c r="E99" s="100">
        <v>0.66697550000000005</v>
      </c>
      <c r="F99" s="100">
        <v>0.59360820000000003</v>
      </c>
      <c r="G99" s="100">
        <v>0.84078560000000002</v>
      </c>
      <c r="H99" s="100">
        <v>0.35049160000000001</v>
      </c>
      <c r="I99" s="100">
        <v>0.27466410000000002</v>
      </c>
      <c r="J99" s="100">
        <v>81.161289999999994</v>
      </c>
      <c r="K99" s="100">
        <v>82</v>
      </c>
      <c r="L99" s="100">
        <v>13.901344999999999</v>
      </c>
      <c r="M99" s="100">
        <v>4.6887999999999999E-2</v>
      </c>
      <c r="N99" s="100">
        <v>42</v>
      </c>
      <c r="O99" s="100">
        <v>4.9935999999999999E-3</v>
      </c>
      <c r="P99" s="100">
        <v>6.2154000000000003E-3</v>
      </c>
      <c r="R99" s="123">
        <v>1992</v>
      </c>
      <c r="S99" s="100">
        <v>69</v>
      </c>
      <c r="T99" s="100">
        <v>0.78673910000000002</v>
      </c>
      <c r="U99" s="100">
        <v>0.80008270000000004</v>
      </c>
      <c r="V99" s="100">
        <v>0.71207359999999997</v>
      </c>
      <c r="W99" s="100">
        <v>0.99625850000000005</v>
      </c>
      <c r="X99" s="100">
        <v>0.41803220000000002</v>
      </c>
      <c r="Y99" s="100">
        <v>0.31421169999999998</v>
      </c>
      <c r="Z99" s="100">
        <v>84.579710000000006</v>
      </c>
      <c r="AA99" s="100">
        <v>86</v>
      </c>
      <c r="AB99" s="100">
        <v>13.827655</v>
      </c>
      <c r="AC99" s="100">
        <v>0.1199062</v>
      </c>
      <c r="AD99" s="100">
        <v>35</v>
      </c>
      <c r="AE99" s="100">
        <v>4.2297000000000003E-3</v>
      </c>
      <c r="AF99" s="100">
        <v>9.5946E-3</v>
      </c>
      <c r="AH99" s="123">
        <v>1992</v>
      </c>
      <c r="AI99" s="100">
        <v>100</v>
      </c>
      <c r="AJ99" s="100">
        <v>0.5721271</v>
      </c>
      <c r="AK99" s="100">
        <v>0.75186520000000001</v>
      </c>
      <c r="AL99" s="100">
        <v>0.66915999999999998</v>
      </c>
      <c r="AM99" s="100">
        <v>0.94089199999999995</v>
      </c>
      <c r="AN99" s="100">
        <v>0.3938046</v>
      </c>
      <c r="AO99" s="100">
        <v>0.3008846</v>
      </c>
      <c r="AP99" s="100">
        <v>83.52</v>
      </c>
      <c r="AQ99" s="100">
        <v>85</v>
      </c>
      <c r="AR99" s="100">
        <v>13.850415999999999</v>
      </c>
      <c r="AS99" s="100">
        <v>8.0866900000000005E-2</v>
      </c>
      <c r="AT99" s="100">
        <v>77</v>
      </c>
      <c r="AU99" s="100">
        <v>4.6147999999999996E-3</v>
      </c>
      <c r="AV99" s="100">
        <v>7.4000000000000003E-3</v>
      </c>
      <c r="AW99" s="100">
        <v>0.83363310000000002</v>
      </c>
      <c r="AY99" s="123">
        <v>1992</v>
      </c>
    </row>
    <row r="100" spans="2:51">
      <c r="B100" s="123">
        <v>1993</v>
      </c>
      <c r="C100" s="100">
        <v>25</v>
      </c>
      <c r="D100" s="100">
        <v>0.28467379999999998</v>
      </c>
      <c r="E100" s="100">
        <v>0.49885170000000001</v>
      </c>
      <c r="F100" s="100">
        <v>0.44397799999999998</v>
      </c>
      <c r="G100" s="100">
        <v>0.62195040000000001</v>
      </c>
      <c r="H100" s="100">
        <v>0.26690770000000003</v>
      </c>
      <c r="I100" s="100">
        <v>0.20786489999999999</v>
      </c>
      <c r="J100" s="100">
        <v>79.680000000000007</v>
      </c>
      <c r="K100" s="100">
        <v>81</v>
      </c>
      <c r="L100" s="100">
        <v>11.210762000000001</v>
      </c>
      <c r="M100" s="100">
        <v>3.8408900000000003E-2</v>
      </c>
      <c r="N100" s="100">
        <v>48</v>
      </c>
      <c r="O100" s="100">
        <v>5.6632999999999996E-3</v>
      </c>
      <c r="P100" s="100">
        <v>7.3515000000000004E-3</v>
      </c>
      <c r="R100" s="123">
        <v>1993</v>
      </c>
      <c r="S100" s="100">
        <v>78</v>
      </c>
      <c r="T100" s="100">
        <v>0.88107440000000004</v>
      </c>
      <c r="U100" s="100">
        <v>0.87320600000000004</v>
      </c>
      <c r="V100" s="100">
        <v>0.77715339999999999</v>
      </c>
      <c r="W100" s="100">
        <v>1.0909371999999999</v>
      </c>
      <c r="X100" s="100">
        <v>0.47347709999999998</v>
      </c>
      <c r="Y100" s="100">
        <v>0.3725581</v>
      </c>
      <c r="Z100" s="100">
        <v>83.666667000000004</v>
      </c>
      <c r="AA100" s="100">
        <v>86</v>
      </c>
      <c r="AB100" s="100">
        <v>17.030567999999999</v>
      </c>
      <c r="AC100" s="100">
        <v>0.1380287</v>
      </c>
      <c r="AD100" s="100">
        <v>94</v>
      </c>
      <c r="AE100" s="100">
        <v>1.1266099999999999E-2</v>
      </c>
      <c r="AF100" s="100">
        <v>2.6945400000000001E-2</v>
      </c>
      <c r="AH100" s="123">
        <v>1993</v>
      </c>
      <c r="AI100" s="100">
        <v>103</v>
      </c>
      <c r="AJ100" s="100">
        <v>0.58407209999999998</v>
      </c>
      <c r="AK100" s="100">
        <v>0.73910600000000004</v>
      </c>
      <c r="AL100" s="100">
        <v>0.65780430000000001</v>
      </c>
      <c r="AM100" s="100">
        <v>0.92555100000000001</v>
      </c>
      <c r="AN100" s="100">
        <v>0.3961363</v>
      </c>
      <c r="AO100" s="100">
        <v>0.30965860000000001</v>
      </c>
      <c r="AP100" s="100">
        <v>82.699028999999996</v>
      </c>
      <c r="AQ100" s="100">
        <v>84</v>
      </c>
      <c r="AR100" s="100">
        <v>15.124815999999999</v>
      </c>
      <c r="AS100" s="100">
        <v>8.4704600000000005E-2</v>
      </c>
      <c r="AT100" s="100">
        <v>142</v>
      </c>
      <c r="AU100" s="100">
        <v>8.4426999999999992E-3</v>
      </c>
      <c r="AV100" s="100">
        <v>1.41748E-2</v>
      </c>
      <c r="AW100" s="100">
        <v>0.57128749999999995</v>
      </c>
      <c r="AY100" s="123">
        <v>1993</v>
      </c>
    </row>
    <row r="101" spans="2:51">
      <c r="B101" s="123">
        <v>1994</v>
      </c>
      <c r="C101" s="100">
        <v>31</v>
      </c>
      <c r="D101" s="100">
        <v>0.349742</v>
      </c>
      <c r="E101" s="100">
        <v>0.61559200000000003</v>
      </c>
      <c r="F101" s="100">
        <v>0.54787680000000005</v>
      </c>
      <c r="G101" s="100">
        <v>0.77681259999999996</v>
      </c>
      <c r="H101" s="100">
        <v>0.32180239999999999</v>
      </c>
      <c r="I101" s="100">
        <v>0.23676910000000001</v>
      </c>
      <c r="J101" s="100">
        <v>81.064515999999998</v>
      </c>
      <c r="K101" s="100">
        <v>84</v>
      </c>
      <c r="L101" s="100">
        <v>13.537118</v>
      </c>
      <c r="M101" s="100">
        <v>4.5950400000000002E-2</v>
      </c>
      <c r="N101" s="100">
        <v>58</v>
      </c>
      <c r="O101" s="100">
        <v>6.7841999999999998E-3</v>
      </c>
      <c r="P101" s="100">
        <v>8.9613000000000002E-3</v>
      </c>
      <c r="R101" s="123">
        <v>1994</v>
      </c>
      <c r="S101" s="100">
        <v>69</v>
      </c>
      <c r="T101" s="100">
        <v>0.7716575</v>
      </c>
      <c r="U101" s="100">
        <v>0.74139390000000005</v>
      </c>
      <c r="V101" s="100">
        <v>0.65984050000000005</v>
      </c>
      <c r="W101" s="100">
        <v>0.92889549999999999</v>
      </c>
      <c r="X101" s="100">
        <v>0.3901732</v>
      </c>
      <c r="Y101" s="100">
        <v>0.29756329999999998</v>
      </c>
      <c r="Z101" s="100">
        <v>84.275362000000001</v>
      </c>
      <c r="AA101" s="100">
        <v>85</v>
      </c>
      <c r="AB101" s="100">
        <v>12.637363000000001</v>
      </c>
      <c r="AC101" s="100">
        <v>0.11649900000000001</v>
      </c>
      <c r="AD101" s="100">
        <v>44</v>
      </c>
      <c r="AE101" s="100">
        <v>5.2252000000000002E-3</v>
      </c>
      <c r="AF101" s="100">
        <v>1.27244E-2</v>
      </c>
      <c r="AH101" s="123">
        <v>1994</v>
      </c>
      <c r="AI101" s="100">
        <v>100</v>
      </c>
      <c r="AJ101" s="100">
        <v>0.56162520000000005</v>
      </c>
      <c r="AK101" s="100">
        <v>0.69531290000000001</v>
      </c>
      <c r="AL101" s="100">
        <v>0.6188285</v>
      </c>
      <c r="AM101" s="100">
        <v>0.87409490000000001</v>
      </c>
      <c r="AN101" s="100">
        <v>0.36437409999999998</v>
      </c>
      <c r="AO101" s="100">
        <v>0.27434530000000001</v>
      </c>
      <c r="AP101" s="100">
        <v>83.28</v>
      </c>
      <c r="AQ101" s="100">
        <v>85</v>
      </c>
      <c r="AR101" s="100">
        <v>12.903226</v>
      </c>
      <c r="AS101" s="100">
        <v>7.8931600000000005E-2</v>
      </c>
      <c r="AT101" s="100">
        <v>102</v>
      </c>
      <c r="AU101" s="100">
        <v>6.0105999999999996E-3</v>
      </c>
      <c r="AV101" s="100">
        <v>1.02717E-2</v>
      </c>
      <c r="AW101" s="100">
        <v>0.83031699999999997</v>
      </c>
      <c r="AY101" s="123">
        <v>1994</v>
      </c>
    </row>
    <row r="102" spans="2:51">
      <c r="B102" s="123">
        <v>1995</v>
      </c>
      <c r="C102" s="100">
        <v>23</v>
      </c>
      <c r="D102" s="100">
        <v>0.25668410000000003</v>
      </c>
      <c r="E102" s="100">
        <v>0.42980849999999998</v>
      </c>
      <c r="F102" s="100">
        <v>0.38252960000000003</v>
      </c>
      <c r="G102" s="100">
        <v>0.5403481</v>
      </c>
      <c r="H102" s="100">
        <v>0.23159769999999999</v>
      </c>
      <c r="I102" s="100">
        <v>0.1790863</v>
      </c>
      <c r="J102" s="100">
        <v>80.086956999999998</v>
      </c>
      <c r="K102" s="100">
        <v>83</v>
      </c>
      <c r="L102" s="100">
        <v>11.442786</v>
      </c>
      <c r="M102" s="100">
        <v>3.4716499999999997E-2</v>
      </c>
      <c r="N102" s="100">
        <v>58</v>
      </c>
      <c r="O102" s="100">
        <v>6.7185999999999999E-3</v>
      </c>
      <c r="P102" s="100">
        <v>9.0320999999999995E-3</v>
      </c>
      <c r="R102" s="123">
        <v>1995</v>
      </c>
      <c r="S102" s="100">
        <v>49</v>
      </c>
      <c r="T102" s="100">
        <v>0.54176860000000004</v>
      </c>
      <c r="U102" s="100">
        <v>0.50632529999999998</v>
      </c>
      <c r="V102" s="100">
        <v>0.45062950000000002</v>
      </c>
      <c r="W102" s="100">
        <v>0.6407427</v>
      </c>
      <c r="X102" s="100">
        <v>0.25695180000000001</v>
      </c>
      <c r="Y102" s="100">
        <v>0.19704089999999999</v>
      </c>
      <c r="Z102" s="100">
        <v>85.469387999999995</v>
      </c>
      <c r="AA102" s="100">
        <v>86</v>
      </c>
      <c r="AB102" s="100">
        <v>9.1932457999999997</v>
      </c>
      <c r="AC102" s="100">
        <v>8.3217299999999994E-2</v>
      </c>
      <c r="AD102" s="100">
        <v>18</v>
      </c>
      <c r="AE102" s="100">
        <v>2.1161000000000001E-3</v>
      </c>
      <c r="AF102" s="100">
        <v>5.1647999999999998E-3</v>
      </c>
      <c r="AH102" s="123">
        <v>1995</v>
      </c>
      <c r="AI102" s="100">
        <v>72</v>
      </c>
      <c r="AJ102" s="100">
        <v>0.39989150000000001</v>
      </c>
      <c r="AK102" s="100">
        <v>0.48745909999999998</v>
      </c>
      <c r="AL102" s="100">
        <v>0.43383860000000002</v>
      </c>
      <c r="AM102" s="100">
        <v>0.61595330000000004</v>
      </c>
      <c r="AN102" s="100">
        <v>0.2533937</v>
      </c>
      <c r="AO102" s="100">
        <v>0.19549800000000001</v>
      </c>
      <c r="AP102" s="100">
        <v>83.75</v>
      </c>
      <c r="AQ102" s="100">
        <v>85.5</v>
      </c>
      <c r="AR102" s="100">
        <v>9.8092643000000006</v>
      </c>
      <c r="AS102" s="100">
        <v>5.7538800000000001E-2</v>
      </c>
      <c r="AT102" s="100">
        <v>76</v>
      </c>
      <c r="AU102" s="100">
        <v>4.4343000000000004E-3</v>
      </c>
      <c r="AV102" s="100">
        <v>7.6715999999999998E-3</v>
      </c>
      <c r="AW102" s="100">
        <v>0.84887820000000003</v>
      </c>
      <c r="AY102" s="123">
        <v>1995</v>
      </c>
    </row>
    <row r="103" spans="2:51">
      <c r="B103" s="123">
        <v>1996</v>
      </c>
      <c r="C103" s="100">
        <v>25</v>
      </c>
      <c r="D103" s="100">
        <v>0.27577610000000002</v>
      </c>
      <c r="E103" s="100">
        <v>0.44560240000000001</v>
      </c>
      <c r="F103" s="100">
        <v>0.3965861</v>
      </c>
      <c r="G103" s="100">
        <v>0.56119580000000002</v>
      </c>
      <c r="H103" s="100">
        <v>0.2352947</v>
      </c>
      <c r="I103" s="100">
        <v>0.18077799999999999</v>
      </c>
      <c r="J103" s="100">
        <v>80.72</v>
      </c>
      <c r="K103" s="100">
        <v>83</v>
      </c>
      <c r="L103" s="100">
        <v>10.638298000000001</v>
      </c>
      <c r="M103" s="100">
        <v>3.6653699999999997E-2</v>
      </c>
      <c r="N103" s="100">
        <v>44</v>
      </c>
      <c r="O103" s="100">
        <v>5.0451000000000003E-3</v>
      </c>
      <c r="P103" s="100">
        <v>6.8110999999999996E-3</v>
      </c>
      <c r="R103" s="123">
        <v>1996</v>
      </c>
      <c r="S103" s="100">
        <v>71</v>
      </c>
      <c r="T103" s="100">
        <v>0.77515630000000002</v>
      </c>
      <c r="U103" s="100">
        <v>0.69810740000000004</v>
      </c>
      <c r="V103" s="100">
        <v>0.62131559999999997</v>
      </c>
      <c r="W103" s="100">
        <v>0.8939317</v>
      </c>
      <c r="X103" s="100">
        <v>0.34685379999999999</v>
      </c>
      <c r="Y103" s="100">
        <v>0.25295859999999998</v>
      </c>
      <c r="Z103" s="100">
        <v>87.323943999999997</v>
      </c>
      <c r="AA103" s="100">
        <v>88</v>
      </c>
      <c r="AB103" s="100">
        <v>12.701252</v>
      </c>
      <c r="AC103" s="100">
        <v>0.1173302</v>
      </c>
      <c r="AD103" s="100">
        <v>9</v>
      </c>
      <c r="AE103" s="100">
        <v>1.0464999999999999E-3</v>
      </c>
      <c r="AF103" s="100">
        <v>2.6378999999999999E-3</v>
      </c>
      <c r="AH103" s="123">
        <v>1996</v>
      </c>
      <c r="AI103" s="100">
        <v>96</v>
      </c>
      <c r="AJ103" s="100">
        <v>0.52675570000000005</v>
      </c>
      <c r="AK103" s="100">
        <v>0.62196969999999996</v>
      </c>
      <c r="AL103" s="100">
        <v>0.55355310000000002</v>
      </c>
      <c r="AM103" s="100">
        <v>0.79299310000000001</v>
      </c>
      <c r="AN103" s="100">
        <v>0.31473479999999998</v>
      </c>
      <c r="AO103" s="100">
        <v>0.23434840000000001</v>
      </c>
      <c r="AP103" s="100">
        <v>85.604167000000004</v>
      </c>
      <c r="AQ103" s="100">
        <v>86</v>
      </c>
      <c r="AR103" s="100">
        <v>12.090680000000001</v>
      </c>
      <c r="AS103" s="100">
        <v>7.4581099999999997E-2</v>
      </c>
      <c r="AT103" s="100">
        <v>53</v>
      </c>
      <c r="AU103" s="100">
        <v>3.0598000000000001E-3</v>
      </c>
      <c r="AV103" s="100">
        <v>5.3688E-3</v>
      </c>
      <c r="AW103" s="100">
        <v>0.6383006</v>
      </c>
      <c r="AY103" s="123">
        <v>1996</v>
      </c>
    </row>
    <row r="104" spans="2:51">
      <c r="B104" s="124">
        <v>1997</v>
      </c>
      <c r="C104" s="100">
        <v>20</v>
      </c>
      <c r="D104" s="100">
        <v>0.21843180000000001</v>
      </c>
      <c r="E104" s="100">
        <v>0.34362110000000001</v>
      </c>
      <c r="F104" s="100">
        <v>0.34362110000000001</v>
      </c>
      <c r="G104" s="100">
        <v>0.4258789</v>
      </c>
      <c r="H104" s="100">
        <v>0.17880370000000001</v>
      </c>
      <c r="I104" s="100">
        <v>0.1349419</v>
      </c>
      <c r="J104" s="100">
        <v>82.2</v>
      </c>
      <c r="K104" s="100">
        <v>82</v>
      </c>
      <c r="L104" s="100">
        <v>8.0645161000000005</v>
      </c>
      <c r="M104" s="100">
        <v>2.9519400000000001E-2</v>
      </c>
      <c r="N104" s="100">
        <v>12</v>
      </c>
      <c r="O104" s="100">
        <v>1.3644E-3</v>
      </c>
      <c r="P104" s="100">
        <v>1.8894999999999999E-3</v>
      </c>
      <c r="R104" s="124">
        <v>1997</v>
      </c>
      <c r="S104" s="100">
        <v>56</v>
      </c>
      <c r="T104" s="100">
        <v>0.6043039</v>
      </c>
      <c r="U104" s="100">
        <v>0.540551</v>
      </c>
      <c r="V104" s="100">
        <v>0.540551</v>
      </c>
      <c r="W104" s="100">
        <v>0.66672010000000004</v>
      </c>
      <c r="X104" s="100">
        <v>0.29074290000000003</v>
      </c>
      <c r="Y104" s="100">
        <v>0.218642</v>
      </c>
      <c r="Z104" s="100">
        <v>84.196428999999995</v>
      </c>
      <c r="AA104" s="100">
        <v>84</v>
      </c>
      <c r="AB104" s="100">
        <v>10.294117999999999</v>
      </c>
      <c r="AC104" s="100">
        <v>9.0912000000000007E-2</v>
      </c>
      <c r="AD104" s="100">
        <v>54</v>
      </c>
      <c r="AE104" s="100">
        <v>6.2182000000000001E-3</v>
      </c>
      <c r="AF104" s="100">
        <v>1.5493399999999999E-2</v>
      </c>
      <c r="AH104" s="124">
        <v>1997</v>
      </c>
      <c r="AI104" s="100">
        <v>76</v>
      </c>
      <c r="AJ104" s="100">
        <v>0.41252699999999998</v>
      </c>
      <c r="AK104" s="100">
        <v>0.46536169999999999</v>
      </c>
      <c r="AL104" s="100">
        <v>0.46536169999999999</v>
      </c>
      <c r="AM104" s="100">
        <v>0.57603879999999996</v>
      </c>
      <c r="AN104" s="100">
        <v>0.24642330000000001</v>
      </c>
      <c r="AO104" s="100">
        <v>0.1848842</v>
      </c>
      <c r="AP104" s="100">
        <v>83.671053000000001</v>
      </c>
      <c r="AQ104" s="100">
        <v>83.5</v>
      </c>
      <c r="AR104" s="100">
        <v>9.5959596000000005</v>
      </c>
      <c r="AS104" s="100">
        <v>5.8755300000000003E-2</v>
      </c>
      <c r="AT104" s="100">
        <v>66</v>
      </c>
      <c r="AU104" s="100">
        <v>3.7758000000000002E-3</v>
      </c>
      <c r="AV104" s="100">
        <v>6.7099000000000004E-3</v>
      </c>
      <c r="AW104" s="100">
        <v>0.63568670000000005</v>
      </c>
      <c r="AY104" s="124">
        <v>1997</v>
      </c>
    </row>
    <row r="105" spans="2:51">
      <c r="B105" s="124">
        <v>1998</v>
      </c>
      <c r="C105" s="100">
        <v>24</v>
      </c>
      <c r="D105" s="100">
        <v>0.25965189999999999</v>
      </c>
      <c r="E105" s="100">
        <v>0.37619209999999997</v>
      </c>
      <c r="F105" s="100">
        <v>0.37619209999999997</v>
      </c>
      <c r="G105" s="100">
        <v>0.46519739999999998</v>
      </c>
      <c r="H105" s="100">
        <v>0.20279220000000001</v>
      </c>
      <c r="I105" s="100">
        <v>0.15015010000000001</v>
      </c>
      <c r="J105" s="100">
        <v>81</v>
      </c>
      <c r="K105" s="100">
        <v>82</v>
      </c>
      <c r="L105" s="100">
        <v>10.572687</v>
      </c>
      <c r="M105" s="100">
        <v>3.5781899999999998E-2</v>
      </c>
      <c r="N105" s="100">
        <v>25</v>
      </c>
      <c r="O105" s="100">
        <v>2.8199000000000002E-3</v>
      </c>
      <c r="P105" s="100">
        <v>3.9876E-3</v>
      </c>
      <c r="R105" s="124">
        <v>1998</v>
      </c>
      <c r="S105" s="100">
        <v>55</v>
      </c>
      <c r="T105" s="100">
        <v>0.58732819999999997</v>
      </c>
      <c r="U105" s="100">
        <v>0.49923499999999998</v>
      </c>
      <c r="V105" s="100">
        <v>0.49923499999999998</v>
      </c>
      <c r="W105" s="100">
        <v>0.6373046</v>
      </c>
      <c r="X105" s="100">
        <v>0.25243690000000002</v>
      </c>
      <c r="Y105" s="100">
        <v>0.1895868</v>
      </c>
      <c r="Z105" s="100">
        <v>87.036364000000006</v>
      </c>
      <c r="AA105" s="100">
        <v>88</v>
      </c>
      <c r="AB105" s="100">
        <v>10.496183</v>
      </c>
      <c r="AC105" s="100">
        <v>9.1469999999999996E-2</v>
      </c>
      <c r="AD105" s="100">
        <v>37</v>
      </c>
      <c r="AE105" s="100">
        <v>4.2237000000000004E-3</v>
      </c>
      <c r="AF105" s="100">
        <v>1.0961500000000001E-2</v>
      </c>
      <c r="AH105" s="124">
        <v>1998</v>
      </c>
      <c r="AI105" s="100">
        <v>79</v>
      </c>
      <c r="AJ105" s="100">
        <v>0.42455809999999999</v>
      </c>
      <c r="AK105" s="100">
        <v>0.4675918</v>
      </c>
      <c r="AL105" s="100">
        <v>0.4675918</v>
      </c>
      <c r="AM105" s="100">
        <v>0.59174950000000004</v>
      </c>
      <c r="AN105" s="100">
        <v>0.24105080000000001</v>
      </c>
      <c r="AO105" s="100">
        <v>0.18058959999999999</v>
      </c>
      <c r="AP105" s="100">
        <v>85.202532000000005</v>
      </c>
      <c r="AQ105" s="100">
        <v>86</v>
      </c>
      <c r="AR105" s="100">
        <v>10.519308000000001</v>
      </c>
      <c r="AS105" s="100">
        <v>6.2105899999999999E-2</v>
      </c>
      <c r="AT105" s="100">
        <v>62</v>
      </c>
      <c r="AU105" s="100">
        <v>3.5176000000000001E-3</v>
      </c>
      <c r="AV105" s="100">
        <v>6.4282999999999996E-3</v>
      </c>
      <c r="AW105" s="100">
        <v>0.75353720000000002</v>
      </c>
      <c r="AY105" s="124">
        <v>1998</v>
      </c>
    </row>
    <row r="106" spans="2:51">
      <c r="B106" s="124">
        <v>1999</v>
      </c>
      <c r="C106" s="100">
        <v>20</v>
      </c>
      <c r="D106" s="100">
        <v>0.2141303</v>
      </c>
      <c r="E106" s="100">
        <v>0.30906270000000002</v>
      </c>
      <c r="F106" s="100">
        <v>0.30906270000000002</v>
      </c>
      <c r="G106" s="100">
        <v>0.38422020000000001</v>
      </c>
      <c r="H106" s="100">
        <v>0.16323360000000001</v>
      </c>
      <c r="I106" s="100">
        <v>0.1196632</v>
      </c>
      <c r="J106" s="100">
        <v>82.1</v>
      </c>
      <c r="K106" s="100">
        <v>82.5</v>
      </c>
      <c r="L106" s="100">
        <v>6.6666667000000004</v>
      </c>
      <c r="M106" s="100">
        <v>2.9749999999999999E-2</v>
      </c>
      <c r="N106" s="100">
        <v>17</v>
      </c>
      <c r="O106" s="100">
        <v>1.9005000000000001E-3</v>
      </c>
      <c r="P106" s="100">
        <v>2.7247999999999999E-3</v>
      </c>
      <c r="R106" s="124">
        <v>1999</v>
      </c>
      <c r="S106" s="100">
        <v>53</v>
      </c>
      <c r="T106" s="100">
        <v>0.5595348</v>
      </c>
      <c r="U106" s="100">
        <v>0.47295589999999998</v>
      </c>
      <c r="V106" s="100">
        <v>0.47295589999999998</v>
      </c>
      <c r="W106" s="100">
        <v>0.59286470000000002</v>
      </c>
      <c r="X106" s="100">
        <v>0.25713999999999998</v>
      </c>
      <c r="Y106" s="100">
        <v>0.1999474</v>
      </c>
      <c r="Z106" s="100">
        <v>83.396225999999999</v>
      </c>
      <c r="AA106" s="100">
        <v>86</v>
      </c>
      <c r="AB106" s="100">
        <v>9.4306049999999999</v>
      </c>
      <c r="AC106" s="100">
        <v>8.7063699999999994E-2</v>
      </c>
      <c r="AD106" s="100">
        <v>77</v>
      </c>
      <c r="AE106" s="100">
        <v>8.7046999999999992E-3</v>
      </c>
      <c r="AF106" s="100">
        <v>2.2887600000000001E-2</v>
      </c>
      <c r="AH106" s="124">
        <v>1999</v>
      </c>
      <c r="AI106" s="100">
        <v>73</v>
      </c>
      <c r="AJ106" s="100">
        <v>0.38804470000000002</v>
      </c>
      <c r="AK106" s="100">
        <v>0.41258119999999998</v>
      </c>
      <c r="AL106" s="100">
        <v>0.41258119999999998</v>
      </c>
      <c r="AM106" s="100">
        <v>0.51725869999999996</v>
      </c>
      <c r="AN106" s="100">
        <v>0.22038640000000001</v>
      </c>
      <c r="AO106" s="100">
        <v>0.16768369999999999</v>
      </c>
      <c r="AP106" s="100">
        <v>83.041095999999996</v>
      </c>
      <c r="AQ106" s="100">
        <v>85</v>
      </c>
      <c r="AR106" s="100">
        <v>8.4686775000000001</v>
      </c>
      <c r="AS106" s="100">
        <v>5.6985800000000003E-2</v>
      </c>
      <c r="AT106" s="100">
        <v>94</v>
      </c>
      <c r="AU106" s="100">
        <v>5.2836999999999997E-3</v>
      </c>
      <c r="AV106" s="100">
        <v>9.7885000000000003E-3</v>
      </c>
      <c r="AW106" s="100">
        <v>0.65347029999999995</v>
      </c>
      <c r="AY106" s="124">
        <v>1999</v>
      </c>
    </row>
    <row r="107" spans="2:51" s="92" customFormat="1">
      <c r="B107" s="125">
        <v>2000</v>
      </c>
      <c r="C107" s="100">
        <v>43</v>
      </c>
      <c r="D107" s="100">
        <v>0.4553413</v>
      </c>
      <c r="E107" s="100">
        <v>0.61791030000000002</v>
      </c>
      <c r="F107" s="100">
        <v>0.61791030000000002</v>
      </c>
      <c r="G107" s="100">
        <v>0.7551793</v>
      </c>
      <c r="H107" s="100">
        <v>0.33826610000000001</v>
      </c>
      <c r="I107" s="100">
        <v>0.26065490000000002</v>
      </c>
      <c r="J107" s="100">
        <v>78.651162999999997</v>
      </c>
      <c r="K107" s="100">
        <v>80</v>
      </c>
      <c r="L107" s="100">
        <v>15.412186</v>
      </c>
      <c r="M107" s="100">
        <v>6.4354900000000007E-2</v>
      </c>
      <c r="N107" s="100">
        <v>144</v>
      </c>
      <c r="O107" s="100">
        <v>1.5946800000000001E-2</v>
      </c>
      <c r="P107" s="100">
        <v>2.4119100000000001E-2</v>
      </c>
      <c r="R107" s="125">
        <v>2000</v>
      </c>
      <c r="S107" s="100">
        <v>65</v>
      </c>
      <c r="T107" s="100">
        <v>0.67811909999999997</v>
      </c>
      <c r="U107" s="100">
        <v>0.53971080000000005</v>
      </c>
      <c r="V107" s="100">
        <v>0.53971080000000005</v>
      </c>
      <c r="W107" s="100">
        <v>0.68580609999999997</v>
      </c>
      <c r="X107" s="100">
        <v>0.27566679999999999</v>
      </c>
      <c r="Y107" s="100">
        <v>0.2084008</v>
      </c>
      <c r="Z107" s="100">
        <v>86.861537999999996</v>
      </c>
      <c r="AA107" s="100">
        <v>89</v>
      </c>
      <c r="AB107" s="100">
        <v>11.343805</v>
      </c>
      <c r="AC107" s="100">
        <v>0.1057358</v>
      </c>
      <c r="AD107" s="100">
        <v>60</v>
      </c>
      <c r="AE107" s="100">
        <v>6.7140000000000003E-3</v>
      </c>
      <c r="AF107" s="100">
        <v>1.8029199999999999E-2</v>
      </c>
      <c r="AH107" s="125">
        <v>2000</v>
      </c>
      <c r="AI107" s="100">
        <v>108</v>
      </c>
      <c r="AJ107" s="100">
        <v>0.56756070000000003</v>
      </c>
      <c r="AK107" s="100">
        <v>0.5844473</v>
      </c>
      <c r="AL107" s="100">
        <v>0.5844473</v>
      </c>
      <c r="AM107" s="100">
        <v>0.72912100000000002</v>
      </c>
      <c r="AN107" s="100">
        <v>0.30894250000000001</v>
      </c>
      <c r="AO107" s="100">
        <v>0.23655100000000001</v>
      </c>
      <c r="AP107" s="100">
        <v>83.592592999999994</v>
      </c>
      <c r="AQ107" s="100">
        <v>86</v>
      </c>
      <c r="AR107" s="100">
        <v>12.676056000000001</v>
      </c>
      <c r="AS107" s="100">
        <v>8.4183599999999997E-2</v>
      </c>
      <c r="AT107" s="100">
        <v>204</v>
      </c>
      <c r="AU107" s="100">
        <v>1.1354400000000001E-2</v>
      </c>
      <c r="AV107" s="100">
        <v>2.1939500000000001E-2</v>
      </c>
      <c r="AW107" s="100">
        <v>1.1448913999999999</v>
      </c>
      <c r="AY107" s="125">
        <v>2000</v>
      </c>
    </row>
    <row r="108" spans="2:51">
      <c r="B108" s="124">
        <v>2001</v>
      </c>
      <c r="C108" s="100">
        <v>39</v>
      </c>
      <c r="D108" s="100">
        <v>0.40787190000000001</v>
      </c>
      <c r="E108" s="100">
        <v>0.53473309999999996</v>
      </c>
      <c r="F108" s="100">
        <v>0.53473309999999996</v>
      </c>
      <c r="G108" s="100">
        <v>0.67062339999999998</v>
      </c>
      <c r="H108" s="100">
        <v>0.29468610000000001</v>
      </c>
      <c r="I108" s="100">
        <v>0.2176053</v>
      </c>
      <c r="J108" s="100">
        <v>80.410256000000004</v>
      </c>
      <c r="K108" s="100">
        <v>82</v>
      </c>
      <c r="L108" s="100">
        <v>13.684210999999999</v>
      </c>
      <c r="M108" s="100">
        <v>5.83527E-2</v>
      </c>
      <c r="N108" s="100">
        <v>73</v>
      </c>
      <c r="O108" s="100">
        <v>7.9979999999999999E-3</v>
      </c>
      <c r="P108" s="100">
        <v>1.2561599999999999E-2</v>
      </c>
      <c r="R108" s="124">
        <v>2001</v>
      </c>
      <c r="S108" s="100">
        <v>51</v>
      </c>
      <c r="T108" s="100">
        <v>0.52507630000000005</v>
      </c>
      <c r="U108" s="100">
        <v>0.4185739</v>
      </c>
      <c r="V108" s="100">
        <v>0.4185739</v>
      </c>
      <c r="W108" s="100">
        <v>0.53142679999999998</v>
      </c>
      <c r="X108" s="100">
        <v>0.23185330000000001</v>
      </c>
      <c r="Y108" s="100">
        <v>0.19051999999999999</v>
      </c>
      <c r="Z108" s="100">
        <v>84.803922</v>
      </c>
      <c r="AA108" s="100">
        <v>87</v>
      </c>
      <c r="AB108" s="100">
        <v>8.3469721999999997</v>
      </c>
      <c r="AC108" s="100">
        <v>8.2645999999999997E-2</v>
      </c>
      <c r="AD108" s="100">
        <v>75</v>
      </c>
      <c r="AE108" s="100">
        <v>8.2962000000000001E-3</v>
      </c>
      <c r="AF108" s="100">
        <v>2.33008E-2</v>
      </c>
      <c r="AH108" s="124">
        <v>2001</v>
      </c>
      <c r="AI108" s="100">
        <v>90</v>
      </c>
      <c r="AJ108" s="100">
        <v>0.4669333</v>
      </c>
      <c r="AK108" s="100">
        <v>0.46675319999999998</v>
      </c>
      <c r="AL108" s="100">
        <v>0.46675319999999998</v>
      </c>
      <c r="AM108" s="100">
        <v>0.58933190000000002</v>
      </c>
      <c r="AN108" s="100">
        <v>0.25723570000000001</v>
      </c>
      <c r="AO108" s="100">
        <v>0.20163710000000001</v>
      </c>
      <c r="AP108" s="100">
        <v>82.9</v>
      </c>
      <c r="AQ108" s="100">
        <v>84.5</v>
      </c>
      <c r="AR108" s="100">
        <v>10.044643000000001</v>
      </c>
      <c r="AS108" s="100">
        <v>7.0014900000000005E-2</v>
      </c>
      <c r="AT108" s="100">
        <v>148</v>
      </c>
      <c r="AU108" s="100">
        <v>8.1463999999999998E-3</v>
      </c>
      <c r="AV108" s="100">
        <v>1.6389600000000001E-2</v>
      </c>
      <c r="AW108" s="100">
        <v>1.2775118000000001</v>
      </c>
      <c r="AY108" s="124">
        <v>2001</v>
      </c>
    </row>
    <row r="109" spans="2:51">
      <c r="B109" s="125">
        <v>2002</v>
      </c>
      <c r="C109" s="100">
        <v>30</v>
      </c>
      <c r="D109" s="100">
        <v>0.310062</v>
      </c>
      <c r="E109" s="100">
        <v>0.41221679999999999</v>
      </c>
      <c r="F109" s="100">
        <v>0.41221679999999999</v>
      </c>
      <c r="G109" s="100">
        <v>0.5164936</v>
      </c>
      <c r="H109" s="100">
        <v>0.21554980000000001</v>
      </c>
      <c r="I109" s="100">
        <v>0.16014639999999999</v>
      </c>
      <c r="J109" s="100">
        <v>83.433333000000005</v>
      </c>
      <c r="K109" s="100">
        <v>84</v>
      </c>
      <c r="L109" s="100">
        <v>8.6455330999999997</v>
      </c>
      <c r="M109" s="100">
        <v>4.3550800000000001E-2</v>
      </c>
      <c r="N109" s="100">
        <v>31</v>
      </c>
      <c r="O109" s="100">
        <v>3.3609E-3</v>
      </c>
      <c r="P109" s="100">
        <v>5.4384000000000004E-3</v>
      </c>
      <c r="R109" s="125">
        <v>2002</v>
      </c>
      <c r="S109" s="100">
        <v>73</v>
      </c>
      <c r="T109" s="100">
        <v>0.74340150000000005</v>
      </c>
      <c r="U109" s="100">
        <v>0.55255549999999998</v>
      </c>
      <c r="V109" s="100">
        <v>0.55255549999999998</v>
      </c>
      <c r="W109" s="100">
        <v>0.71772179999999997</v>
      </c>
      <c r="X109" s="100">
        <v>0.2744511</v>
      </c>
      <c r="Y109" s="100">
        <v>0.20951149999999999</v>
      </c>
      <c r="Z109" s="100">
        <v>88.342466000000002</v>
      </c>
      <c r="AA109" s="100">
        <v>89</v>
      </c>
      <c r="AB109" s="100">
        <v>10.928144</v>
      </c>
      <c r="AC109" s="100">
        <v>0.1126161</v>
      </c>
      <c r="AD109" s="100">
        <v>29</v>
      </c>
      <c r="AE109" s="100">
        <v>3.1762000000000001E-3</v>
      </c>
      <c r="AF109" s="100">
        <v>8.8366E-3</v>
      </c>
      <c r="AH109" s="125">
        <v>2002</v>
      </c>
      <c r="AI109" s="100">
        <v>103</v>
      </c>
      <c r="AJ109" s="100">
        <v>0.52833490000000005</v>
      </c>
      <c r="AK109" s="100">
        <v>0.51605199999999996</v>
      </c>
      <c r="AL109" s="100">
        <v>0.51605199999999996</v>
      </c>
      <c r="AM109" s="100">
        <v>0.66264259999999997</v>
      </c>
      <c r="AN109" s="100">
        <v>0.26025150000000002</v>
      </c>
      <c r="AO109" s="100">
        <v>0.1970015</v>
      </c>
      <c r="AP109" s="100">
        <v>86.912621000000001</v>
      </c>
      <c r="AQ109" s="100">
        <v>88</v>
      </c>
      <c r="AR109" s="100">
        <v>10.147783</v>
      </c>
      <c r="AS109" s="100">
        <v>7.7034099999999994E-2</v>
      </c>
      <c r="AT109" s="100">
        <v>60</v>
      </c>
      <c r="AU109" s="100">
        <v>3.2690000000000002E-3</v>
      </c>
      <c r="AV109" s="100">
        <v>6.6800000000000002E-3</v>
      </c>
      <c r="AW109" s="100">
        <v>0.74601879999999998</v>
      </c>
      <c r="AY109" s="125">
        <v>2002</v>
      </c>
    </row>
    <row r="110" spans="2:51">
      <c r="B110" s="124">
        <v>2003</v>
      </c>
      <c r="C110" s="100">
        <v>14</v>
      </c>
      <c r="D110" s="100">
        <v>0.1430382</v>
      </c>
      <c r="E110" s="100">
        <v>0.20119480000000001</v>
      </c>
      <c r="F110" s="100">
        <v>0.20119480000000001</v>
      </c>
      <c r="G110" s="100">
        <v>0.26321470000000002</v>
      </c>
      <c r="H110" s="100">
        <v>9.9126099999999995E-2</v>
      </c>
      <c r="I110" s="100">
        <v>7.4713199999999994E-2</v>
      </c>
      <c r="J110" s="100">
        <v>86.714286000000001</v>
      </c>
      <c r="K110" s="100">
        <v>87</v>
      </c>
      <c r="L110" s="100">
        <v>4.4303796999999996</v>
      </c>
      <c r="M110" s="100">
        <v>2.0488800000000001E-2</v>
      </c>
      <c r="N110" s="100">
        <v>17</v>
      </c>
      <c r="O110" s="100">
        <v>1.8243000000000001E-3</v>
      </c>
      <c r="P110" s="100">
        <v>3.006E-3</v>
      </c>
      <c r="R110" s="124">
        <v>2003</v>
      </c>
      <c r="S110" s="100">
        <v>61</v>
      </c>
      <c r="T110" s="100">
        <v>0.61410589999999998</v>
      </c>
      <c r="U110" s="100">
        <v>0.45626830000000002</v>
      </c>
      <c r="V110" s="100">
        <v>0.45626830000000002</v>
      </c>
      <c r="W110" s="100">
        <v>0.58345170000000002</v>
      </c>
      <c r="X110" s="100">
        <v>0.22734070000000001</v>
      </c>
      <c r="Y110" s="100">
        <v>0.16852629999999999</v>
      </c>
      <c r="Z110" s="100">
        <v>87.524590000000003</v>
      </c>
      <c r="AA110" s="100">
        <v>89</v>
      </c>
      <c r="AB110" s="100">
        <v>8.9311858999999991</v>
      </c>
      <c r="AC110" s="100">
        <v>9.5369099999999998E-2</v>
      </c>
      <c r="AD110" s="100">
        <v>21</v>
      </c>
      <c r="AE110" s="100">
        <v>2.2758000000000001E-3</v>
      </c>
      <c r="AF110" s="100">
        <v>6.5342999999999998E-3</v>
      </c>
      <c r="AH110" s="124">
        <v>2003</v>
      </c>
      <c r="AI110" s="100">
        <v>75</v>
      </c>
      <c r="AJ110" s="100">
        <v>0.38031029999999999</v>
      </c>
      <c r="AK110" s="100">
        <v>0.36474709999999999</v>
      </c>
      <c r="AL110" s="100">
        <v>0.36474709999999999</v>
      </c>
      <c r="AM110" s="100">
        <v>0.4701496</v>
      </c>
      <c r="AN110" s="100">
        <v>0.1804627</v>
      </c>
      <c r="AO110" s="100">
        <v>0.13461919999999999</v>
      </c>
      <c r="AP110" s="100">
        <v>87.373333000000002</v>
      </c>
      <c r="AQ110" s="100">
        <v>88</v>
      </c>
      <c r="AR110" s="100">
        <v>7.5075075</v>
      </c>
      <c r="AS110" s="100">
        <v>5.6692800000000002E-2</v>
      </c>
      <c r="AT110" s="100">
        <v>38</v>
      </c>
      <c r="AU110" s="100">
        <v>2.0489000000000002E-3</v>
      </c>
      <c r="AV110" s="100">
        <v>4.2845000000000001E-3</v>
      </c>
      <c r="AW110" s="100">
        <v>0.44095709999999999</v>
      </c>
      <c r="AY110" s="124">
        <v>2003</v>
      </c>
    </row>
    <row r="111" spans="2:51">
      <c r="B111" s="125">
        <v>2004</v>
      </c>
      <c r="C111" s="100">
        <v>18</v>
      </c>
      <c r="D111" s="100">
        <v>0.18189259999999999</v>
      </c>
      <c r="E111" s="100">
        <v>0.24237120000000001</v>
      </c>
      <c r="F111" s="100">
        <v>0.24237120000000001</v>
      </c>
      <c r="G111" s="100">
        <v>0.3162664</v>
      </c>
      <c r="H111" s="100">
        <v>0.1235334</v>
      </c>
      <c r="I111" s="100">
        <v>9.4867999999999994E-2</v>
      </c>
      <c r="J111" s="100">
        <v>84.5</v>
      </c>
      <c r="K111" s="100">
        <v>86</v>
      </c>
      <c r="L111" s="100">
        <v>5.3412462999999999</v>
      </c>
      <c r="M111" s="100">
        <v>2.6317699999999999E-2</v>
      </c>
      <c r="N111" s="100">
        <v>22</v>
      </c>
      <c r="O111" s="100">
        <v>2.3376999999999998E-3</v>
      </c>
      <c r="P111" s="100">
        <v>3.9966000000000003E-3</v>
      </c>
      <c r="R111" s="125">
        <v>2004</v>
      </c>
      <c r="S111" s="100">
        <v>53</v>
      </c>
      <c r="T111" s="100">
        <v>0.52805829999999998</v>
      </c>
      <c r="U111" s="100">
        <v>0.39471250000000002</v>
      </c>
      <c r="V111" s="100">
        <v>0.39471250000000002</v>
      </c>
      <c r="W111" s="100">
        <v>0.50079269999999998</v>
      </c>
      <c r="X111" s="100">
        <v>0.200762</v>
      </c>
      <c r="Y111" s="100">
        <v>0.1530541</v>
      </c>
      <c r="Z111" s="100">
        <v>87.641508999999999</v>
      </c>
      <c r="AA111" s="100">
        <v>88</v>
      </c>
      <c r="AB111" s="100">
        <v>7.5498574999999999</v>
      </c>
      <c r="AC111" s="100">
        <v>8.2666500000000004E-2</v>
      </c>
      <c r="AD111" s="100">
        <v>18</v>
      </c>
      <c r="AE111" s="100">
        <v>1.9321E-3</v>
      </c>
      <c r="AF111" s="100">
        <v>5.7305999999999998E-3</v>
      </c>
      <c r="AH111" s="125">
        <v>2004</v>
      </c>
      <c r="AI111" s="100">
        <v>71</v>
      </c>
      <c r="AJ111" s="100">
        <v>0.35619820000000002</v>
      </c>
      <c r="AK111" s="100">
        <v>0.33782839999999997</v>
      </c>
      <c r="AL111" s="100">
        <v>0.33782839999999997</v>
      </c>
      <c r="AM111" s="100">
        <v>0.4334732</v>
      </c>
      <c r="AN111" s="100">
        <v>0.17139689999999999</v>
      </c>
      <c r="AO111" s="100">
        <v>0.13122880000000001</v>
      </c>
      <c r="AP111" s="100">
        <v>86.845070000000007</v>
      </c>
      <c r="AQ111" s="100">
        <v>88</v>
      </c>
      <c r="AR111" s="100">
        <v>6.8334937</v>
      </c>
      <c r="AS111" s="100">
        <v>5.3581700000000003E-2</v>
      </c>
      <c r="AT111" s="100">
        <v>40</v>
      </c>
      <c r="AU111" s="100">
        <v>2.1359E-3</v>
      </c>
      <c r="AV111" s="100">
        <v>4.6265000000000004E-3</v>
      </c>
      <c r="AW111" s="100">
        <v>0.6140449</v>
      </c>
      <c r="AY111" s="125">
        <v>2004</v>
      </c>
    </row>
    <row r="112" spans="2:51">
      <c r="B112" s="124">
        <v>2005</v>
      </c>
      <c r="C112" s="100">
        <v>24</v>
      </c>
      <c r="D112" s="100">
        <v>0.23952970000000001</v>
      </c>
      <c r="E112" s="100">
        <v>0.3070349</v>
      </c>
      <c r="F112" s="100">
        <v>0.3070349</v>
      </c>
      <c r="G112" s="100">
        <v>0.39245550000000001</v>
      </c>
      <c r="H112" s="100">
        <v>0.1528958</v>
      </c>
      <c r="I112" s="100">
        <v>0.1130236</v>
      </c>
      <c r="J112" s="100">
        <v>86.291667000000004</v>
      </c>
      <c r="K112" s="100">
        <v>87</v>
      </c>
      <c r="L112" s="100">
        <v>7.9734219</v>
      </c>
      <c r="M112" s="100">
        <v>3.5692500000000002E-2</v>
      </c>
      <c r="N112" s="100">
        <v>18</v>
      </c>
      <c r="O112" s="100">
        <v>1.8912E-3</v>
      </c>
      <c r="P112" s="100">
        <v>3.2629999999999998E-3</v>
      </c>
      <c r="R112" s="124">
        <v>2005</v>
      </c>
      <c r="S112" s="100">
        <v>68</v>
      </c>
      <c r="T112" s="100">
        <v>0.66947509999999999</v>
      </c>
      <c r="U112" s="100">
        <v>0.48181960000000001</v>
      </c>
      <c r="V112" s="100">
        <v>0.48181960000000001</v>
      </c>
      <c r="W112" s="100">
        <v>0.61689590000000005</v>
      </c>
      <c r="X112" s="100">
        <v>0.2415745</v>
      </c>
      <c r="Y112" s="100">
        <v>0.18517749999999999</v>
      </c>
      <c r="Z112" s="100">
        <v>88.058824000000001</v>
      </c>
      <c r="AA112" s="100">
        <v>89</v>
      </c>
      <c r="AB112" s="100">
        <v>9.3023255999999996</v>
      </c>
      <c r="AC112" s="100">
        <v>0.1071322</v>
      </c>
      <c r="AD112" s="100">
        <v>19</v>
      </c>
      <c r="AE112" s="100">
        <v>2.0167000000000002E-3</v>
      </c>
      <c r="AF112" s="100">
        <v>6.0489000000000003E-3</v>
      </c>
      <c r="AH112" s="124">
        <v>2005</v>
      </c>
      <c r="AI112" s="100">
        <v>92</v>
      </c>
      <c r="AJ112" s="100">
        <v>0.45596819999999999</v>
      </c>
      <c r="AK112" s="100">
        <v>0.41942980000000002</v>
      </c>
      <c r="AL112" s="100">
        <v>0.41942980000000002</v>
      </c>
      <c r="AM112" s="100">
        <v>0.53762989999999999</v>
      </c>
      <c r="AN112" s="100">
        <v>0.20901149999999999</v>
      </c>
      <c r="AO112" s="100">
        <v>0.15829190000000001</v>
      </c>
      <c r="AP112" s="100">
        <v>87.597825999999998</v>
      </c>
      <c r="AQ112" s="100">
        <v>88</v>
      </c>
      <c r="AR112" s="100">
        <v>8.9147286999999995</v>
      </c>
      <c r="AS112" s="100">
        <v>7.0382700000000006E-2</v>
      </c>
      <c r="AT112" s="100">
        <v>37</v>
      </c>
      <c r="AU112" s="100">
        <v>1.9536000000000002E-3</v>
      </c>
      <c r="AV112" s="100">
        <v>4.2737000000000001E-3</v>
      </c>
      <c r="AW112" s="100">
        <v>0.63724040000000004</v>
      </c>
      <c r="AY112" s="124">
        <v>2005</v>
      </c>
    </row>
    <row r="113" spans="2:51">
      <c r="B113" s="124">
        <v>2006</v>
      </c>
      <c r="C113" s="100">
        <v>19</v>
      </c>
      <c r="D113" s="100">
        <v>0.1870185</v>
      </c>
      <c r="E113" s="100">
        <v>0.23212540000000001</v>
      </c>
      <c r="F113" s="100">
        <v>0.23212540000000001</v>
      </c>
      <c r="G113" s="100">
        <v>0.30110379999999998</v>
      </c>
      <c r="H113" s="100">
        <v>0.1174909</v>
      </c>
      <c r="I113" s="100">
        <v>9.1773300000000002E-2</v>
      </c>
      <c r="J113" s="100">
        <v>86.473684000000006</v>
      </c>
      <c r="K113" s="100">
        <v>87</v>
      </c>
      <c r="L113" s="100">
        <v>5.7926829</v>
      </c>
      <c r="M113" s="100">
        <v>2.7714599999999999E-2</v>
      </c>
      <c r="N113" s="100">
        <v>13</v>
      </c>
      <c r="O113" s="100">
        <v>1.3483E-3</v>
      </c>
      <c r="P113" s="100">
        <v>2.3985999999999999E-3</v>
      </c>
      <c r="R113" s="124">
        <v>2006</v>
      </c>
      <c r="S113" s="100">
        <v>58</v>
      </c>
      <c r="T113" s="100">
        <v>0.5635696</v>
      </c>
      <c r="U113" s="100">
        <v>0.38894990000000002</v>
      </c>
      <c r="V113" s="100">
        <v>0.38894990000000002</v>
      </c>
      <c r="W113" s="100">
        <v>0.50037900000000002</v>
      </c>
      <c r="X113" s="100">
        <v>0.19132279999999999</v>
      </c>
      <c r="Y113" s="100">
        <v>0.1424214</v>
      </c>
      <c r="Z113" s="100">
        <v>88.172414000000003</v>
      </c>
      <c r="AA113" s="100">
        <v>88</v>
      </c>
      <c r="AB113" s="100">
        <v>7.7025231999999999</v>
      </c>
      <c r="AC113" s="100">
        <v>8.8980299999999998E-2</v>
      </c>
      <c r="AD113" s="100">
        <v>17</v>
      </c>
      <c r="AE113" s="100">
        <v>1.7815000000000001E-3</v>
      </c>
      <c r="AF113" s="100">
        <v>5.4384000000000004E-3</v>
      </c>
      <c r="AH113" s="124">
        <v>2006</v>
      </c>
      <c r="AI113" s="100">
        <v>77</v>
      </c>
      <c r="AJ113" s="100">
        <v>0.37651030000000002</v>
      </c>
      <c r="AK113" s="100">
        <v>0.33358910000000003</v>
      </c>
      <c r="AL113" s="100">
        <v>0.33358910000000003</v>
      </c>
      <c r="AM113" s="100">
        <v>0.43089509999999998</v>
      </c>
      <c r="AN113" s="100">
        <v>0.16528129999999999</v>
      </c>
      <c r="AO113" s="100">
        <v>0.1253679</v>
      </c>
      <c r="AP113" s="100">
        <v>87.753247000000002</v>
      </c>
      <c r="AQ113" s="100">
        <v>88</v>
      </c>
      <c r="AR113" s="100">
        <v>7.1230342000000002</v>
      </c>
      <c r="AS113" s="100">
        <v>5.7574800000000002E-2</v>
      </c>
      <c r="AT113" s="100">
        <v>30</v>
      </c>
      <c r="AU113" s="100">
        <v>1.5638E-3</v>
      </c>
      <c r="AV113" s="100">
        <v>3.5105000000000002E-3</v>
      </c>
      <c r="AW113" s="100">
        <v>0.59680009999999994</v>
      </c>
      <c r="AY113" s="124">
        <v>2006</v>
      </c>
    </row>
    <row r="114" spans="2:51">
      <c r="B114" s="124">
        <v>2007</v>
      </c>
      <c r="C114" s="100">
        <v>21</v>
      </c>
      <c r="D114" s="100">
        <v>0.20282729999999999</v>
      </c>
      <c r="E114" s="100">
        <v>0.23971120000000001</v>
      </c>
      <c r="F114" s="100">
        <v>0.23971120000000001</v>
      </c>
      <c r="G114" s="100">
        <v>0.3064152</v>
      </c>
      <c r="H114" s="100">
        <v>0.1206166</v>
      </c>
      <c r="I114" s="100">
        <v>8.8669200000000004E-2</v>
      </c>
      <c r="J114" s="100">
        <v>87</v>
      </c>
      <c r="K114" s="100">
        <v>89</v>
      </c>
      <c r="L114" s="100">
        <v>6.0693641999999999</v>
      </c>
      <c r="M114" s="100">
        <v>2.9758099999999999E-2</v>
      </c>
      <c r="N114" s="100">
        <v>8</v>
      </c>
      <c r="O114" s="100">
        <v>8.1459999999999996E-4</v>
      </c>
      <c r="P114" s="100">
        <v>1.4607999999999999E-3</v>
      </c>
      <c r="R114" s="124">
        <v>2007</v>
      </c>
      <c r="S114" s="100">
        <v>59</v>
      </c>
      <c r="T114" s="100">
        <v>0.56330040000000003</v>
      </c>
      <c r="U114" s="100">
        <v>0.37750729999999999</v>
      </c>
      <c r="V114" s="100">
        <v>0.37750729999999999</v>
      </c>
      <c r="W114" s="100">
        <v>0.48990280000000003</v>
      </c>
      <c r="X114" s="100">
        <v>0.18787760000000001</v>
      </c>
      <c r="Y114" s="100">
        <v>0.14361360000000001</v>
      </c>
      <c r="Z114" s="100">
        <v>89.779661000000004</v>
      </c>
      <c r="AA114" s="100">
        <v>91</v>
      </c>
      <c r="AB114" s="100">
        <v>7.7733860000000004</v>
      </c>
      <c r="AC114" s="100">
        <v>8.7686700000000006E-2</v>
      </c>
      <c r="AD114" s="100">
        <v>28</v>
      </c>
      <c r="AE114" s="100">
        <v>2.8833999999999999E-3</v>
      </c>
      <c r="AF114" s="100">
        <v>8.6809000000000001E-3</v>
      </c>
      <c r="AH114" s="124">
        <v>2007</v>
      </c>
      <c r="AI114" s="100">
        <v>80</v>
      </c>
      <c r="AJ114" s="100">
        <v>0.38410529999999998</v>
      </c>
      <c r="AK114" s="100">
        <v>0.33081240000000001</v>
      </c>
      <c r="AL114" s="100">
        <v>0.33081240000000001</v>
      </c>
      <c r="AM114" s="100">
        <v>0.4276161</v>
      </c>
      <c r="AN114" s="100">
        <v>0.1644456</v>
      </c>
      <c r="AO114" s="100">
        <v>0.1241878</v>
      </c>
      <c r="AP114" s="100">
        <v>89.05</v>
      </c>
      <c r="AQ114" s="100">
        <v>90.5</v>
      </c>
      <c r="AR114" s="100">
        <v>7.2398189999999998</v>
      </c>
      <c r="AS114" s="100">
        <v>5.8032399999999998E-2</v>
      </c>
      <c r="AT114" s="100">
        <v>36</v>
      </c>
      <c r="AU114" s="100">
        <v>1.8431000000000001E-3</v>
      </c>
      <c r="AV114" s="100">
        <v>4.1370000000000001E-3</v>
      </c>
      <c r="AW114" s="100">
        <v>0.6349842</v>
      </c>
      <c r="AY114" s="124">
        <v>2007</v>
      </c>
    </row>
    <row r="115" spans="2:51">
      <c r="B115" s="124">
        <v>2008</v>
      </c>
      <c r="C115" s="100">
        <v>25</v>
      </c>
      <c r="D115" s="100">
        <v>0.23647270000000001</v>
      </c>
      <c r="E115" s="100">
        <v>0.27423160000000002</v>
      </c>
      <c r="F115" s="100">
        <v>0.27423160000000002</v>
      </c>
      <c r="G115" s="100">
        <v>0.35490149999999998</v>
      </c>
      <c r="H115" s="100">
        <v>0.14103280000000001</v>
      </c>
      <c r="I115" s="100">
        <v>0.1134313</v>
      </c>
      <c r="J115" s="100">
        <v>86.12</v>
      </c>
      <c r="K115" s="100">
        <v>90</v>
      </c>
      <c r="L115" s="100">
        <v>6.2344140000000001</v>
      </c>
      <c r="M115" s="100">
        <v>3.3991399999999998E-2</v>
      </c>
      <c r="N115" s="100">
        <v>41</v>
      </c>
      <c r="O115" s="100">
        <v>4.0889000000000003E-3</v>
      </c>
      <c r="P115" s="100">
        <v>7.3358E-3</v>
      </c>
      <c r="R115" s="124">
        <v>2008</v>
      </c>
      <c r="S115" s="100">
        <v>57</v>
      </c>
      <c r="T115" s="100">
        <v>0.53385009999999999</v>
      </c>
      <c r="U115" s="100">
        <v>0.34997250000000002</v>
      </c>
      <c r="V115" s="100">
        <v>0.34997250000000002</v>
      </c>
      <c r="W115" s="100">
        <v>0.45419959999999998</v>
      </c>
      <c r="X115" s="100">
        <v>0.16840849999999999</v>
      </c>
      <c r="Y115" s="100">
        <v>0.1242934</v>
      </c>
      <c r="Z115" s="100">
        <v>90.052632000000003</v>
      </c>
      <c r="AA115" s="100">
        <v>91</v>
      </c>
      <c r="AB115" s="100">
        <v>7.4025974000000003</v>
      </c>
      <c r="AC115" s="100">
        <v>8.0968200000000004E-2</v>
      </c>
      <c r="AD115" s="100">
        <v>0</v>
      </c>
      <c r="AE115" s="100">
        <v>0</v>
      </c>
      <c r="AF115" s="100">
        <v>0</v>
      </c>
      <c r="AH115" s="124">
        <v>2008</v>
      </c>
      <c r="AI115" s="100">
        <v>82</v>
      </c>
      <c r="AJ115" s="100">
        <v>0.38589689999999999</v>
      </c>
      <c r="AK115" s="100">
        <v>0.32513570000000003</v>
      </c>
      <c r="AL115" s="100">
        <v>0.32513570000000003</v>
      </c>
      <c r="AM115" s="100">
        <v>0.42153859999999999</v>
      </c>
      <c r="AN115" s="100">
        <v>0.1609679</v>
      </c>
      <c r="AO115" s="100">
        <v>0.1233649</v>
      </c>
      <c r="AP115" s="100">
        <v>88.853658999999993</v>
      </c>
      <c r="AQ115" s="100">
        <v>90</v>
      </c>
      <c r="AR115" s="100">
        <v>7.0025618999999999</v>
      </c>
      <c r="AS115" s="100">
        <v>5.6965799999999997E-2</v>
      </c>
      <c r="AT115" s="100">
        <v>41</v>
      </c>
      <c r="AU115" s="100">
        <v>2.0573000000000002E-3</v>
      </c>
      <c r="AV115" s="100">
        <v>4.6639000000000003E-3</v>
      </c>
      <c r="AW115" s="100">
        <v>0.78358050000000001</v>
      </c>
      <c r="AY115" s="124">
        <v>2008</v>
      </c>
    </row>
    <row r="116" spans="2:51">
      <c r="B116" s="124">
        <v>2009</v>
      </c>
      <c r="C116" s="100">
        <v>20</v>
      </c>
      <c r="D116" s="100">
        <v>0.18517149999999999</v>
      </c>
      <c r="E116" s="100">
        <v>0.21726280000000001</v>
      </c>
      <c r="F116" s="100">
        <v>0.21726280000000001</v>
      </c>
      <c r="G116" s="100">
        <v>0.2830162</v>
      </c>
      <c r="H116" s="100">
        <v>0.1041178</v>
      </c>
      <c r="I116" s="100">
        <v>8.1334400000000001E-2</v>
      </c>
      <c r="J116" s="100">
        <v>90.05</v>
      </c>
      <c r="K116" s="100">
        <v>91</v>
      </c>
      <c r="L116" s="100">
        <v>6.3897763999999997</v>
      </c>
      <c r="M116" s="100">
        <v>2.76549E-2</v>
      </c>
      <c r="N116" s="100">
        <v>3</v>
      </c>
      <c r="O116" s="100">
        <v>2.9290000000000002E-4</v>
      </c>
      <c r="P116" s="100">
        <v>5.3350000000000001E-4</v>
      </c>
      <c r="R116" s="124">
        <v>2009</v>
      </c>
      <c r="S116" s="100">
        <v>66</v>
      </c>
      <c r="T116" s="100">
        <v>0.60601300000000002</v>
      </c>
      <c r="U116" s="100">
        <v>0.39818150000000002</v>
      </c>
      <c r="V116" s="100">
        <v>0.39818150000000002</v>
      </c>
      <c r="W116" s="100">
        <v>0.51381600000000005</v>
      </c>
      <c r="X116" s="100">
        <v>0.199767</v>
      </c>
      <c r="Y116" s="100">
        <v>0.1548467</v>
      </c>
      <c r="Z116" s="100">
        <v>88.848484999999997</v>
      </c>
      <c r="AA116" s="100">
        <v>90</v>
      </c>
      <c r="AB116" s="100">
        <v>8.6274510000000006</v>
      </c>
      <c r="AC116" s="100">
        <v>9.6434800000000001E-2</v>
      </c>
      <c r="AD116" s="100">
        <v>25</v>
      </c>
      <c r="AE116" s="100">
        <v>2.4743E-3</v>
      </c>
      <c r="AF116" s="100">
        <v>7.6318000000000002E-3</v>
      </c>
      <c r="AH116" s="124">
        <v>2009</v>
      </c>
      <c r="AI116" s="100">
        <v>86</v>
      </c>
      <c r="AJ116" s="100">
        <v>0.39646589999999998</v>
      </c>
      <c r="AK116" s="100">
        <v>0.32893420000000001</v>
      </c>
      <c r="AL116" s="100">
        <v>0.32893420000000001</v>
      </c>
      <c r="AM116" s="100">
        <v>0.42620370000000002</v>
      </c>
      <c r="AN116" s="100">
        <v>0.16200829999999999</v>
      </c>
      <c r="AO116" s="100">
        <v>0.12568090000000001</v>
      </c>
      <c r="AP116" s="100">
        <v>89.127906999999993</v>
      </c>
      <c r="AQ116" s="100">
        <v>90</v>
      </c>
      <c r="AR116" s="100">
        <v>7.9777364999999998</v>
      </c>
      <c r="AS116" s="100">
        <v>6.1096900000000003E-2</v>
      </c>
      <c r="AT116" s="100">
        <v>28</v>
      </c>
      <c r="AU116" s="100">
        <v>1.3760999999999999E-3</v>
      </c>
      <c r="AV116" s="100">
        <v>3.1465E-3</v>
      </c>
      <c r="AW116" s="100">
        <v>0.5456377</v>
      </c>
      <c r="AY116" s="124">
        <v>2009</v>
      </c>
    </row>
    <row r="117" spans="2:51">
      <c r="B117" s="124">
        <v>2010</v>
      </c>
      <c r="C117" s="100">
        <v>24</v>
      </c>
      <c r="D117" s="100">
        <v>0.21882180000000001</v>
      </c>
      <c r="E117" s="100">
        <v>0.2380099</v>
      </c>
      <c r="F117" s="100">
        <v>0.2380099</v>
      </c>
      <c r="G117" s="100">
        <v>0.31023659999999997</v>
      </c>
      <c r="H117" s="100">
        <v>0.1178047</v>
      </c>
      <c r="I117" s="100">
        <v>8.5746900000000001E-2</v>
      </c>
      <c r="J117" s="100">
        <v>87</v>
      </c>
      <c r="K117" s="100">
        <v>86.5</v>
      </c>
      <c r="L117" s="100">
        <v>6.2992125999999997</v>
      </c>
      <c r="M117" s="100">
        <v>3.26602E-2</v>
      </c>
      <c r="N117" s="100">
        <v>17</v>
      </c>
      <c r="O117" s="100">
        <v>1.6352000000000001E-3</v>
      </c>
      <c r="P117" s="100">
        <v>3.0363E-3</v>
      </c>
      <c r="R117" s="124">
        <v>2010</v>
      </c>
      <c r="S117" s="100">
        <v>79</v>
      </c>
      <c r="T117" s="100">
        <v>0.71403269999999996</v>
      </c>
      <c r="U117" s="100">
        <v>0.45913929999999997</v>
      </c>
      <c r="V117" s="100">
        <v>0.45913929999999997</v>
      </c>
      <c r="W117" s="100">
        <v>0.59162939999999997</v>
      </c>
      <c r="X117" s="100">
        <v>0.2254264</v>
      </c>
      <c r="Y117" s="100">
        <v>0.17043749999999999</v>
      </c>
      <c r="Z117" s="100">
        <v>89.443038000000001</v>
      </c>
      <c r="AA117" s="100">
        <v>90</v>
      </c>
      <c r="AB117" s="100">
        <v>9.875</v>
      </c>
      <c r="AC117" s="100">
        <v>0.1128749</v>
      </c>
      <c r="AD117" s="100">
        <v>9</v>
      </c>
      <c r="AE117" s="100">
        <v>8.7699999999999996E-4</v>
      </c>
      <c r="AF117" s="100">
        <v>2.8091000000000001E-3</v>
      </c>
      <c r="AH117" s="124">
        <v>2010</v>
      </c>
      <c r="AI117" s="100">
        <v>103</v>
      </c>
      <c r="AJ117" s="100">
        <v>0.46750710000000001</v>
      </c>
      <c r="AK117" s="100">
        <v>0.37792219999999999</v>
      </c>
      <c r="AL117" s="100">
        <v>0.37792219999999999</v>
      </c>
      <c r="AM117" s="100">
        <v>0.48952869999999998</v>
      </c>
      <c r="AN117" s="100">
        <v>0.1853004</v>
      </c>
      <c r="AO117" s="100">
        <v>0.13892189999999999</v>
      </c>
      <c r="AP117" s="100">
        <v>88.873785999999996</v>
      </c>
      <c r="AQ117" s="100">
        <v>89</v>
      </c>
      <c r="AR117" s="100">
        <v>8.7214224999999992</v>
      </c>
      <c r="AS117" s="100">
        <v>7.1790499999999993E-2</v>
      </c>
      <c r="AT117" s="100">
        <v>26</v>
      </c>
      <c r="AU117" s="100">
        <v>1.2585999999999999E-3</v>
      </c>
      <c r="AV117" s="100">
        <v>2.9535999999999998E-3</v>
      </c>
      <c r="AW117" s="100">
        <v>0.51838269999999997</v>
      </c>
      <c r="AY117" s="124">
        <v>2010</v>
      </c>
    </row>
    <row r="118" spans="2:51">
      <c r="B118" s="124">
        <v>2011</v>
      </c>
      <c r="C118" s="100">
        <v>25</v>
      </c>
      <c r="D118" s="100">
        <v>0.2248559</v>
      </c>
      <c r="E118" s="100">
        <v>0.2459141</v>
      </c>
      <c r="F118" s="100">
        <v>0.2459141</v>
      </c>
      <c r="G118" s="100">
        <v>0.31504520000000003</v>
      </c>
      <c r="H118" s="100">
        <v>0.1191504</v>
      </c>
      <c r="I118" s="100">
        <v>8.9037500000000006E-2</v>
      </c>
      <c r="J118" s="100">
        <v>87.48</v>
      </c>
      <c r="K118" s="100">
        <v>89</v>
      </c>
      <c r="L118" s="100">
        <v>6.5789473999999997</v>
      </c>
      <c r="M118" s="100">
        <v>3.3187300000000003E-2</v>
      </c>
      <c r="N118" s="100">
        <v>0</v>
      </c>
      <c r="O118" s="100">
        <v>0</v>
      </c>
      <c r="P118" s="100">
        <v>0</v>
      </c>
      <c r="R118" s="124">
        <v>2011</v>
      </c>
      <c r="S118" s="100">
        <v>85</v>
      </c>
      <c r="T118" s="100">
        <v>0.75745490000000004</v>
      </c>
      <c r="U118" s="100">
        <v>0.48140179999999999</v>
      </c>
      <c r="V118" s="100">
        <v>0.48140179999999999</v>
      </c>
      <c r="W118" s="100">
        <v>0.62176679999999995</v>
      </c>
      <c r="X118" s="100">
        <v>0.24067459999999999</v>
      </c>
      <c r="Y118" s="100">
        <v>0.1805244</v>
      </c>
      <c r="Z118" s="100">
        <v>89.447058999999996</v>
      </c>
      <c r="AA118" s="100">
        <v>90</v>
      </c>
      <c r="AB118" s="100">
        <v>10.732322999999999</v>
      </c>
      <c r="AC118" s="100">
        <v>0.11871180000000001</v>
      </c>
      <c r="AD118" s="100">
        <v>27</v>
      </c>
      <c r="AE118" s="100">
        <v>2.5952000000000002E-3</v>
      </c>
      <c r="AF118" s="100">
        <v>8.2574999999999992E-3</v>
      </c>
      <c r="AH118" s="124">
        <v>2011</v>
      </c>
      <c r="AI118" s="100">
        <v>110</v>
      </c>
      <c r="AJ118" s="100">
        <v>0.49238979999999999</v>
      </c>
      <c r="AK118" s="100">
        <v>0.39121060000000002</v>
      </c>
      <c r="AL118" s="100">
        <v>0.39121060000000002</v>
      </c>
      <c r="AM118" s="100">
        <v>0.50477649999999996</v>
      </c>
      <c r="AN118" s="100">
        <v>0.1930086</v>
      </c>
      <c r="AO118" s="100">
        <v>0.14449629999999999</v>
      </c>
      <c r="AP118" s="100">
        <v>89</v>
      </c>
      <c r="AQ118" s="100">
        <v>90</v>
      </c>
      <c r="AR118" s="100">
        <v>9.3856655</v>
      </c>
      <c r="AS118" s="100">
        <v>7.4864600000000003E-2</v>
      </c>
      <c r="AT118" s="100">
        <v>27</v>
      </c>
      <c r="AU118" s="100">
        <v>1.2898E-3</v>
      </c>
      <c r="AV118" s="100">
        <v>3.1010999999999999E-3</v>
      </c>
      <c r="AW118" s="100">
        <v>0.51082930000000004</v>
      </c>
      <c r="AY118" s="124">
        <v>2011</v>
      </c>
    </row>
    <row r="119" spans="2:51">
      <c r="B119" s="124">
        <v>2012</v>
      </c>
      <c r="C119" s="100">
        <v>22</v>
      </c>
      <c r="D119" s="100">
        <v>0.19446959999999999</v>
      </c>
      <c r="E119" s="100">
        <v>0.20354249999999999</v>
      </c>
      <c r="F119" s="100">
        <v>0.20354249999999999</v>
      </c>
      <c r="G119" s="100">
        <v>0.26038230000000001</v>
      </c>
      <c r="H119" s="100">
        <v>0.1028654</v>
      </c>
      <c r="I119" s="100">
        <v>8.0496200000000004E-2</v>
      </c>
      <c r="J119" s="100">
        <v>86.272727000000003</v>
      </c>
      <c r="K119" s="100">
        <v>89.5</v>
      </c>
      <c r="L119" s="100">
        <v>5.8201058000000003</v>
      </c>
      <c r="M119" s="100">
        <v>2.9414099999999999E-2</v>
      </c>
      <c r="N119" s="100">
        <v>38</v>
      </c>
      <c r="O119" s="100">
        <v>3.5493999999999999E-3</v>
      </c>
      <c r="P119" s="100">
        <v>7.1855E-3</v>
      </c>
      <c r="R119" s="124">
        <v>2012</v>
      </c>
      <c r="S119" s="100">
        <v>77</v>
      </c>
      <c r="T119" s="100">
        <v>0.67452559999999995</v>
      </c>
      <c r="U119" s="100">
        <v>0.41340470000000001</v>
      </c>
      <c r="V119" s="100">
        <v>0.41340470000000001</v>
      </c>
      <c r="W119" s="100">
        <v>0.53683380000000003</v>
      </c>
      <c r="X119" s="100">
        <v>0.1992266</v>
      </c>
      <c r="Y119" s="100">
        <v>0.14970649999999999</v>
      </c>
      <c r="Z119" s="100">
        <v>90.259739999999994</v>
      </c>
      <c r="AA119" s="100">
        <v>91</v>
      </c>
      <c r="AB119" s="100">
        <v>9.8465472999999992</v>
      </c>
      <c r="AC119" s="100">
        <v>0.1064948</v>
      </c>
      <c r="AD119" s="100">
        <v>3</v>
      </c>
      <c r="AE119" s="100">
        <v>2.8350000000000001E-4</v>
      </c>
      <c r="AF119" s="100">
        <v>9.389E-4</v>
      </c>
      <c r="AH119" s="124">
        <v>2012</v>
      </c>
      <c r="AI119" s="100">
        <v>99</v>
      </c>
      <c r="AJ119" s="100">
        <v>0.4355812</v>
      </c>
      <c r="AK119" s="100">
        <v>0.3368024</v>
      </c>
      <c r="AL119" s="100">
        <v>0.3368024</v>
      </c>
      <c r="AM119" s="100">
        <v>0.43599090000000001</v>
      </c>
      <c r="AN119" s="100">
        <v>0.16433980000000001</v>
      </c>
      <c r="AO119" s="100">
        <v>0.12523590000000001</v>
      </c>
      <c r="AP119" s="100">
        <v>89.373737000000006</v>
      </c>
      <c r="AQ119" s="100">
        <v>91</v>
      </c>
      <c r="AR119" s="100">
        <v>8.5344827999999993</v>
      </c>
      <c r="AS119" s="100">
        <v>6.7302100000000004E-2</v>
      </c>
      <c r="AT119" s="100">
        <v>41</v>
      </c>
      <c r="AU119" s="100">
        <v>1.9258999999999999E-3</v>
      </c>
      <c r="AV119" s="100">
        <v>4.8327999999999999E-3</v>
      </c>
      <c r="AW119" s="100">
        <v>0.49235640000000003</v>
      </c>
      <c r="AY119" s="124">
        <v>2012</v>
      </c>
    </row>
    <row r="120" spans="2:51">
      <c r="B120" s="124">
        <v>2013</v>
      </c>
      <c r="C120" s="100">
        <v>24</v>
      </c>
      <c r="D120" s="100">
        <v>0.20859430000000001</v>
      </c>
      <c r="E120" s="100">
        <v>0.20953579999999999</v>
      </c>
      <c r="F120" s="100">
        <v>0.20953579999999999</v>
      </c>
      <c r="G120" s="100">
        <v>0.27250150000000001</v>
      </c>
      <c r="H120" s="100">
        <v>0.1026054</v>
      </c>
      <c r="I120" s="100">
        <v>8.1401899999999999E-2</v>
      </c>
      <c r="J120" s="100">
        <v>89.458332999999996</v>
      </c>
      <c r="K120" s="100">
        <v>92</v>
      </c>
      <c r="L120" s="100">
        <v>6.3660477000000002</v>
      </c>
      <c r="M120" s="100">
        <v>3.1669799999999998E-2</v>
      </c>
      <c r="N120" s="100">
        <v>12</v>
      </c>
      <c r="O120" s="100">
        <v>1.1031000000000001E-3</v>
      </c>
      <c r="P120" s="100">
        <v>2.2412999999999999E-3</v>
      </c>
      <c r="R120" s="124">
        <v>2013</v>
      </c>
      <c r="S120" s="100">
        <v>114</v>
      </c>
      <c r="T120" s="100">
        <v>0.98176280000000005</v>
      </c>
      <c r="U120" s="100">
        <v>0.59420790000000001</v>
      </c>
      <c r="V120" s="100">
        <v>0.59420790000000001</v>
      </c>
      <c r="W120" s="100">
        <v>0.77312720000000001</v>
      </c>
      <c r="X120" s="100">
        <v>0.2875316</v>
      </c>
      <c r="Y120" s="100">
        <v>0.21730440000000001</v>
      </c>
      <c r="Z120" s="100">
        <v>90.903509</v>
      </c>
      <c r="AA120" s="100">
        <v>92</v>
      </c>
      <c r="AB120" s="100">
        <v>14.143921000000001</v>
      </c>
      <c r="AC120" s="100">
        <v>0.15856239999999999</v>
      </c>
      <c r="AD120" s="100">
        <v>10</v>
      </c>
      <c r="AE120" s="100">
        <v>9.2900000000000003E-4</v>
      </c>
      <c r="AF120" s="100">
        <v>3.0710999999999998E-3</v>
      </c>
      <c r="AH120" s="124">
        <v>2013</v>
      </c>
      <c r="AI120" s="100">
        <v>138</v>
      </c>
      <c r="AJ120" s="100">
        <v>0.59695419999999999</v>
      </c>
      <c r="AK120" s="100">
        <v>0.44926060000000001</v>
      </c>
      <c r="AL120" s="100">
        <v>0.44926060000000001</v>
      </c>
      <c r="AM120" s="100">
        <v>0.5853353</v>
      </c>
      <c r="AN120" s="100">
        <v>0.2173476</v>
      </c>
      <c r="AO120" s="100">
        <v>0.16635440000000001</v>
      </c>
      <c r="AP120" s="100">
        <v>90.652174000000002</v>
      </c>
      <c r="AQ120" s="100">
        <v>92</v>
      </c>
      <c r="AR120" s="100">
        <v>11.665258</v>
      </c>
      <c r="AS120" s="100">
        <v>9.3446600000000005E-2</v>
      </c>
      <c r="AT120" s="100">
        <v>22</v>
      </c>
      <c r="AU120" s="100">
        <v>1.0165E-3</v>
      </c>
      <c r="AV120" s="100">
        <v>2.5550999999999998E-3</v>
      </c>
      <c r="AW120" s="100">
        <v>0.35263050000000001</v>
      </c>
      <c r="AY120" s="124">
        <v>2013</v>
      </c>
    </row>
    <row r="121" spans="2:51">
      <c r="B121" s="124">
        <v>2014</v>
      </c>
      <c r="C121" s="100">
        <v>24</v>
      </c>
      <c r="D121" s="100">
        <v>0.2056827</v>
      </c>
      <c r="E121" s="100">
        <v>0.20089480000000001</v>
      </c>
      <c r="F121" s="100">
        <v>0.20089480000000001</v>
      </c>
      <c r="G121" s="100">
        <v>0.26258500000000001</v>
      </c>
      <c r="H121" s="100">
        <v>0.100616</v>
      </c>
      <c r="I121" s="100">
        <v>7.8211799999999998E-2</v>
      </c>
      <c r="J121" s="100">
        <v>86.375</v>
      </c>
      <c r="K121" s="100">
        <v>88</v>
      </c>
      <c r="L121" s="100">
        <v>5.7142856999999996</v>
      </c>
      <c r="M121" s="100">
        <v>3.0635300000000001E-2</v>
      </c>
      <c r="N121" s="100">
        <v>55</v>
      </c>
      <c r="O121" s="100">
        <v>4.9915999999999997E-3</v>
      </c>
      <c r="P121" s="100">
        <v>1.0050699999999999E-2</v>
      </c>
      <c r="R121" s="124">
        <v>2014</v>
      </c>
      <c r="S121" s="100">
        <v>95</v>
      </c>
      <c r="T121" s="100">
        <v>0.80561479999999996</v>
      </c>
      <c r="U121" s="100">
        <v>0.48870269999999999</v>
      </c>
      <c r="V121" s="100">
        <v>0.48870269999999999</v>
      </c>
      <c r="W121" s="100">
        <v>0.63184689999999999</v>
      </c>
      <c r="X121" s="100">
        <v>0.2403488</v>
      </c>
      <c r="Y121" s="100">
        <v>0.18296809999999999</v>
      </c>
      <c r="Z121" s="100">
        <v>90.926316</v>
      </c>
      <c r="AA121" s="100">
        <v>92</v>
      </c>
      <c r="AB121" s="100">
        <v>11.656442</v>
      </c>
      <c r="AC121" s="100">
        <v>0.1262643</v>
      </c>
      <c r="AD121" s="100">
        <v>17</v>
      </c>
      <c r="AE121" s="100">
        <v>1.5559E-3</v>
      </c>
      <c r="AF121" s="100">
        <v>5.1019000000000004E-3</v>
      </c>
      <c r="AH121" s="124">
        <v>2014</v>
      </c>
      <c r="AI121" s="100">
        <v>119</v>
      </c>
      <c r="AJ121" s="100">
        <v>0.5072314</v>
      </c>
      <c r="AK121" s="100">
        <v>0.37633800000000001</v>
      </c>
      <c r="AL121" s="100">
        <v>0.37633800000000001</v>
      </c>
      <c r="AM121" s="100">
        <v>0.48868489999999998</v>
      </c>
      <c r="AN121" s="100">
        <v>0.1854258</v>
      </c>
      <c r="AO121" s="100">
        <v>0.1421066</v>
      </c>
      <c r="AP121" s="100">
        <v>90.008403000000001</v>
      </c>
      <c r="AQ121" s="100">
        <v>92</v>
      </c>
      <c r="AR121" s="100">
        <v>9.6356275</v>
      </c>
      <c r="AS121" s="100">
        <v>7.7483999999999997E-2</v>
      </c>
      <c r="AT121" s="100">
        <v>72</v>
      </c>
      <c r="AU121" s="100">
        <v>3.2810000000000001E-3</v>
      </c>
      <c r="AV121" s="100">
        <v>8.1778000000000007E-3</v>
      </c>
      <c r="AW121" s="100">
        <v>0.41107779999999999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v>0</v>
      </c>
      <c r="D86" s="100">
        <v>0</v>
      </c>
      <c r="E86" s="100">
        <v>0</v>
      </c>
      <c r="F86" s="100">
        <v>0</v>
      </c>
      <c r="G86" s="100">
        <v>0</v>
      </c>
      <c r="H86" s="100">
        <v>0</v>
      </c>
      <c r="I86" s="100">
        <v>0</v>
      </c>
      <c r="J86" s="100">
        <v>0</v>
      </c>
      <c r="K86" s="100">
        <v>0</v>
      </c>
      <c r="L86" s="100">
        <v>0</v>
      </c>
      <c r="M86" s="100">
        <v>1</v>
      </c>
      <c r="N86" s="100">
        <v>0</v>
      </c>
      <c r="O86" s="100">
        <v>3</v>
      </c>
      <c r="P86" s="100">
        <v>1</v>
      </c>
      <c r="Q86" s="100">
        <v>0</v>
      </c>
      <c r="R86" s="100">
        <v>5</v>
      </c>
      <c r="S86" s="100">
        <v>7</v>
      </c>
      <c r="T86" s="100">
        <v>1</v>
      </c>
      <c r="U86" s="100">
        <v>0</v>
      </c>
      <c r="V86" s="100">
        <v>18</v>
      </c>
      <c r="W86" s="128"/>
      <c r="X86" s="123">
        <v>1979</v>
      </c>
      <c r="Y86" s="100">
        <v>0</v>
      </c>
      <c r="Z86" s="100">
        <v>0</v>
      </c>
      <c r="AA86" s="100">
        <v>0</v>
      </c>
      <c r="AB86" s="100">
        <v>0</v>
      </c>
      <c r="AC86" s="100">
        <v>0</v>
      </c>
      <c r="AD86" s="100">
        <v>0</v>
      </c>
      <c r="AE86" s="100">
        <v>0</v>
      </c>
      <c r="AF86" s="100">
        <v>0</v>
      </c>
      <c r="AG86" s="100">
        <v>0</v>
      </c>
      <c r="AH86" s="100">
        <v>0</v>
      </c>
      <c r="AI86" s="100">
        <v>0</v>
      </c>
      <c r="AJ86" s="100">
        <v>0</v>
      </c>
      <c r="AK86" s="100">
        <v>2</v>
      </c>
      <c r="AL86" s="100">
        <v>2</v>
      </c>
      <c r="AM86" s="100">
        <v>4</v>
      </c>
      <c r="AN86" s="100">
        <v>5</v>
      </c>
      <c r="AO86" s="100">
        <v>10</v>
      </c>
      <c r="AP86" s="100">
        <v>16</v>
      </c>
      <c r="AQ86" s="100">
        <v>0</v>
      </c>
      <c r="AR86" s="100">
        <v>39</v>
      </c>
      <c r="AS86" s="128"/>
      <c r="AT86" s="123">
        <v>1979</v>
      </c>
      <c r="AU86" s="100">
        <v>0</v>
      </c>
      <c r="AV86" s="100">
        <v>0</v>
      </c>
      <c r="AW86" s="100">
        <v>0</v>
      </c>
      <c r="AX86" s="100">
        <v>0</v>
      </c>
      <c r="AY86" s="100">
        <v>0</v>
      </c>
      <c r="AZ86" s="100">
        <v>0</v>
      </c>
      <c r="BA86" s="100">
        <v>0</v>
      </c>
      <c r="BB86" s="100">
        <v>0</v>
      </c>
      <c r="BC86" s="100">
        <v>0</v>
      </c>
      <c r="BD86" s="100">
        <v>0</v>
      </c>
      <c r="BE86" s="100">
        <v>1</v>
      </c>
      <c r="BF86" s="100">
        <v>0</v>
      </c>
      <c r="BG86" s="100">
        <v>5</v>
      </c>
      <c r="BH86" s="100">
        <v>3</v>
      </c>
      <c r="BI86" s="100">
        <v>4</v>
      </c>
      <c r="BJ86" s="100">
        <v>10</v>
      </c>
      <c r="BK86" s="100">
        <v>17</v>
      </c>
      <c r="BL86" s="100">
        <v>17</v>
      </c>
      <c r="BM86" s="100">
        <v>0</v>
      </c>
      <c r="BN86" s="100">
        <v>57</v>
      </c>
      <c r="BP86" s="123">
        <v>1979</v>
      </c>
    </row>
    <row r="87" spans="2:68">
      <c r="B87" s="123">
        <v>1980</v>
      </c>
      <c r="C87" s="100">
        <v>0</v>
      </c>
      <c r="D87" s="100">
        <v>0</v>
      </c>
      <c r="E87" s="100">
        <v>0</v>
      </c>
      <c r="F87" s="100">
        <v>0</v>
      </c>
      <c r="G87" s="100">
        <v>0</v>
      </c>
      <c r="H87" s="100">
        <v>0</v>
      </c>
      <c r="I87" s="100">
        <v>0</v>
      </c>
      <c r="J87" s="100">
        <v>1</v>
      </c>
      <c r="K87" s="100">
        <v>0</v>
      </c>
      <c r="L87" s="100">
        <v>0</v>
      </c>
      <c r="M87" s="100">
        <v>0</v>
      </c>
      <c r="N87" s="100">
        <v>0</v>
      </c>
      <c r="O87" s="100">
        <v>3</v>
      </c>
      <c r="P87" s="100">
        <v>1</v>
      </c>
      <c r="Q87" s="100">
        <v>2</v>
      </c>
      <c r="R87" s="100">
        <v>3</v>
      </c>
      <c r="S87" s="100">
        <v>6</v>
      </c>
      <c r="T87" s="100">
        <v>9</v>
      </c>
      <c r="U87" s="100">
        <v>0</v>
      </c>
      <c r="V87" s="100">
        <v>25</v>
      </c>
      <c r="W87" s="128"/>
      <c r="X87" s="123">
        <v>1980</v>
      </c>
      <c r="Y87" s="100">
        <v>0</v>
      </c>
      <c r="Z87" s="100">
        <v>0</v>
      </c>
      <c r="AA87" s="100">
        <v>0</v>
      </c>
      <c r="AB87" s="100">
        <v>0</v>
      </c>
      <c r="AC87" s="100">
        <v>0</v>
      </c>
      <c r="AD87" s="100">
        <v>0</v>
      </c>
      <c r="AE87" s="100">
        <v>0</v>
      </c>
      <c r="AF87" s="100">
        <v>0</v>
      </c>
      <c r="AG87" s="100">
        <v>0</v>
      </c>
      <c r="AH87" s="100">
        <v>0</v>
      </c>
      <c r="AI87" s="100">
        <v>0</v>
      </c>
      <c r="AJ87" s="100">
        <v>0</v>
      </c>
      <c r="AK87" s="100">
        <v>2</v>
      </c>
      <c r="AL87" s="100">
        <v>7</v>
      </c>
      <c r="AM87" s="100">
        <v>2</v>
      </c>
      <c r="AN87" s="100">
        <v>8</v>
      </c>
      <c r="AO87" s="100">
        <v>11</v>
      </c>
      <c r="AP87" s="100">
        <v>22</v>
      </c>
      <c r="AQ87" s="100">
        <v>0</v>
      </c>
      <c r="AR87" s="100">
        <v>52</v>
      </c>
      <c r="AS87" s="128"/>
      <c r="AT87" s="123">
        <v>1980</v>
      </c>
      <c r="AU87" s="100">
        <v>0</v>
      </c>
      <c r="AV87" s="100">
        <v>0</v>
      </c>
      <c r="AW87" s="100">
        <v>0</v>
      </c>
      <c r="AX87" s="100">
        <v>0</v>
      </c>
      <c r="AY87" s="100">
        <v>0</v>
      </c>
      <c r="AZ87" s="100">
        <v>0</v>
      </c>
      <c r="BA87" s="100">
        <v>0</v>
      </c>
      <c r="BB87" s="100">
        <v>1</v>
      </c>
      <c r="BC87" s="100">
        <v>0</v>
      </c>
      <c r="BD87" s="100">
        <v>0</v>
      </c>
      <c r="BE87" s="100">
        <v>0</v>
      </c>
      <c r="BF87" s="100">
        <v>0</v>
      </c>
      <c r="BG87" s="100">
        <v>5</v>
      </c>
      <c r="BH87" s="100">
        <v>8</v>
      </c>
      <c r="BI87" s="100">
        <v>4</v>
      </c>
      <c r="BJ87" s="100">
        <v>11</v>
      </c>
      <c r="BK87" s="100">
        <v>17</v>
      </c>
      <c r="BL87" s="100">
        <v>31</v>
      </c>
      <c r="BM87" s="100">
        <v>0</v>
      </c>
      <c r="BN87" s="100">
        <v>77</v>
      </c>
      <c r="BP87" s="123">
        <v>1980</v>
      </c>
    </row>
    <row r="88" spans="2:68">
      <c r="B88" s="123">
        <v>1981</v>
      </c>
      <c r="C88" s="100">
        <v>0</v>
      </c>
      <c r="D88" s="100">
        <v>0</v>
      </c>
      <c r="E88" s="100">
        <v>0</v>
      </c>
      <c r="F88" s="100">
        <v>0</v>
      </c>
      <c r="G88" s="100">
        <v>0</v>
      </c>
      <c r="H88" s="100">
        <v>0</v>
      </c>
      <c r="I88" s="100">
        <v>0</v>
      </c>
      <c r="J88" s="100">
        <v>0</v>
      </c>
      <c r="K88" s="100">
        <v>0</v>
      </c>
      <c r="L88" s="100">
        <v>0</v>
      </c>
      <c r="M88" s="100">
        <v>0</v>
      </c>
      <c r="N88" s="100">
        <v>1</v>
      </c>
      <c r="O88" s="100">
        <v>1</v>
      </c>
      <c r="P88" s="100">
        <v>3</v>
      </c>
      <c r="Q88" s="100">
        <v>3</v>
      </c>
      <c r="R88" s="100">
        <v>4</v>
      </c>
      <c r="S88" s="100">
        <v>6</v>
      </c>
      <c r="T88" s="100">
        <v>5</v>
      </c>
      <c r="U88" s="100">
        <v>0</v>
      </c>
      <c r="V88" s="100">
        <v>23</v>
      </c>
      <c r="W88" s="128"/>
      <c r="X88" s="123">
        <v>1981</v>
      </c>
      <c r="Y88" s="100">
        <v>0</v>
      </c>
      <c r="Z88" s="100">
        <v>0</v>
      </c>
      <c r="AA88" s="100">
        <v>0</v>
      </c>
      <c r="AB88" s="100">
        <v>0</v>
      </c>
      <c r="AC88" s="100">
        <v>0</v>
      </c>
      <c r="AD88" s="100">
        <v>0</v>
      </c>
      <c r="AE88" s="100">
        <v>0</v>
      </c>
      <c r="AF88" s="100">
        <v>0</v>
      </c>
      <c r="AG88" s="100">
        <v>0</v>
      </c>
      <c r="AH88" s="100">
        <v>0</v>
      </c>
      <c r="AI88" s="100">
        <v>0</v>
      </c>
      <c r="AJ88" s="100">
        <v>2</v>
      </c>
      <c r="AK88" s="100">
        <v>0</v>
      </c>
      <c r="AL88" s="100">
        <v>0</v>
      </c>
      <c r="AM88" s="100">
        <v>3</v>
      </c>
      <c r="AN88" s="100">
        <v>11</v>
      </c>
      <c r="AO88" s="100">
        <v>9</v>
      </c>
      <c r="AP88" s="100">
        <v>33</v>
      </c>
      <c r="AQ88" s="100">
        <v>0</v>
      </c>
      <c r="AR88" s="100">
        <v>58</v>
      </c>
      <c r="AS88" s="128"/>
      <c r="AT88" s="123">
        <v>1981</v>
      </c>
      <c r="AU88" s="100">
        <v>0</v>
      </c>
      <c r="AV88" s="100">
        <v>0</v>
      </c>
      <c r="AW88" s="100">
        <v>0</v>
      </c>
      <c r="AX88" s="100">
        <v>0</v>
      </c>
      <c r="AY88" s="100">
        <v>0</v>
      </c>
      <c r="AZ88" s="100">
        <v>0</v>
      </c>
      <c r="BA88" s="100">
        <v>0</v>
      </c>
      <c r="BB88" s="100">
        <v>0</v>
      </c>
      <c r="BC88" s="100">
        <v>0</v>
      </c>
      <c r="BD88" s="100">
        <v>0</v>
      </c>
      <c r="BE88" s="100">
        <v>0</v>
      </c>
      <c r="BF88" s="100">
        <v>3</v>
      </c>
      <c r="BG88" s="100">
        <v>1</v>
      </c>
      <c r="BH88" s="100">
        <v>3</v>
      </c>
      <c r="BI88" s="100">
        <v>6</v>
      </c>
      <c r="BJ88" s="100">
        <v>15</v>
      </c>
      <c r="BK88" s="100">
        <v>15</v>
      </c>
      <c r="BL88" s="100">
        <v>38</v>
      </c>
      <c r="BM88" s="100">
        <v>0</v>
      </c>
      <c r="BN88" s="100">
        <v>81</v>
      </c>
      <c r="BP88" s="123">
        <v>1981</v>
      </c>
    </row>
    <row r="89" spans="2:68">
      <c r="B89" s="123">
        <v>1982</v>
      </c>
      <c r="C89" s="100">
        <v>0</v>
      </c>
      <c r="D89" s="100">
        <v>0</v>
      </c>
      <c r="E89" s="100">
        <v>0</v>
      </c>
      <c r="F89" s="100">
        <v>0</v>
      </c>
      <c r="G89" s="100">
        <v>0</v>
      </c>
      <c r="H89" s="100">
        <v>0</v>
      </c>
      <c r="I89" s="100">
        <v>0</v>
      </c>
      <c r="J89" s="100">
        <v>0</v>
      </c>
      <c r="K89" s="100">
        <v>0</v>
      </c>
      <c r="L89" s="100">
        <v>0</v>
      </c>
      <c r="M89" s="100">
        <v>1</v>
      </c>
      <c r="N89" s="100">
        <v>1</v>
      </c>
      <c r="O89" s="100">
        <v>2</v>
      </c>
      <c r="P89" s="100">
        <v>5</v>
      </c>
      <c r="Q89" s="100">
        <v>4</v>
      </c>
      <c r="R89" s="100">
        <v>4</v>
      </c>
      <c r="S89" s="100">
        <v>4</v>
      </c>
      <c r="T89" s="100">
        <v>9</v>
      </c>
      <c r="U89" s="100">
        <v>0</v>
      </c>
      <c r="V89" s="100">
        <v>30</v>
      </c>
      <c r="W89" s="128"/>
      <c r="X89" s="123">
        <v>1982</v>
      </c>
      <c r="Y89" s="100">
        <v>0</v>
      </c>
      <c r="Z89" s="100">
        <v>0</v>
      </c>
      <c r="AA89" s="100">
        <v>0</v>
      </c>
      <c r="AB89" s="100">
        <v>0</v>
      </c>
      <c r="AC89" s="100">
        <v>0</v>
      </c>
      <c r="AD89" s="100">
        <v>0</v>
      </c>
      <c r="AE89" s="100">
        <v>0</v>
      </c>
      <c r="AF89" s="100">
        <v>0</v>
      </c>
      <c r="AG89" s="100">
        <v>0</v>
      </c>
      <c r="AH89" s="100">
        <v>0</v>
      </c>
      <c r="AI89" s="100">
        <v>1</v>
      </c>
      <c r="AJ89" s="100">
        <v>0</v>
      </c>
      <c r="AK89" s="100">
        <v>5</v>
      </c>
      <c r="AL89" s="100">
        <v>1</v>
      </c>
      <c r="AM89" s="100">
        <v>4</v>
      </c>
      <c r="AN89" s="100">
        <v>3</v>
      </c>
      <c r="AO89" s="100">
        <v>9</v>
      </c>
      <c r="AP89" s="100">
        <v>30</v>
      </c>
      <c r="AQ89" s="100">
        <v>0</v>
      </c>
      <c r="AR89" s="100">
        <v>53</v>
      </c>
      <c r="AS89" s="128"/>
      <c r="AT89" s="123">
        <v>1982</v>
      </c>
      <c r="AU89" s="100">
        <v>0</v>
      </c>
      <c r="AV89" s="100">
        <v>0</v>
      </c>
      <c r="AW89" s="100">
        <v>0</v>
      </c>
      <c r="AX89" s="100">
        <v>0</v>
      </c>
      <c r="AY89" s="100">
        <v>0</v>
      </c>
      <c r="AZ89" s="100">
        <v>0</v>
      </c>
      <c r="BA89" s="100">
        <v>0</v>
      </c>
      <c r="BB89" s="100">
        <v>0</v>
      </c>
      <c r="BC89" s="100">
        <v>0</v>
      </c>
      <c r="BD89" s="100">
        <v>0</v>
      </c>
      <c r="BE89" s="100">
        <v>2</v>
      </c>
      <c r="BF89" s="100">
        <v>1</v>
      </c>
      <c r="BG89" s="100">
        <v>7</v>
      </c>
      <c r="BH89" s="100">
        <v>6</v>
      </c>
      <c r="BI89" s="100">
        <v>8</v>
      </c>
      <c r="BJ89" s="100">
        <v>7</v>
      </c>
      <c r="BK89" s="100">
        <v>13</v>
      </c>
      <c r="BL89" s="100">
        <v>39</v>
      </c>
      <c r="BM89" s="100">
        <v>0</v>
      </c>
      <c r="BN89" s="100">
        <v>83</v>
      </c>
      <c r="BP89" s="123">
        <v>1982</v>
      </c>
    </row>
    <row r="90" spans="2:68">
      <c r="B90" s="123">
        <v>1983</v>
      </c>
      <c r="C90" s="100">
        <v>0</v>
      </c>
      <c r="D90" s="100">
        <v>0</v>
      </c>
      <c r="E90" s="100">
        <v>0</v>
      </c>
      <c r="F90" s="100">
        <v>0</v>
      </c>
      <c r="G90" s="100">
        <v>0</v>
      </c>
      <c r="H90" s="100">
        <v>0</v>
      </c>
      <c r="I90" s="100">
        <v>0</v>
      </c>
      <c r="J90" s="100">
        <v>0</v>
      </c>
      <c r="K90" s="100">
        <v>0</v>
      </c>
      <c r="L90" s="100">
        <v>0</v>
      </c>
      <c r="M90" s="100">
        <v>0</v>
      </c>
      <c r="N90" s="100">
        <v>2</v>
      </c>
      <c r="O90" s="100">
        <v>2</v>
      </c>
      <c r="P90" s="100">
        <v>3</v>
      </c>
      <c r="Q90" s="100">
        <v>6</v>
      </c>
      <c r="R90" s="100">
        <v>10</v>
      </c>
      <c r="S90" s="100">
        <v>2</v>
      </c>
      <c r="T90" s="100">
        <v>8</v>
      </c>
      <c r="U90" s="100">
        <v>0</v>
      </c>
      <c r="V90" s="100">
        <v>33</v>
      </c>
      <c r="W90" s="128"/>
      <c r="X90" s="123">
        <v>1983</v>
      </c>
      <c r="Y90" s="100">
        <v>0</v>
      </c>
      <c r="Z90" s="100">
        <v>0</v>
      </c>
      <c r="AA90" s="100">
        <v>0</v>
      </c>
      <c r="AB90" s="100">
        <v>0</v>
      </c>
      <c r="AC90" s="100">
        <v>0</v>
      </c>
      <c r="AD90" s="100">
        <v>0</v>
      </c>
      <c r="AE90" s="100">
        <v>0</v>
      </c>
      <c r="AF90" s="100">
        <v>0</v>
      </c>
      <c r="AG90" s="100">
        <v>0</v>
      </c>
      <c r="AH90" s="100">
        <v>0</v>
      </c>
      <c r="AI90" s="100">
        <v>0</v>
      </c>
      <c r="AJ90" s="100">
        <v>0</v>
      </c>
      <c r="AK90" s="100">
        <v>2</v>
      </c>
      <c r="AL90" s="100">
        <v>0</v>
      </c>
      <c r="AM90" s="100">
        <v>5</v>
      </c>
      <c r="AN90" s="100">
        <v>10</v>
      </c>
      <c r="AO90" s="100">
        <v>18</v>
      </c>
      <c r="AP90" s="100">
        <v>18</v>
      </c>
      <c r="AQ90" s="100">
        <v>0</v>
      </c>
      <c r="AR90" s="100">
        <v>53</v>
      </c>
      <c r="AS90" s="128"/>
      <c r="AT90" s="123">
        <v>1983</v>
      </c>
      <c r="AU90" s="100">
        <v>0</v>
      </c>
      <c r="AV90" s="100">
        <v>0</v>
      </c>
      <c r="AW90" s="100">
        <v>0</v>
      </c>
      <c r="AX90" s="100">
        <v>0</v>
      </c>
      <c r="AY90" s="100">
        <v>0</v>
      </c>
      <c r="AZ90" s="100">
        <v>0</v>
      </c>
      <c r="BA90" s="100">
        <v>0</v>
      </c>
      <c r="BB90" s="100">
        <v>0</v>
      </c>
      <c r="BC90" s="100">
        <v>0</v>
      </c>
      <c r="BD90" s="100">
        <v>0</v>
      </c>
      <c r="BE90" s="100">
        <v>0</v>
      </c>
      <c r="BF90" s="100">
        <v>2</v>
      </c>
      <c r="BG90" s="100">
        <v>4</v>
      </c>
      <c r="BH90" s="100">
        <v>3</v>
      </c>
      <c r="BI90" s="100">
        <v>11</v>
      </c>
      <c r="BJ90" s="100">
        <v>20</v>
      </c>
      <c r="BK90" s="100">
        <v>20</v>
      </c>
      <c r="BL90" s="100">
        <v>26</v>
      </c>
      <c r="BM90" s="100">
        <v>0</v>
      </c>
      <c r="BN90" s="100">
        <v>86</v>
      </c>
      <c r="BP90" s="123">
        <v>1983</v>
      </c>
    </row>
    <row r="91" spans="2:68">
      <c r="B91" s="123">
        <v>1984</v>
      </c>
      <c r="C91" s="100">
        <v>0</v>
      </c>
      <c r="D91" s="100">
        <v>0</v>
      </c>
      <c r="E91" s="100">
        <v>0</v>
      </c>
      <c r="F91" s="100">
        <v>0</v>
      </c>
      <c r="G91" s="100">
        <v>0</v>
      </c>
      <c r="H91" s="100">
        <v>0</v>
      </c>
      <c r="I91" s="100">
        <v>0</v>
      </c>
      <c r="J91" s="100">
        <v>0</v>
      </c>
      <c r="K91" s="100">
        <v>0</v>
      </c>
      <c r="L91" s="100">
        <v>0</v>
      </c>
      <c r="M91" s="100">
        <v>4</v>
      </c>
      <c r="N91" s="100">
        <v>1</v>
      </c>
      <c r="O91" s="100">
        <v>5</v>
      </c>
      <c r="P91" s="100">
        <v>2</v>
      </c>
      <c r="Q91" s="100">
        <v>8</v>
      </c>
      <c r="R91" s="100">
        <v>6</v>
      </c>
      <c r="S91" s="100">
        <v>5</v>
      </c>
      <c r="T91" s="100">
        <v>8</v>
      </c>
      <c r="U91" s="100">
        <v>0</v>
      </c>
      <c r="V91" s="100">
        <v>39</v>
      </c>
      <c r="W91" s="128"/>
      <c r="X91" s="123">
        <v>1984</v>
      </c>
      <c r="Y91" s="100">
        <v>0</v>
      </c>
      <c r="Z91" s="100">
        <v>0</v>
      </c>
      <c r="AA91" s="100">
        <v>0</v>
      </c>
      <c r="AB91" s="100">
        <v>0</v>
      </c>
      <c r="AC91" s="100">
        <v>0</v>
      </c>
      <c r="AD91" s="100">
        <v>0</v>
      </c>
      <c r="AE91" s="100">
        <v>0</v>
      </c>
      <c r="AF91" s="100">
        <v>0</v>
      </c>
      <c r="AG91" s="100">
        <v>0</v>
      </c>
      <c r="AH91" s="100">
        <v>0</v>
      </c>
      <c r="AI91" s="100">
        <v>0</v>
      </c>
      <c r="AJ91" s="100">
        <v>1</v>
      </c>
      <c r="AK91" s="100">
        <v>2</v>
      </c>
      <c r="AL91" s="100">
        <v>2</v>
      </c>
      <c r="AM91" s="100">
        <v>5</v>
      </c>
      <c r="AN91" s="100">
        <v>2</v>
      </c>
      <c r="AO91" s="100">
        <v>12</v>
      </c>
      <c r="AP91" s="100">
        <v>19</v>
      </c>
      <c r="AQ91" s="100">
        <v>0</v>
      </c>
      <c r="AR91" s="100">
        <v>43</v>
      </c>
      <c r="AS91" s="128"/>
      <c r="AT91" s="123">
        <v>1984</v>
      </c>
      <c r="AU91" s="100">
        <v>0</v>
      </c>
      <c r="AV91" s="100">
        <v>0</v>
      </c>
      <c r="AW91" s="100">
        <v>0</v>
      </c>
      <c r="AX91" s="100">
        <v>0</v>
      </c>
      <c r="AY91" s="100">
        <v>0</v>
      </c>
      <c r="AZ91" s="100">
        <v>0</v>
      </c>
      <c r="BA91" s="100">
        <v>0</v>
      </c>
      <c r="BB91" s="100">
        <v>0</v>
      </c>
      <c r="BC91" s="100">
        <v>0</v>
      </c>
      <c r="BD91" s="100">
        <v>0</v>
      </c>
      <c r="BE91" s="100">
        <v>4</v>
      </c>
      <c r="BF91" s="100">
        <v>2</v>
      </c>
      <c r="BG91" s="100">
        <v>7</v>
      </c>
      <c r="BH91" s="100">
        <v>4</v>
      </c>
      <c r="BI91" s="100">
        <v>13</v>
      </c>
      <c r="BJ91" s="100">
        <v>8</v>
      </c>
      <c r="BK91" s="100">
        <v>17</v>
      </c>
      <c r="BL91" s="100">
        <v>27</v>
      </c>
      <c r="BM91" s="100">
        <v>0</v>
      </c>
      <c r="BN91" s="100">
        <v>82</v>
      </c>
      <c r="BP91" s="123">
        <v>1984</v>
      </c>
    </row>
    <row r="92" spans="2:68">
      <c r="B92" s="123">
        <v>1985</v>
      </c>
      <c r="C92" s="100">
        <v>0</v>
      </c>
      <c r="D92" s="100">
        <v>0</v>
      </c>
      <c r="E92" s="100">
        <v>0</v>
      </c>
      <c r="F92" s="100">
        <v>0</v>
      </c>
      <c r="G92" s="100">
        <v>0</v>
      </c>
      <c r="H92" s="100">
        <v>0</v>
      </c>
      <c r="I92" s="100">
        <v>0</v>
      </c>
      <c r="J92" s="100">
        <v>0</v>
      </c>
      <c r="K92" s="100">
        <v>1</v>
      </c>
      <c r="L92" s="100">
        <v>0</v>
      </c>
      <c r="M92" s="100">
        <v>1</v>
      </c>
      <c r="N92" s="100">
        <v>3</v>
      </c>
      <c r="O92" s="100">
        <v>1</v>
      </c>
      <c r="P92" s="100">
        <v>8</v>
      </c>
      <c r="Q92" s="100">
        <v>1</v>
      </c>
      <c r="R92" s="100">
        <v>1</v>
      </c>
      <c r="S92" s="100">
        <v>4</v>
      </c>
      <c r="T92" s="100">
        <v>10</v>
      </c>
      <c r="U92" s="100">
        <v>0</v>
      </c>
      <c r="V92" s="100">
        <v>30</v>
      </c>
      <c r="W92" s="128"/>
      <c r="X92" s="123">
        <v>1985</v>
      </c>
      <c r="Y92" s="100">
        <v>0</v>
      </c>
      <c r="Z92" s="100">
        <v>0</v>
      </c>
      <c r="AA92" s="100">
        <v>0</v>
      </c>
      <c r="AB92" s="100">
        <v>0</v>
      </c>
      <c r="AC92" s="100">
        <v>0</v>
      </c>
      <c r="AD92" s="100">
        <v>0</v>
      </c>
      <c r="AE92" s="100">
        <v>0</v>
      </c>
      <c r="AF92" s="100">
        <v>0</v>
      </c>
      <c r="AG92" s="100">
        <v>0</v>
      </c>
      <c r="AH92" s="100">
        <v>0</v>
      </c>
      <c r="AI92" s="100">
        <v>0</v>
      </c>
      <c r="AJ92" s="100">
        <v>0</v>
      </c>
      <c r="AK92" s="100">
        <v>2</v>
      </c>
      <c r="AL92" s="100">
        <v>1</v>
      </c>
      <c r="AM92" s="100">
        <v>4</v>
      </c>
      <c r="AN92" s="100">
        <v>10</v>
      </c>
      <c r="AO92" s="100">
        <v>13</v>
      </c>
      <c r="AP92" s="100">
        <v>27</v>
      </c>
      <c r="AQ92" s="100">
        <v>0</v>
      </c>
      <c r="AR92" s="100">
        <v>57</v>
      </c>
      <c r="AS92" s="128"/>
      <c r="AT92" s="123">
        <v>1985</v>
      </c>
      <c r="AU92" s="100">
        <v>0</v>
      </c>
      <c r="AV92" s="100">
        <v>0</v>
      </c>
      <c r="AW92" s="100">
        <v>0</v>
      </c>
      <c r="AX92" s="100">
        <v>0</v>
      </c>
      <c r="AY92" s="100">
        <v>0</v>
      </c>
      <c r="AZ92" s="100">
        <v>0</v>
      </c>
      <c r="BA92" s="100">
        <v>0</v>
      </c>
      <c r="BB92" s="100">
        <v>0</v>
      </c>
      <c r="BC92" s="100">
        <v>1</v>
      </c>
      <c r="BD92" s="100">
        <v>0</v>
      </c>
      <c r="BE92" s="100">
        <v>1</v>
      </c>
      <c r="BF92" s="100">
        <v>3</v>
      </c>
      <c r="BG92" s="100">
        <v>3</v>
      </c>
      <c r="BH92" s="100">
        <v>9</v>
      </c>
      <c r="BI92" s="100">
        <v>5</v>
      </c>
      <c r="BJ92" s="100">
        <v>11</v>
      </c>
      <c r="BK92" s="100">
        <v>17</v>
      </c>
      <c r="BL92" s="100">
        <v>37</v>
      </c>
      <c r="BM92" s="100">
        <v>0</v>
      </c>
      <c r="BN92" s="100">
        <v>87</v>
      </c>
      <c r="BP92" s="123">
        <v>1985</v>
      </c>
    </row>
    <row r="93" spans="2:68">
      <c r="B93" s="123">
        <v>1986</v>
      </c>
      <c r="C93" s="100">
        <v>0</v>
      </c>
      <c r="D93" s="100">
        <v>0</v>
      </c>
      <c r="E93" s="100">
        <v>0</v>
      </c>
      <c r="F93" s="100">
        <v>0</v>
      </c>
      <c r="G93" s="100">
        <v>0</v>
      </c>
      <c r="H93" s="100">
        <v>0</v>
      </c>
      <c r="I93" s="100">
        <v>0</v>
      </c>
      <c r="J93" s="100">
        <v>0</v>
      </c>
      <c r="K93" s="100">
        <v>0</v>
      </c>
      <c r="L93" s="100">
        <v>0</v>
      </c>
      <c r="M93" s="100">
        <v>0</v>
      </c>
      <c r="N93" s="100">
        <v>1</v>
      </c>
      <c r="O93" s="100">
        <v>7</v>
      </c>
      <c r="P93" s="100">
        <v>4</v>
      </c>
      <c r="Q93" s="100">
        <v>4</v>
      </c>
      <c r="R93" s="100">
        <v>9</v>
      </c>
      <c r="S93" s="100">
        <v>7</v>
      </c>
      <c r="T93" s="100">
        <v>8</v>
      </c>
      <c r="U93" s="100">
        <v>0</v>
      </c>
      <c r="V93" s="100">
        <v>40</v>
      </c>
      <c r="W93" s="128"/>
      <c r="X93" s="123">
        <v>1986</v>
      </c>
      <c r="Y93" s="100">
        <v>0</v>
      </c>
      <c r="Z93" s="100">
        <v>0</v>
      </c>
      <c r="AA93" s="100">
        <v>0</v>
      </c>
      <c r="AB93" s="100">
        <v>0</v>
      </c>
      <c r="AC93" s="100">
        <v>0</v>
      </c>
      <c r="AD93" s="100">
        <v>0</v>
      </c>
      <c r="AE93" s="100">
        <v>0</v>
      </c>
      <c r="AF93" s="100">
        <v>0</v>
      </c>
      <c r="AG93" s="100">
        <v>0</v>
      </c>
      <c r="AH93" s="100">
        <v>0</v>
      </c>
      <c r="AI93" s="100">
        <v>0</v>
      </c>
      <c r="AJ93" s="100">
        <v>1</v>
      </c>
      <c r="AK93" s="100">
        <v>0</v>
      </c>
      <c r="AL93" s="100">
        <v>5</v>
      </c>
      <c r="AM93" s="100">
        <v>5</v>
      </c>
      <c r="AN93" s="100">
        <v>6</v>
      </c>
      <c r="AO93" s="100">
        <v>6</v>
      </c>
      <c r="AP93" s="100">
        <v>23</v>
      </c>
      <c r="AQ93" s="100">
        <v>0</v>
      </c>
      <c r="AR93" s="100">
        <v>46</v>
      </c>
      <c r="AS93" s="128"/>
      <c r="AT93" s="123">
        <v>1986</v>
      </c>
      <c r="AU93" s="100">
        <v>0</v>
      </c>
      <c r="AV93" s="100">
        <v>0</v>
      </c>
      <c r="AW93" s="100">
        <v>0</v>
      </c>
      <c r="AX93" s="100">
        <v>0</v>
      </c>
      <c r="AY93" s="100">
        <v>0</v>
      </c>
      <c r="AZ93" s="100">
        <v>0</v>
      </c>
      <c r="BA93" s="100">
        <v>0</v>
      </c>
      <c r="BB93" s="100">
        <v>0</v>
      </c>
      <c r="BC93" s="100">
        <v>0</v>
      </c>
      <c r="BD93" s="100">
        <v>0</v>
      </c>
      <c r="BE93" s="100">
        <v>0</v>
      </c>
      <c r="BF93" s="100">
        <v>2</v>
      </c>
      <c r="BG93" s="100">
        <v>7</v>
      </c>
      <c r="BH93" s="100">
        <v>9</v>
      </c>
      <c r="BI93" s="100">
        <v>9</v>
      </c>
      <c r="BJ93" s="100">
        <v>15</v>
      </c>
      <c r="BK93" s="100">
        <v>13</v>
      </c>
      <c r="BL93" s="100">
        <v>31</v>
      </c>
      <c r="BM93" s="100">
        <v>0</v>
      </c>
      <c r="BN93" s="100">
        <v>86</v>
      </c>
      <c r="BP93" s="123">
        <v>1986</v>
      </c>
    </row>
    <row r="94" spans="2:68">
      <c r="B94" s="123">
        <v>1987</v>
      </c>
      <c r="C94" s="100">
        <v>0</v>
      </c>
      <c r="D94" s="100">
        <v>0</v>
      </c>
      <c r="E94" s="100">
        <v>0</v>
      </c>
      <c r="F94" s="100">
        <v>0</v>
      </c>
      <c r="G94" s="100">
        <v>0</v>
      </c>
      <c r="H94" s="100">
        <v>0</v>
      </c>
      <c r="I94" s="100">
        <v>0</v>
      </c>
      <c r="J94" s="100">
        <v>0</v>
      </c>
      <c r="K94" s="100">
        <v>0</v>
      </c>
      <c r="L94" s="100">
        <v>0</v>
      </c>
      <c r="M94" s="100">
        <v>1</v>
      </c>
      <c r="N94" s="100">
        <v>0</v>
      </c>
      <c r="O94" s="100">
        <v>1</v>
      </c>
      <c r="P94" s="100">
        <v>6</v>
      </c>
      <c r="Q94" s="100">
        <v>4</v>
      </c>
      <c r="R94" s="100">
        <v>4</v>
      </c>
      <c r="S94" s="100">
        <v>5</v>
      </c>
      <c r="T94" s="100">
        <v>9</v>
      </c>
      <c r="U94" s="100">
        <v>0</v>
      </c>
      <c r="V94" s="100">
        <v>30</v>
      </c>
      <c r="W94" s="128"/>
      <c r="X94" s="123">
        <v>1987</v>
      </c>
      <c r="Y94" s="100">
        <v>0</v>
      </c>
      <c r="Z94" s="100">
        <v>0</v>
      </c>
      <c r="AA94" s="100">
        <v>0</v>
      </c>
      <c r="AB94" s="100">
        <v>0</v>
      </c>
      <c r="AC94" s="100">
        <v>0</v>
      </c>
      <c r="AD94" s="100">
        <v>0</v>
      </c>
      <c r="AE94" s="100">
        <v>0</v>
      </c>
      <c r="AF94" s="100">
        <v>0</v>
      </c>
      <c r="AG94" s="100">
        <v>0</v>
      </c>
      <c r="AH94" s="100">
        <v>0</v>
      </c>
      <c r="AI94" s="100">
        <v>1</v>
      </c>
      <c r="AJ94" s="100">
        <v>1</v>
      </c>
      <c r="AK94" s="100">
        <v>2</v>
      </c>
      <c r="AL94" s="100">
        <v>0</v>
      </c>
      <c r="AM94" s="100">
        <v>5</v>
      </c>
      <c r="AN94" s="100">
        <v>14</v>
      </c>
      <c r="AO94" s="100">
        <v>11</v>
      </c>
      <c r="AP94" s="100">
        <v>32</v>
      </c>
      <c r="AQ94" s="100">
        <v>0</v>
      </c>
      <c r="AR94" s="100">
        <v>66</v>
      </c>
      <c r="AS94" s="128"/>
      <c r="AT94" s="123">
        <v>1987</v>
      </c>
      <c r="AU94" s="100">
        <v>0</v>
      </c>
      <c r="AV94" s="100">
        <v>0</v>
      </c>
      <c r="AW94" s="100">
        <v>0</v>
      </c>
      <c r="AX94" s="100">
        <v>0</v>
      </c>
      <c r="AY94" s="100">
        <v>0</v>
      </c>
      <c r="AZ94" s="100">
        <v>0</v>
      </c>
      <c r="BA94" s="100">
        <v>0</v>
      </c>
      <c r="BB94" s="100">
        <v>0</v>
      </c>
      <c r="BC94" s="100">
        <v>0</v>
      </c>
      <c r="BD94" s="100">
        <v>0</v>
      </c>
      <c r="BE94" s="100">
        <v>2</v>
      </c>
      <c r="BF94" s="100">
        <v>1</v>
      </c>
      <c r="BG94" s="100">
        <v>3</v>
      </c>
      <c r="BH94" s="100">
        <v>6</v>
      </c>
      <c r="BI94" s="100">
        <v>9</v>
      </c>
      <c r="BJ94" s="100">
        <v>18</v>
      </c>
      <c r="BK94" s="100">
        <v>16</v>
      </c>
      <c r="BL94" s="100">
        <v>41</v>
      </c>
      <c r="BM94" s="100">
        <v>0</v>
      </c>
      <c r="BN94" s="100">
        <v>96</v>
      </c>
      <c r="BP94" s="123">
        <v>1987</v>
      </c>
    </row>
    <row r="95" spans="2:68">
      <c r="B95" s="123">
        <v>1988</v>
      </c>
      <c r="C95" s="100">
        <v>0</v>
      </c>
      <c r="D95" s="100">
        <v>0</v>
      </c>
      <c r="E95" s="100">
        <v>0</v>
      </c>
      <c r="F95" s="100">
        <v>0</v>
      </c>
      <c r="G95" s="100">
        <v>0</v>
      </c>
      <c r="H95" s="100">
        <v>0</v>
      </c>
      <c r="I95" s="100">
        <v>0</v>
      </c>
      <c r="J95" s="100">
        <v>0</v>
      </c>
      <c r="K95" s="100">
        <v>0</v>
      </c>
      <c r="L95" s="100">
        <v>0</v>
      </c>
      <c r="M95" s="100">
        <v>1</v>
      </c>
      <c r="N95" s="100">
        <v>0</v>
      </c>
      <c r="O95" s="100">
        <v>1</v>
      </c>
      <c r="P95" s="100">
        <v>3</v>
      </c>
      <c r="Q95" s="100">
        <v>6</v>
      </c>
      <c r="R95" s="100">
        <v>5</v>
      </c>
      <c r="S95" s="100">
        <v>7</v>
      </c>
      <c r="T95" s="100">
        <v>10</v>
      </c>
      <c r="U95" s="100">
        <v>0</v>
      </c>
      <c r="V95" s="100">
        <v>33</v>
      </c>
      <c r="W95" s="128"/>
      <c r="X95" s="123">
        <v>1988</v>
      </c>
      <c r="Y95" s="100">
        <v>0</v>
      </c>
      <c r="Z95" s="100">
        <v>0</v>
      </c>
      <c r="AA95" s="100">
        <v>0</v>
      </c>
      <c r="AB95" s="100">
        <v>0</v>
      </c>
      <c r="AC95" s="100">
        <v>0</v>
      </c>
      <c r="AD95" s="100">
        <v>0</v>
      </c>
      <c r="AE95" s="100">
        <v>0</v>
      </c>
      <c r="AF95" s="100">
        <v>0</v>
      </c>
      <c r="AG95" s="100">
        <v>0</v>
      </c>
      <c r="AH95" s="100">
        <v>0</v>
      </c>
      <c r="AI95" s="100">
        <v>0</v>
      </c>
      <c r="AJ95" s="100">
        <v>0</v>
      </c>
      <c r="AK95" s="100">
        <v>4</v>
      </c>
      <c r="AL95" s="100">
        <v>5</v>
      </c>
      <c r="AM95" s="100">
        <v>11</v>
      </c>
      <c r="AN95" s="100">
        <v>12</v>
      </c>
      <c r="AO95" s="100">
        <v>15</v>
      </c>
      <c r="AP95" s="100">
        <v>32</v>
      </c>
      <c r="AQ95" s="100">
        <v>0</v>
      </c>
      <c r="AR95" s="100">
        <v>79</v>
      </c>
      <c r="AS95" s="128"/>
      <c r="AT95" s="123">
        <v>1988</v>
      </c>
      <c r="AU95" s="100">
        <v>0</v>
      </c>
      <c r="AV95" s="100">
        <v>0</v>
      </c>
      <c r="AW95" s="100">
        <v>0</v>
      </c>
      <c r="AX95" s="100">
        <v>0</v>
      </c>
      <c r="AY95" s="100">
        <v>0</v>
      </c>
      <c r="AZ95" s="100">
        <v>0</v>
      </c>
      <c r="BA95" s="100">
        <v>0</v>
      </c>
      <c r="BB95" s="100">
        <v>0</v>
      </c>
      <c r="BC95" s="100">
        <v>0</v>
      </c>
      <c r="BD95" s="100">
        <v>0</v>
      </c>
      <c r="BE95" s="100">
        <v>1</v>
      </c>
      <c r="BF95" s="100">
        <v>0</v>
      </c>
      <c r="BG95" s="100">
        <v>5</v>
      </c>
      <c r="BH95" s="100">
        <v>8</v>
      </c>
      <c r="BI95" s="100">
        <v>17</v>
      </c>
      <c r="BJ95" s="100">
        <v>17</v>
      </c>
      <c r="BK95" s="100">
        <v>22</v>
      </c>
      <c r="BL95" s="100">
        <v>42</v>
      </c>
      <c r="BM95" s="100">
        <v>0</v>
      </c>
      <c r="BN95" s="100">
        <v>112</v>
      </c>
      <c r="BP95" s="123">
        <v>1988</v>
      </c>
    </row>
    <row r="96" spans="2:68">
      <c r="B96" s="123">
        <v>1989</v>
      </c>
      <c r="C96" s="100">
        <v>0</v>
      </c>
      <c r="D96" s="100">
        <v>0</v>
      </c>
      <c r="E96" s="100">
        <v>0</v>
      </c>
      <c r="F96" s="100">
        <v>0</v>
      </c>
      <c r="G96" s="100">
        <v>0</v>
      </c>
      <c r="H96" s="100">
        <v>0</v>
      </c>
      <c r="I96" s="100">
        <v>0</v>
      </c>
      <c r="J96" s="100">
        <v>0</v>
      </c>
      <c r="K96" s="100">
        <v>0</v>
      </c>
      <c r="L96" s="100">
        <v>0</v>
      </c>
      <c r="M96" s="100">
        <v>0</v>
      </c>
      <c r="N96" s="100">
        <v>2</v>
      </c>
      <c r="O96" s="100">
        <v>2</v>
      </c>
      <c r="P96" s="100">
        <v>3</v>
      </c>
      <c r="Q96" s="100">
        <v>6</v>
      </c>
      <c r="R96" s="100">
        <v>1</v>
      </c>
      <c r="S96" s="100">
        <v>8</v>
      </c>
      <c r="T96" s="100">
        <v>11</v>
      </c>
      <c r="U96" s="100">
        <v>0</v>
      </c>
      <c r="V96" s="100">
        <v>33</v>
      </c>
      <c r="W96" s="128"/>
      <c r="X96" s="123">
        <v>1989</v>
      </c>
      <c r="Y96" s="100">
        <v>0</v>
      </c>
      <c r="Z96" s="100">
        <v>0</v>
      </c>
      <c r="AA96" s="100">
        <v>0</v>
      </c>
      <c r="AB96" s="100">
        <v>0</v>
      </c>
      <c r="AC96" s="100">
        <v>0</v>
      </c>
      <c r="AD96" s="100">
        <v>0</v>
      </c>
      <c r="AE96" s="100">
        <v>0</v>
      </c>
      <c r="AF96" s="100">
        <v>0</v>
      </c>
      <c r="AG96" s="100">
        <v>0</v>
      </c>
      <c r="AH96" s="100">
        <v>0</v>
      </c>
      <c r="AI96" s="100">
        <v>0</v>
      </c>
      <c r="AJ96" s="100">
        <v>0</v>
      </c>
      <c r="AK96" s="100">
        <v>3</v>
      </c>
      <c r="AL96" s="100">
        <v>6</v>
      </c>
      <c r="AM96" s="100">
        <v>8</v>
      </c>
      <c r="AN96" s="100">
        <v>10</v>
      </c>
      <c r="AO96" s="100">
        <v>11</v>
      </c>
      <c r="AP96" s="100">
        <v>42</v>
      </c>
      <c r="AQ96" s="100">
        <v>0</v>
      </c>
      <c r="AR96" s="100">
        <v>80</v>
      </c>
      <c r="AS96" s="128"/>
      <c r="AT96" s="123">
        <v>1989</v>
      </c>
      <c r="AU96" s="100">
        <v>0</v>
      </c>
      <c r="AV96" s="100">
        <v>0</v>
      </c>
      <c r="AW96" s="100">
        <v>0</v>
      </c>
      <c r="AX96" s="100">
        <v>0</v>
      </c>
      <c r="AY96" s="100">
        <v>0</v>
      </c>
      <c r="AZ96" s="100">
        <v>0</v>
      </c>
      <c r="BA96" s="100">
        <v>0</v>
      </c>
      <c r="BB96" s="100">
        <v>0</v>
      </c>
      <c r="BC96" s="100">
        <v>0</v>
      </c>
      <c r="BD96" s="100">
        <v>0</v>
      </c>
      <c r="BE96" s="100">
        <v>0</v>
      </c>
      <c r="BF96" s="100">
        <v>2</v>
      </c>
      <c r="BG96" s="100">
        <v>5</v>
      </c>
      <c r="BH96" s="100">
        <v>9</v>
      </c>
      <c r="BI96" s="100">
        <v>14</v>
      </c>
      <c r="BJ96" s="100">
        <v>11</v>
      </c>
      <c r="BK96" s="100">
        <v>19</v>
      </c>
      <c r="BL96" s="100">
        <v>53</v>
      </c>
      <c r="BM96" s="100">
        <v>0</v>
      </c>
      <c r="BN96" s="100">
        <v>113</v>
      </c>
      <c r="BP96" s="123">
        <v>1989</v>
      </c>
    </row>
    <row r="97" spans="2:68">
      <c r="B97" s="123">
        <v>1990</v>
      </c>
      <c r="C97" s="100">
        <v>0</v>
      </c>
      <c r="D97" s="100">
        <v>0</v>
      </c>
      <c r="E97" s="100">
        <v>0</v>
      </c>
      <c r="F97" s="100">
        <v>0</v>
      </c>
      <c r="G97" s="100">
        <v>0</v>
      </c>
      <c r="H97" s="100">
        <v>0</v>
      </c>
      <c r="I97" s="100">
        <v>0</v>
      </c>
      <c r="J97" s="100">
        <v>0</v>
      </c>
      <c r="K97" s="100">
        <v>0</v>
      </c>
      <c r="L97" s="100">
        <v>0</v>
      </c>
      <c r="M97" s="100">
        <v>1</v>
      </c>
      <c r="N97" s="100">
        <v>1</v>
      </c>
      <c r="O97" s="100">
        <v>1</v>
      </c>
      <c r="P97" s="100">
        <v>4</v>
      </c>
      <c r="Q97" s="100">
        <v>7</v>
      </c>
      <c r="R97" s="100">
        <v>8</v>
      </c>
      <c r="S97" s="100">
        <v>1</v>
      </c>
      <c r="T97" s="100">
        <v>9</v>
      </c>
      <c r="U97" s="100">
        <v>0</v>
      </c>
      <c r="V97" s="100">
        <v>32</v>
      </c>
      <c r="W97" s="128"/>
      <c r="X97" s="123">
        <v>1990</v>
      </c>
      <c r="Y97" s="100">
        <v>0</v>
      </c>
      <c r="Z97" s="100">
        <v>0</v>
      </c>
      <c r="AA97" s="100">
        <v>0</v>
      </c>
      <c r="AB97" s="100">
        <v>0</v>
      </c>
      <c r="AC97" s="100">
        <v>0</v>
      </c>
      <c r="AD97" s="100">
        <v>0</v>
      </c>
      <c r="AE97" s="100">
        <v>0</v>
      </c>
      <c r="AF97" s="100">
        <v>0</v>
      </c>
      <c r="AG97" s="100">
        <v>0</v>
      </c>
      <c r="AH97" s="100">
        <v>0</v>
      </c>
      <c r="AI97" s="100">
        <v>0</v>
      </c>
      <c r="AJ97" s="100">
        <v>1</v>
      </c>
      <c r="AK97" s="100">
        <v>4</v>
      </c>
      <c r="AL97" s="100">
        <v>0</v>
      </c>
      <c r="AM97" s="100">
        <v>1</v>
      </c>
      <c r="AN97" s="100">
        <v>8</v>
      </c>
      <c r="AO97" s="100">
        <v>12</v>
      </c>
      <c r="AP97" s="100">
        <v>25</v>
      </c>
      <c r="AQ97" s="100">
        <v>0</v>
      </c>
      <c r="AR97" s="100">
        <v>51</v>
      </c>
      <c r="AS97" s="128"/>
      <c r="AT97" s="123">
        <v>1990</v>
      </c>
      <c r="AU97" s="100">
        <v>0</v>
      </c>
      <c r="AV97" s="100">
        <v>0</v>
      </c>
      <c r="AW97" s="100">
        <v>0</v>
      </c>
      <c r="AX97" s="100">
        <v>0</v>
      </c>
      <c r="AY97" s="100">
        <v>0</v>
      </c>
      <c r="AZ97" s="100">
        <v>0</v>
      </c>
      <c r="BA97" s="100">
        <v>0</v>
      </c>
      <c r="BB97" s="100">
        <v>0</v>
      </c>
      <c r="BC97" s="100">
        <v>0</v>
      </c>
      <c r="BD97" s="100">
        <v>0</v>
      </c>
      <c r="BE97" s="100">
        <v>1</v>
      </c>
      <c r="BF97" s="100">
        <v>2</v>
      </c>
      <c r="BG97" s="100">
        <v>5</v>
      </c>
      <c r="BH97" s="100">
        <v>4</v>
      </c>
      <c r="BI97" s="100">
        <v>8</v>
      </c>
      <c r="BJ97" s="100">
        <v>16</v>
      </c>
      <c r="BK97" s="100">
        <v>13</v>
      </c>
      <c r="BL97" s="100">
        <v>34</v>
      </c>
      <c r="BM97" s="100">
        <v>0</v>
      </c>
      <c r="BN97" s="100">
        <v>83</v>
      </c>
      <c r="BP97" s="123">
        <v>1990</v>
      </c>
    </row>
    <row r="98" spans="2:68">
      <c r="B98" s="123">
        <v>1991</v>
      </c>
      <c r="C98" s="100">
        <v>0</v>
      </c>
      <c r="D98" s="100">
        <v>0</v>
      </c>
      <c r="E98" s="100">
        <v>0</v>
      </c>
      <c r="F98" s="100">
        <v>0</v>
      </c>
      <c r="G98" s="100">
        <v>0</v>
      </c>
      <c r="H98" s="100">
        <v>0</v>
      </c>
      <c r="I98" s="100">
        <v>0</v>
      </c>
      <c r="J98" s="100">
        <v>0</v>
      </c>
      <c r="K98" s="100">
        <v>0</v>
      </c>
      <c r="L98" s="100">
        <v>0</v>
      </c>
      <c r="M98" s="100">
        <v>1</v>
      </c>
      <c r="N98" s="100">
        <v>1</v>
      </c>
      <c r="O98" s="100">
        <v>0</v>
      </c>
      <c r="P98" s="100">
        <v>3</v>
      </c>
      <c r="Q98" s="100">
        <v>4</v>
      </c>
      <c r="R98" s="100">
        <v>5</v>
      </c>
      <c r="S98" s="100">
        <v>5</v>
      </c>
      <c r="T98" s="100">
        <v>9</v>
      </c>
      <c r="U98" s="100">
        <v>0</v>
      </c>
      <c r="V98" s="100">
        <v>28</v>
      </c>
      <c r="W98" s="128"/>
      <c r="X98" s="123">
        <v>1991</v>
      </c>
      <c r="Y98" s="100">
        <v>0</v>
      </c>
      <c r="Z98" s="100">
        <v>0</v>
      </c>
      <c r="AA98" s="100">
        <v>0</v>
      </c>
      <c r="AB98" s="100">
        <v>0</v>
      </c>
      <c r="AC98" s="100">
        <v>0</v>
      </c>
      <c r="AD98" s="100">
        <v>0</v>
      </c>
      <c r="AE98" s="100">
        <v>0</v>
      </c>
      <c r="AF98" s="100">
        <v>0</v>
      </c>
      <c r="AG98" s="100">
        <v>0</v>
      </c>
      <c r="AH98" s="100">
        <v>0</v>
      </c>
      <c r="AI98" s="100">
        <v>0</v>
      </c>
      <c r="AJ98" s="100">
        <v>2</v>
      </c>
      <c r="AK98" s="100">
        <v>2</v>
      </c>
      <c r="AL98" s="100">
        <v>3</v>
      </c>
      <c r="AM98" s="100">
        <v>5</v>
      </c>
      <c r="AN98" s="100">
        <v>3</v>
      </c>
      <c r="AO98" s="100">
        <v>10</v>
      </c>
      <c r="AP98" s="100">
        <v>27</v>
      </c>
      <c r="AQ98" s="100">
        <v>0</v>
      </c>
      <c r="AR98" s="100">
        <v>52</v>
      </c>
      <c r="AS98" s="128"/>
      <c r="AT98" s="123">
        <v>1991</v>
      </c>
      <c r="AU98" s="100">
        <v>0</v>
      </c>
      <c r="AV98" s="100">
        <v>0</v>
      </c>
      <c r="AW98" s="100">
        <v>0</v>
      </c>
      <c r="AX98" s="100">
        <v>0</v>
      </c>
      <c r="AY98" s="100">
        <v>0</v>
      </c>
      <c r="AZ98" s="100">
        <v>0</v>
      </c>
      <c r="BA98" s="100">
        <v>0</v>
      </c>
      <c r="BB98" s="100">
        <v>0</v>
      </c>
      <c r="BC98" s="100">
        <v>0</v>
      </c>
      <c r="BD98" s="100">
        <v>0</v>
      </c>
      <c r="BE98" s="100">
        <v>1</v>
      </c>
      <c r="BF98" s="100">
        <v>3</v>
      </c>
      <c r="BG98" s="100">
        <v>2</v>
      </c>
      <c r="BH98" s="100">
        <v>6</v>
      </c>
      <c r="BI98" s="100">
        <v>9</v>
      </c>
      <c r="BJ98" s="100">
        <v>8</v>
      </c>
      <c r="BK98" s="100">
        <v>15</v>
      </c>
      <c r="BL98" s="100">
        <v>36</v>
      </c>
      <c r="BM98" s="100">
        <v>0</v>
      </c>
      <c r="BN98" s="100">
        <v>80</v>
      </c>
      <c r="BP98" s="123">
        <v>1991</v>
      </c>
    </row>
    <row r="99" spans="2:68">
      <c r="B99" s="123">
        <v>1992</v>
      </c>
      <c r="C99" s="100">
        <v>0</v>
      </c>
      <c r="D99" s="100">
        <v>0</v>
      </c>
      <c r="E99" s="100">
        <v>0</v>
      </c>
      <c r="F99" s="100">
        <v>0</v>
      </c>
      <c r="G99" s="100">
        <v>0</v>
      </c>
      <c r="H99" s="100">
        <v>0</v>
      </c>
      <c r="I99" s="100">
        <v>0</v>
      </c>
      <c r="J99" s="100">
        <v>0</v>
      </c>
      <c r="K99" s="100">
        <v>0</v>
      </c>
      <c r="L99" s="100">
        <v>0</v>
      </c>
      <c r="M99" s="100">
        <v>0</v>
      </c>
      <c r="N99" s="100">
        <v>0</v>
      </c>
      <c r="O99" s="100">
        <v>2</v>
      </c>
      <c r="P99" s="100">
        <v>1</v>
      </c>
      <c r="Q99" s="100">
        <v>5</v>
      </c>
      <c r="R99" s="100">
        <v>5</v>
      </c>
      <c r="S99" s="100">
        <v>4</v>
      </c>
      <c r="T99" s="100">
        <v>14</v>
      </c>
      <c r="U99" s="100">
        <v>0</v>
      </c>
      <c r="V99" s="100">
        <v>31</v>
      </c>
      <c r="W99" s="128"/>
      <c r="X99" s="123">
        <v>1992</v>
      </c>
      <c r="Y99" s="100">
        <v>0</v>
      </c>
      <c r="Z99" s="100">
        <v>0</v>
      </c>
      <c r="AA99" s="100">
        <v>0</v>
      </c>
      <c r="AB99" s="100">
        <v>0</v>
      </c>
      <c r="AC99" s="100">
        <v>0</v>
      </c>
      <c r="AD99" s="100">
        <v>0</v>
      </c>
      <c r="AE99" s="100">
        <v>0</v>
      </c>
      <c r="AF99" s="100">
        <v>0</v>
      </c>
      <c r="AG99" s="100">
        <v>0</v>
      </c>
      <c r="AH99" s="100">
        <v>0</v>
      </c>
      <c r="AI99" s="100">
        <v>0</v>
      </c>
      <c r="AJ99" s="100">
        <v>0</v>
      </c>
      <c r="AK99" s="100">
        <v>0</v>
      </c>
      <c r="AL99" s="100">
        <v>3</v>
      </c>
      <c r="AM99" s="100">
        <v>5</v>
      </c>
      <c r="AN99" s="100">
        <v>14</v>
      </c>
      <c r="AO99" s="100">
        <v>10</v>
      </c>
      <c r="AP99" s="100">
        <v>37</v>
      </c>
      <c r="AQ99" s="100">
        <v>0</v>
      </c>
      <c r="AR99" s="100">
        <v>69</v>
      </c>
      <c r="AS99" s="128"/>
      <c r="AT99" s="123">
        <v>1992</v>
      </c>
      <c r="AU99" s="100">
        <v>0</v>
      </c>
      <c r="AV99" s="100">
        <v>0</v>
      </c>
      <c r="AW99" s="100">
        <v>0</v>
      </c>
      <c r="AX99" s="100">
        <v>0</v>
      </c>
      <c r="AY99" s="100">
        <v>0</v>
      </c>
      <c r="AZ99" s="100">
        <v>0</v>
      </c>
      <c r="BA99" s="100">
        <v>0</v>
      </c>
      <c r="BB99" s="100">
        <v>0</v>
      </c>
      <c r="BC99" s="100">
        <v>0</v>
      </c>
      <c r="BD99" s="100">
        <v>0</v>
      </c>
      <c r="BE99" s="100">
        <v>0</v>
      </c>
      <c r="BF99" s="100">
        <v>0</v>
      </c>
      <c r="BG99" s="100">
        <v>2</v>
      </c>
      <c r="BH99" s="100">
        <v>4</v>
      </c>
      <c r="BI99" s="100">
        <v>10</v>
      </c>
      <c r="BJ99" s="100">
        <v>19</v>
      </c>
      <c r="BK99" s="100">
        <v>14</v>
      </c>
      <c r="BL99" s="100">
        <v>51</v>
      </c>
      <c r="BM99" s="100">
        <v>0</v>
      </c>
      <c r="BN99" s="100">
        <v>100</v>
      </c>
      <c r="BP99" s="123">
        <v>1992</v>
      </c>
    </row>
    <row r="100" spans="2:68">
      <c r="B100" s="123">
        <v>1993</v>
      </c>
      <c r="C100" s="100">
        <v>0</v>
      </c>
      <c r="D100" s="100">
        <v>0</v>
      </c>
      <c r="E100" s="100">
        <v>0</v>
      </c>
      <c r="F100" s="100">
        <v>0</v>
      </c>
      <c r="G100" s="100">
        <v>0</v>
      </c>
      <c r="H100" s="100">
        <v>0</v>
      </c>
      <c r="I100" s="100">
        <v>0</v>
      </c>
      <c r="J100" s="100">
        <v>0</v>
      </c>
      <c r="K100" s="100">
        <v>0</v>
      </c>
      <c r="L100" s="100">
        <v>0</v>
      </c>
      <c r="M100" s="100">
        <v>0</v>
      </c>
      <c r="N100" s="100">
        <v>0</v>
      </c>
      <c r="O100" s="100">
        <v>2</v>
      </c>
      <c r="P100" s="100">
        <v>1</v>
      </c>
      <c r="Q100" s="100">
        <v>3</v>
      </c>
      <c r="R100" s="100">
        <v>6</v>
      </c>
      <c r="S100" s="100">
        <v>3</v>
      </c>
      <c r="T100" s="100">
        <v>10</v>
      </c>
      <c r="U100" s="100">
        <v>0</v>
      </c>
      <c r="V100" s="100">
        <v>25</v>
      </c>
      <c r="W100" s="128"/>
      <c r="X100" s="123">
        <v>1993</v>
      </c>
      <c r="Y100" s="100">
        <v>0</v>
      </c>
      <c r="Z100" s="100">
        <v>0</v>
      </c>
      <c r="AA100" s="100">
        <v>0</v>
      </c>
      <c r="AB100" s="100">
        <v>0</v>
      </c>
      <c r="AC100" s="100">
        <v>0</v>
      </c>
      <c r="AD100" s="100">
        <v>0</v>
      </c>
      <c r="AE100" s="100">
        <v>0</v>
      </c>
      <c r="AF100" s="100">
        <v>0</v>
      </c>
      <c r="AG100" s="100">
        <v>0</v>
      </c>
      <c r="AH100" s="100">
        <v>0</v>
      </c>
      <c r="AI100" s="100">
        <v>1</v>
      </c>
      <c r="AJ100" s="100">
        <v>0</v>
      </c>
      <c r="AK100" s="100">
        <v>3</v>
      </c>
      <c r="AL100" s="100">
        <v>2</v>
      </c>
      <c r="AM100" s="100">
        <v>10</v>
      </c>
      <c r="AN100" s="100">
        <v>8</v>
      </c>
      <c r="AO100" s="100">
        <v>13</v>
      </c>
      <c r="AP100" s="100">
        <v>41</v>
      </c>
      <c r="AQ100" s="100">
        <v>0</v>
      </c>
      <c r="AR100" s="100">
        <v>78</v>
      </c>
      <c r="AS100" s="128"/>
      <c r="AT100" s="123">
        <v>1993</v>
      </c>
      <c r="AU100" s="100">
        <v>0</v>
      </c>
      <c r="AV100" s="100">
        <v>0</v>
      </c>
      <c r="AW100" s="100">
        <v>0</v>
      </c>
      <c r="AX100" s="100">
        <v>0</v>
      </c>
      <c r="AY100" s="100">
        <v>0</v>
      </c>
      <c r="AZ100" s="100">
        <v>0</v>
      </c>
      <c r="BA100" s="100">
        <v>0</v>
      </c>
      <c r="BB100" s="100">
        <v>0</v>
      </c>
      <c r="BC100" s="100">
        <v>0</v>
      </c>
      <c r="BD100" s="100">
        <v>0</v>
      </c>
      <c r="BE100" s="100">
        <v>1</v>
      </c>
      <c r="BF100" s="100">
        <v>0</v>
      </c>
      <c r="BG100" s="100">
        <v>5</v>
      </c>
      <c r="BH100" s="100">
        <v>3</v>
      </c>
      <c r="BI100" s="100">
        <v>13</v>
      </c>
      <c r="BJ100" s="100">
        <v>14</v>
      </c>
      <c r="BK100" s="100">
        <v>16</v>
      </c>
      <c r="BL100" s="100">
        <v>51</v>
      </c>
      <c r="BM100" s="100">
        <v>0</v>
      </c>
      <c r="BN100" s="100">
        <v>103</v>
      </c>
      <c r="BP100" s="123">
        <v>1993</v>
      </c>
    </row>
    <row r="101" spans="2:68">
      <c r="B101" s="123">
        <v>1994</v>
      </c>
      <c r="C101" s="100">
        <v>0</v>
      </c>
      <c r="D101" s="100">
        <v>0</v>
      </c>
      <c r="E101" s="100">
        <v>0</v>
      </c>
      <c r="F101" s="100">
        <v>0</v>
      </c>
      <c r="G101" s="100">
        <v>0</v>
      </c>
      <c r="H101" s="100">
        <v>0</v>
      </c>
      <c r="I101" s="100">
        <v>0</v>
      </c>
      <c r="J101" s="100">
        <v>0</v>
      </c>
      <c r="K101" s="100">
        <v>0</v>
      </c>
      <c r="L101" s="100">
        <v>1</v>
      </c>
      <c r="M101" s="100">
        <v>0</v>
      </c>
      <c r="N101" s="100">
        <v>1</v>
      </c>
      <c r="O101" s="100">
        <v>0</v>
      </c>
      <c r="P101" s="100">
        <v>1</v>
      </c>
      <c r="Q101" s="100">
        <v>2</v>
      </c>
      <c r="R101" s="100">
        <v>4</v>
      </c>
      <c r="S101" s="100">
        <v>9</v>
      </c>
      <c r="T101" s="100">
        <v>13</v>
      </c>
      <c r="U101" s="100">
        <v>0</v>
      </c>
      <c r="V101" s="100">
        <v>31</v>
      </c>
      <c r="W101" s="128"/>
      <c r="X101" s="123">
        <v>1994</v>
      </c>
      <c r="Y101" s="100">
        <v>0</v>
      </c>
      <c r="Z101" s="100">
        <v>0</v>
      </c>
      <c r="AA101" s="100">
        <v>0</v>
      </c>
      <c r="AB101" s="100">
        <v>0</v>
      </c>
      <c r="AC101" s="100">
        <v>0</v>
      </c>
      <c r="AD101" s="100">
        <v>0</v>
      </c>
      <c r="AE101" s="100">
        <v>0</v>
      </c>
      <c r="AF101" s="100">
        <v>0</v>
      </c>
      <c r="AG101" s="100">
        <v>0</v>
      </c>
      <c r="AH101" s="100">
        <v>0</v>
      </c>
      <c r="AI101" s="100">
        <v>0</v>
      </c>
      <c r="AJ101" s="100">
        <v>0</v>
      </c>
      <c r="AK101" s="100">
        <v>1</v>
      </c>
      <c r="AL101" s="100">
        <v>2</v>
      </c>
      <c r="AM101" s="100">
        <v>7</v>
      </c>
      <c r="AN101" s="100">
        <v>9</v>
      </c>
      <c r="AO101" s="100">
        <v>12</v>
      </c>
      <c r="AP101" s="100">
        <v>38</v>
      </c>
      <c r="AQ101" s="100">
        <v>0</v>
      </c>
      <c r="AR101" s="100">
        <v>69</v>
      </c>
      <c r="AS101" s="128"/>
      <c r="AT101" s="123">
        <v>1994</v>
      </c>
      <c r="AU101" s="100">
        <v>0</v>
      </c>
      <c r="AV101" s="100">
        <v>0</v>
      </c>
      <c r="AW101" s="100">
        <v>0</v>
      </c>
      <c r="AX101" s="100">
        <v>0</v>
      </c>
      <c r="AY101" s="100">
        <v>0</v>
      </c>
      <c r="AZ101" s="100">
        <v>0</v>
      </c>
      <c r="BA101" s="100">
        <v>0</v>
      </c>
      <c r="BB101" s="100">
        <v>0</v>
      </c>
      <c r="BC101" s="100">
        <v>0</v>
      </c>
      <c r="BD101" s="100">
        <v>1</v>
      </c>
      <c r="BE101" s="100">
        <v>0</v>
      </c>
      <c r="BF101" s="100">
        <v>1</v>
      </c>
      <c r="BG101" s="100">
        <v>1</v>
      </c>
      <c r="BH101" s="100">
        <v>3</v>
      </c>
      <c r="BI101" s="100">
        <v>9</v>
      </c>
      <c r="BJ101" s="100">
        <v>13</v>
      </c>
      <c r="BK101" s="100">
        <v>21</v>
      </c>
      <c r="BL101" s="100">
        <v>51</v>
      </c>
      <c r="BM101" s="100">
        <v>0</v>
      </c>
      <c r="BN101" s="100">
        <v>100</v>
      </c>
      <c r="BP101" s="123">
        <v>1994</v>
      </c>
    </row>
    <row r="102" spans="2:68">
      <c r="B102" s="123">
        <v>1995</v>
      </c>
      <c r="C102" s="100">
        <v>0</v>
      </c>
      <c r="D102" s="100">
        <v>0</v>
      </c>
      <c r="E102" s="100">
        <v>0</v>
      </c>
      <c r="F102" s="100">
        <v>0</v>
      </c>
      <c r="G102" s="100">
        <v>0</v>
      </c>
      <c r="H102" s="100">
        <v>0</v>
      </c>
      <c r="I102" s="100">
        <v>0</v>
      </c>
      <c r="J102" s="100">
        <v>0</v>
      </c>
      <c r="K102" s="100">
        <v>0</v>
      </c>
      <c r="L102" s="100">
        <v>0</v>
      </c>
      <c r="M102" s="100">
        <v>0</v>
      </c>
      <c r="N102" s="100">
        <v>2</v>
      </c>
      <c r="O102" s="100">
        <v>1</v>
      </c>
      <c r="P102" s="100">
        <v>0</v>
      </c>
      <c r="Q102" s="100">
        <v>3</v>
      </c>
      <c r="R102" s="100">
        <v>3</v>
      </c>
      <c r="S102" s="100">
        <v>4</v>
      </c>
      <c r="T102" s="100">
        <v>10</v>
      </c>
      <c r="U102" s="100">
        <v>0</v>
      </c>
      <c r="V102" s="100">
        <v>23</v>
      </c>
      <c r="W102" s="128"/>
      <c r="X102" s="123">
        <v>1995</v>
      </c>
      <c r="Y102" s="100">
        <v>0</v>
      </c>
      <c r="Z102" s="100">
        <v>0</v>
      </c>
      <c r="AA102" s="100">
        <v>0</v>
      </c>
      <c r="AB102" s="100">
        <v>0</v>
      </c>
      <c r="AC102" s="100">
        <v>0</v>
      </c>
      <c r="AD102" s="100">
        <v>0</v>
      </c>
      <c r="AE102" s="100">
        <v>0</v>
      </c>
      <c r="AF102" s="100">
        <v>0</v>
      </c>
      <c r="AG102" s="100">
        <v>0</v>
      </c>
      <c r="AH102" s="100">
        <v>0</v>
      </c>
      <c r="AI102" s="100">
        <v>0</v>
      </c>
      <c r="AJ102" s="100">
        <v>0</v>
      </c>
      <c r="AK102" s="100">
        <v>0</v>
      </c>
      <c r="AL102" s="100">
        <v>1</v>
      </c>
      <c r="AM102" s="100">
        <v>4</v>
      </c>
      <c r="AN102" s="100">
        <v>6</v>
      </c>
      <c r="AO102" s="100">
        <v>5</v>
      </c>
      <c r="AP102" s="100">
        <v>33</v>
      </c>
      <c r="AQ102" s="100">
        <v>0</v>
      </c>
      <c r="AR102" s="100">
        <v>49</v>
      </c>
      <c r="AS102" s="128"/>
      <c r="AT102" s="123">
        <v>1995</v>
      </c>
      <c r="AU102" s="100">
        <v>0</v>
      </c>
      <c r="AV102" s="100">
        <v>0</v>
      </c>
      <c r="AW102" s="100">
        <v>0</v>
      </c>
      <c r="AX102" s="100">
        <v>0</v>
      </c>
      <c r="AY102" s="100">
        <v>0</v>
      </c>
      <c r="AZ102" s="100">
        <v>0</v>
      </c>
      <c r="BA102" s="100">
        <v>0</v>
      </c>
      <c r="BB102" s="100">
        <v>0</v>
      </c>
      <c r="BC102" s="100">
        <v>0</v>
      </c>
      <c r="BD102" s="100">
        <v>0</v>
      </c>
      <c r="BE102" s="100">
        <v>0</v>
      </c>
      <c r="BF102" s="100">
        <v>2</v>
      </c>
      <c r="BG102" s="100">
        <v>1</v>
      </c>
      <c r="BH102" s="100">
        <v>1</v>
      </c>
      <c r="BI102" s="100">
        <v>7</v>
      </c>
      <c r="BJ102" s="100">
        <v>9</v>
      </c>
      <c r="BK102" s="100">
        <v>9</v>
      </c>
      <c r="BL102" s="100">
        <v>43</v>
      </c>
      <c r="BM102" s="100">
        <v>0</v>
      </c>
      <c r="BN102" s="100">
        <v>72</v>
      </c>
      <c r="BP102" s="123">
        <v>1995</v>
      </c>
    </row>
    <row r="103" spans="2:68">
      <c r="B103" s="123">
        <v>1996</v>
      </c>
      <c r="C103" s="100">
        <v>0</v>
      </c>
      <c r="D103" s="100">
        <v>0</v>
      </c>
      <c r="E103" s="100">
        <v>0</v>
      </c>
      <c r="F103" s="100">
        <v>0</v>
      </c>
      <c r="G103" s="100">
        <v>0</v>
      </c>
      <c r="H103" s="100">
        <v>0</v>
      </c>
      <c r="I103" s="100">
        <v>0</v>
      </c>
      <c r="J103" s="100">
        <v>0</v>
      </c>
      <c r="K103" s="100">
        <v>0</v>
      </c>
      <c r="L103" s="100">
        <v>0</v>
      </c>
      <c r="M103" s="100">
        <v>1</v>
      </c>
      <c r="N103" s="100">
        <v>0</v>
      </c>
      <c r="O103" s="100">
        <v>0</v>
      </c>
      <c r="P103" s="100">
        <v>1</v>
      </c>
      <c r="Q103" s="100">
        <v>5</v>
      </c>
      <c r="R103" s="100">
        <v>1</v>
      </c>
      <c r="S103" s="100">
        <v>6</v>
      </c>
      <c r="T103" s="100">
        <v>11</v>
      </c>
      <c r="U103" s="100">
        <v>0</v>
      </c>
      <c r="V103" s="100">
        <v>25</v>
      </c>
      <c r="W103" s="128"/>
      <c r="X103" s="123">
        <v>1996</v>
      </c>
      <c r="Y103" s="100">
        <v>0</v>
      </c>
      <c r="Z103" s="100">
        <v>0</v>
      </c>
      <c r="AA103" s="100">
        <v>0</v>
      </c>
      <c r="AB103" s="100">
        <v>0</v>
      </c>
      <c r="AC103" s="100">
        <v>0</v>
      </c>
      <c r="AD103" s="100">
        <v>0</v>
      </c>
      <c r="AE103" s="100">
        <v>0</v>
      </c>
      <c r="AF103" s="100">
        <v>0</v>
      </c>
      <c r="AG103" s="100">
        <v>0</v>
      </c>
      <c r="AH103" s="100">
        <v>0</v>
      </c>
      <c r="AI103" s="100">
        <v>0</v>
      </c>
      <c r="AJ103" s="100">
        <v>0</v>
      </c>
      <c r="AK103" s="100">
        <v>0</v>
      </c>
      <c r="AL103" s="100">
        <v>1</v>
      </c>
      <c r="AM103" s="100">
        <v>1</v>
      </c>
      <c r="AN103" s="100">
        <v>7</v>
      </c>
      <c r="AO103" s="100">
        <v>15</v>
      </c>
      <c r="AP103" s="100">
        <v>47</v>
      </c>
      <c r="AQ103" s="100">
        <v>0</v>
      </c>
      <c r="AR103" s="100">
        <v>71</v>
      </c>
      <c r="AS103" s="128"/>
      <c r="AT103" s="123">
        <v>1996</v>
      </c>
      <c r="AU103" s="100">
        <v>0</v>
      </c>
      <c r="AV103" s="100">
        <v>0</v>
      </c>
      <c r="AW103" s="100">
        <v>0</v>
      </c>
      <c r="AX103" s="100">
        <v>0</v>
      </c>
      <c r="AY103" s="100">
        <v>0</v>
      </c>
      <c r="AZ103" s="100">
        <v>0</v>
      </c>
      <c r="BA103" s="100">
        <v>0</v>
      </c>
      <c r="BB103" s="100">
        <v>0</v>
      </c>
      <c r="BC103" s="100">
        <v>0</v>
      </c>
      <c r="BD103" s="100">
        <v>0</v>
      </c>
      <c r="BE103" s="100">
        <v>1</v>
      </c>
      <c r="BF103" s="100">
        <v>0</v>
      </c>
      <c r="BG103" s="100">
        <v>0</v>
      </c>
      <c r="BH103" s="100">
        <v>2</v>
      </c>
      <c r="BI103" s="100">
        <v>6</v>
      </c>
      <c r="BJ103" s="100">
        <v>8</v>
      </c>
      <c r="BK103" s="100">
        <v>21</v>
      </c>
      <c r="BL103" s="100">
        <v>58</v>
      </c>
      <c r="BM103" s="100">
        <v>0</v>
      </c>
      <c r="BN103" s="100">
        <v>96</v>
      </c>
      <c r="BP103" s="123">
        <v>1996</v>
      </c>
    </row>
    <row r="104" spans="2:68">
      <c r="B104" s="124">
        <v>1997</v>
      </c>
      <c r="C104" s="100">
        <v>0</v>
      </c>
      <c r="D104" s="100">
        <v>0</v>
      </c>
      <c r="E104" s="100">
        <v>0</v>
      </c>
      <c r="F104" s="100">
        <v>0</v>
      </c>
      <c r="G104" s="100">
        <v>0</v>
      </c>
      <c r="H104" s="100">
        <v>0</v>
      </c>
      <c r="I104" s="100">
        <v>0</v>
      </c>
      <c r="J104" s="100">
        <v>0</v>
      </c>
      <c r="K104" s="100">
        <v>0</v>
      </c>
      <c r="L104" s="100">
        <v>0</v>
      </c>
      <c r="M104" s="100">
        <v>0</v>
      </c>
      <c r="N104" s="100">
        <v>0</v>
      </c>
      <c r="O104" s="100">
        <v>0</v>
      </c>
      <c r="P104" s="100">
        <v>1</v>
      </c>
      <c r="Q104" s="100">
        <v>2</v>
      </c>
      <c r="R104" s="100">
        <v>6</v>
      </c>
      <c r="S104" s="100">
        <v>2</v>
      </c>
      <c r="T104" s="100">
        <v>9</v>
      </c>
      <c r="U104" s="100">
        <v>0</v>
      </c>
      <c r="V104" s="100">
        <v>20</v>
      </c>
      <c r="W104" s="128"/>
      <c r="X104" s="124">
        <v>1997</v>
      </c>
      <c r="Y104" s="100">
        <v>0</v>
      </c>
      <c r="Z104" s="100">
        <v>0</v>
      </c>
      <c r="AA104" s="100">
        <v>0</v>
      </c>
      <c r="AB104" s="100">
        <v>0</v>
      </c>
      <c r="AC104" s="100">
        <v>0</v>
      </c>
      <c r="AD104" s="100">
        <v>0</v>
      </c>
      <c r="AE104" s="100">
        <v>0</v>
      </c>
      <c r="AF104" s="100">
        <v>0</v>
      </c>
      <c r="AG104" s="100">
        <v>0</v>
      </c>
      <c r="AH104" s="100">
        <v>0</v>
      </c>
      <c r="AI104" s="100">
        <v>1</v>
      </c>
      <c r="AJ104" s="100">
        <v>0</v>
      </c>
      <c r="AK104" s="100">
        <v>0</v>
      </c>
      <c r="AL104" s="100">
        <v>3</v>
      </c>
      <c r="AM104" s="100">
        <v>3</v>
      </c>
      <c r="AN104" s="100">
        <v>11</v>
      </c>
      <c r="AO104" s="100">
        <v>10</v>
      </c>
      <c r="AP104" s="100">
        <v>28</v>
      </c>
      <c r="AQ104" s="100">
        <v>0</v>
      </c>
      <c r="AR104" s="100">
        <v>56</v>
      </c>
      <c r="AS104" s="128"/>
      <c r="AT104" s="124">
        <v>1997</v>
      </c>
      <c r="AU104" s="100">
        <v>0</v>
      </c>
      <c r="AV104" s="100">
        <v>0</v>
      </c>
      <c r="AW104" s="100">
        <v>0</v>
      </c>
      <c r="AX104" s="100">
        <v>0</v>
      </c>
      <c r="AY104" s="100">
        <v>0</v>
      </c>
      <c r="AZ104" s="100">
        <v>0</v>
      </c>
      <c r="BA104" s="100">
        <v>0</v>
      </c>
      <c r="BB104" s="100">
        <v>0</v>
      </c>
      <c r="BC104" s="100">
        <v>0</v>
      </c>
      <c r="BD104" s="100">
        <v>0</v>
      </c>
      <c r="BE104" s="100">
        <v>1</v>
      </c>
      <c r="BF104" s="100">
        <v>0</v>
      </c>
      <c r="BG104" s="100">
        <v>0</v>
      </c>
      <c r="BH104" s="100">
        <v>4</v>
      </c>
      <c r="BI104" s="100">
        <v>5</v>
      </c>
      <c r="BJ104" s="100">
        <v>17</v>
      </c>
      <c r="BK104" s="100">
        <v>12</v>
      </c>
      <c r="BL104" s="100">
        <v>37</v>
      </c>
      <c r="BM104" s="100">
        <v>0</v>
      </c>
      <c r="BN104" s="100">
        <v>76</v>
      </c>
      <c r="BP104" s="124">
        <v>1997</v>
      </c>
    </row>
    <row r="105" spans="2:68">
      <c r="B105" s="124">
        <v>1998</v>
      </c>
      <c r="C105" s="100">
        <v>0</v>
      </c>
      <c r="D105" s="100">
        <v>0</v>
      </c>
      <c r="E105" s="100">
        <v>0</v>
      </c>
      <c r="F105" s="100">
        <v>0</v>
      </c>
      <c r="G105" s="100">
        <v>0</v>
      </c>
      <c r="H105" s="100">
        <v>0</v>
      </c>
      <c r="I105" s="100">
        <v>0</v>
      </c>
      <c r="J105" s="100">
        <v>0</v>
      </c>
      <c r="K105" s="100">
        <v>0</v>
      </c>
      <c r="L105" s="100">
        <v>0</v>
      </c>
      <c r="M105" s="100">
        <v>0</v>
      </c>
      <c r="N105" s="100">
        <v>0</v>
      </c>
      <c r="O105" s="100">
        <v>0</v>
      </c>
      <c r="P105" s="100">
        <v>2</v>
      </c>
      <c r="Q105" s="100">
        <v>3</v>
      </c>
      <c r="R105" s="100">
        <v>5</v>
      </c>
      <c r="S105" s="100">
        <v>6</v>
      </c>
      <c r="T105" s="100">
        <v>8</v>
      </c>
      <c r="U105" s="100">
        <v>0</v>
      </c>
      <c r="V105" s="100">
        <v>24</v>
      </c>
      <c r="W105" s="128"/>
      <c r="X105" s="124">
        <v>1998</v>
      </c>
      <c r="Y105" s="100">
        <v>0</v>
      </c>
      <c r="Z105" s="100">
        <v>0</v>
      </c>
      <c r="AA105" s="100">
        <v>0</v>
      </c>
      <c r="AB105" s="100">
        <v>0</v>
      </c>
      <c r="AC105" s="100">
        <v>0</v>
      </c>
      <c r="AD105" s="100">
        <v>0</v>
      </c>
      <c r="AE105" s="100">
        <v>0</v>
      </c>
      <c r="AF105" s="100">
        <v>0</v>
      </c>
      <c r="AG105" s="100">
        <v>0</v>
      </c>
      <c r="AH105" s="100">
        <v>0</v>
      </c>
      <c r="AI105" s="100">
        <v>1</v>
      </c>
      <c r="AJ105" s="100">
        <v>0</v>
      </c>
      <c r="AK105" s="100">
        <v>0</v>
      </c>
      <c r="AL105" s="100">
        <v>0</v>
      </c>
      <c r="AM105" s="100">
        <v>4</v>
      </c>
      <c r="AN105" s="100">
        <v>2</v>
      </c>
      <c r="AO105" s="100">
        <v>11</v>
      </c>
      <c r="AP105" s="100">
        <v>37</v>
      </c>
      <c r="AQ105" s="100">
        <v>0</v>
      </c>
      <c r="AR105" s="100">
        <v>55</v>
      </c>
      <c r="AS105" s="128"/>
      <c r="AT105" s="124">
        <v>1998</v>
      </c>
      <c r="AU105" s="100">
        <v>0</v>
      </c>
      <c r="AV105" s="100">
        <v>0</v>
      </c>
      <c r="AW105" s="100">
        <v>0</v>
      </c>
      <c r="AX105" s="100">
        <v>0</v>
      </c>
      <c r="AY105" s="100">
        <v>0</v>
      </c>
      <c r="AZ105" s="100">
        <v>0</v>
      </c>
      <c r="BA105" s="100">
        <v>0</v>
      </c>
      <c r="BB105" s="100">
        <v>0</v>
      </c>
      <c r="BC105" s="100">
        <v>0</v>
      </c>
      <c r="BD105" s="100">
        <v>0</v>
      </c>
      <c r="BE105" s="100">
        <v>1</v>
      </c>
      <c r="BF105" s="100">
        <v>0</v>
      </c>
      <c r="BG105" s="100">
        <v>0</v>
      </c>
      <c r="BH105" s="100">
        <v>2</v>
      </c>
      <c r="BI105" s="100">
        <v>7</v>
      </c>
      <c r="BJ105" s="100">
        <v>7</v>
      </c>
      <c r="BK105" s="100">
        <v>17</v>
      </c>
      <c r="BL105" s="100">
        <v>45</v>
      </c>
      <c r="BM105" s="100">
        <v>0</v>
      </c>
      <c r="BN105" s="100">
        <v>79</v>
      </c>
      <c r="BP105" s="124">
        <v>1998</v>
      </c>
    </row>
    <row r="106" spans="2:68">
      <c r="B106" s="124">
        <v>1999</v>
      </c>
      <c r="C106" s="100">
        <v>0</v>
      </c>
      <c r="D106" s="100">
        <v>0</v>
      </c>
      <c r="E106" s="100">
        <v>0</v>
      </c>
      <c r="F106" s="100">
        <v>0</v>
      </c>
      <c r="G106" s="100">
        <v>0</v>
      </c>
      <c r="H106" s="100">
        <v>0</v>
      </c>
      <c r="I106" s="100">
        <v>0</v>
      </c>
      <c r="J106" s="100">
        <v>0</v>
      </c>
      <c r="K106" s="100">
        <v>0</v>
      </c>
      <c r="L106" s="100">
        <v>0</v>
      </c>
      <c r="M106" s="100">
        <v>0</v>
      </c>
      <c r="N106" s="100">
        <v>0</v>
      </c>
      <c r="O106" s="100">
        <v>0</v>
      </c>
      <c r="P106" s="100">
        <v>2</v>
      </c>
      <c r="Q106" s="100">
        <v>0</v>
      </c>
      <c r="R106" s="100">
        <v>6</v>
      </c>
      <c r="S106" s="100">
        <v>4</v>
      </c>
      <c r="T106" s="100">
        <v>8</v>
      </c>
      <c r="U106" s="100">
        <v>0</v>
      </c>
      <c r="V106" s="100">
        <v>20</v>
      </c>
      <c r="W106" s="128"/>
      <c r="X106" s="124">
        <v>1999</v>
      </c>
      <c r="Y106" s="100">
        <v>0</v>
      </c>
      <c r="Z106" s="100">
        <v>0</v>
      </c>
      <c r="AA106" s="100">
        <v>0</v>
      </c>
      <c r="AB106" s="100">
        <v>0</v>
      </c>
      <c r="AC106" s="100">
        <v>0</v>
      </c>
      <c r="AD106" s="100">
        <v>0</v>
      </c>
      <c r="AE106" s="100">
        <v>0</v>
      </c>
      <c r="AF106" s="100">
        <v>0</v>
      </c>
      <c r="AG106" s="100">
        <v>0</v>
      </c>
      <c r="AH106" s="100">
        <v>1</v>
      </c>
      <c r="AI106" s="100">
        <v>0</v>
      </c>
      <c r="AJ106" s="100">
        <v>1</v>
      </c>
      <c r="AK106" s="100">
        <v>1</v>
      </c>
      <c r="AL106" s="100">
        <v>1</v>
      </c>
      <c r="AM106" s="100">
        <v>5</v>
      </c>
      <c r="AN106" s="100">
        <v>4</v>
      </c>
      <c r="AO106" s="100">
        <v>10</v>
      </c>
      <c r="AP106" s="100">
        <v>30</v>
      </c>
      <c r="AQ106" s="100">
        <v>0</v>
      </c>
      <c r="AR106" s="100">
        <v>53</v>
      </c>
      <c r="AS106" s="128"/>
      <c r="AT106" s="124">
        <v>1999</v>
      </c>
      <c r="AU106" s="100">
        <v>0</v>
      </c>
      <c r="AV106" s="100">
        <v>0</v>
      </c>
      <c r="AW106" s="100">
        <v>0</v>
      </c>
      <c r="AX106" s="100">
        <v>0</v>
      </c>
      <c r="AY106" s="100">
        <v>0</v>
      </c>
      <c r="AZ106" s="100">
        <v>0</v>
      </c>
      <c r="BA106" s="100">
        <v>0</v>
      </c>
      <c r="BB106" s="100">
        <v>0</v>
      </c>
      <c r="BC106" s="100">
        <v>0</v>
      </c>
      <c r="BD106" s="100">
        <v>1</v>
      </c>
      <c r="BE106" s="100">
        <v>0</v>
      </c>
      <c r="BF106" s="100">
        <v>1</v>
      </c>
      <c r="BG106" s="100">
        <v>1</v>
      </c>
      <c r="BH106" s="100">
        <v>3</v>
      </c>
      <c r="BI106" s="100">
        <v>5</v>
      </c>
      <c r="BJ106" s="100">
        <v>10</v>
      </c>
      <c r="BK106" s="100">
        <v>14</v>
      </c>
      <c r="BL106" s="100">
        <v>38</v>
      </c>
      <c r="BM106" s="100">
        <v>0</v>
      </c>
      <c r="BN106" s="100">
        <v>73</v>
      </c>
      <c r="BP106" s="124">
        <v>1999</v>
      </c>
    </row>
    <row r="107" spans="2:68" s="92" customFormat="1">
      <c r="B107" s="125">
        <v>2000</v>
      </c>
      <c r="C107" s="100">
        <v>0</v>
      </c>
      <c r="D107" s="100">
        <v>0</v>
      </c>
      <c r="E107" s="100">
        <v>0</v>
      </c>
      <c r="F107" s="100">
        <v>0</v>
      </c>
      <c r="G107" s="100">
        <v>0</v>
      </c>
      <c r="H107" s="100">
        <v>0</v>
      </c>
      <c r="I107" s="100">
        <v>0</v>
      </c>
      <c r="J107" s="100">
        <v>0</v>
      </c>
      <c r="K107" s="100">
        <v>0</v>
      </c>
      <c r="L107" s="100">
        <v>1</v>
      </c>
      <c r="M107" s="100">
        <v>4</v>
      </c>
      <c r="N107" s="100">
        <v>0</v>
      </c>
      <c r="O107" s="100">
        <v>0</v>
      </c>
      <c r="P107" s="100">
        <v>2</v>
      </c>
      <c r="Q107" s="100">
        <v>3</v>
      </c>
      <c r="R107" s="100">
        <v>10</v>
      </c>
      <c r="S107" s="100">
        <v>6</v>
      </c>
      <c r="T107" s="100">
        <v>17</v>
      </c>
      <c r="U107" s="100">
        <v>0</v>
      </c>
      <c r="V107" s="100">
        <v>43</v>
      </c>
      <c r="W107" s="126"/>
      <c r="X107" s="125">
        <v>2000</v>
      </c>
      <c r="Y107" s="100">
        <v>0</v>
      </c>
      <c r="Z107" s="100">
        <v>0</v>
      </c>
      <c r="AA107" s="100">
        <v>0</v>
      </c>
      <c r="AB107" s="100">
        <v>0</v>
      </c>
      <c r="AC107" s="100">
        <v>0</v>
      </c>
      <c r="AD107" s="100">
        <v>0</v>
      </c>
      <c r="AE107" s="100">
        <v>1</v>
      </c>
      <c r="AF107" s="100">
        <v>0</v>
      </c>
      <c r="AG107" s="100">
        <v>0</v>
      </c>
      <c r="AH107" s="100">
        <v>0</v>
      </c>
      <c r="AI107" s="100">
        <v>0</v>
      </c>
      <c r="AJ107" s="100">
        <v>0</v>
      </c>
      <c r="AK107" s="100">
        <v>1</v>
      </c>
      <c r="AL107" s="100">
        <v>0</v>
      </c>
      <c r="AM107" s="100">
        <v>2</v>
      </c>
      <c r="AN107" s="100">
        <v>7</v>
      </c>
      <c r="AO107" s="100">
        <v>8</v>
      </c>
      <c r="AP107" s="100">
        <v>46</v>
      </c>
      <c r="AQ107" s="100">
        <v>0</v>
      </c>
      <c r="AR107" s="100">
        <v>65</v>
      </c>
      <c r="AS107" s="126"/>
      <c r="AT107" s="125">
        <v>2000</v>
      </c>
      <c r="AU107" s="100">
        <v>0</v>
      </c>
      <c r="AV107" s="100">
        <v>0</v>
      </c>
      <c r="AW107" s="100">
        <v>0</v>
      </c>
      <c r="AX107" s="100">
        <v>0</v>
      </c>
      <c r="AY107" s="100">
        <v>0</v>
      </c>
      <c r="AZ107" s="100">
        <v>0</v>
      </c>
      <c r="BA107" s="100">
        <v>1</v>
      </c>
      <c r="BB107" s="100">
        <v>0</v>
      </c>
      <c r="BC107" s="100">
        <v>0</v>
      </c>
      <c r="BD107" s="100">
        <v>1</v>
      </c>
      <c r="BE107" s="100">
        <v>4</v>
      </c>
      <c r="BF107" s="100">
        <v>0</v>
      </c>
      <c r="BG107" s="100">
        <v>1</v>
      </c>
      <c r="BH107" s="100">
        <v>2</v>
      </c>
      <c r="BI107" s="100">
        <v>5</v>
      </c>
      <c r="BJ107" s="100">
        <v>17</v>
      </c>
      <c r="BK107" s="100">
        <v>14</v>
      </c>
      <c r="BL107" s="100">
        <v>63</v>
      </c>
      <c r="BM107" s="100">
        <v>0</v>
      </c>
      <c r="BN107" s="100">
        <v>108</v>
      </c>
      <c r="BP107" s="125">
        <v>2000</v>
      </c>
    </row>
    <row r="108" spans="2:68">
      <c r="B108" s="124">
        <v>2001</v>
      </c>
      <c r="C108" s="100">
        <v>0</v>
      </c>
      <c r="D108" s="100">
        <v>0</v>
      </c>
      <c r="E108" s="100">
        <v>0</v>
      </c>
      <c r="F108" s="100">
        <v>0</v>
      </c>
      <c r="G108" s="100">
        <v>0</v>
      </c>
      <c r="H108" s="100">
        <v>0</v>
      </c>
      <c r="I108" s="100">
        <v>0</v>
      </c>
      <c r="J108" s="100">
        <v>0</v>
      </c>
      <c r="K108" s="100">
        <v>0</v>
      </c>
      <c r="L108" s="100">
        <v>1</v>
      </c>
      <c r="M108" s="100">
        <v>0</v>
      </c>
      <c r="N108" s="100">
        <v>0</v>
      </c>
      <c r="O108" s="100">
        <v>1</v>
      </c>
      <c r="P108" s="100">
        <v>3</v>
      </c>
      <c r="Q108" s="100">
        <v>4</v>
      </c>
      <c r="R108" s="100">
        <v>2</v>
      </c>
      <c r="S108" s="100">
        <v>16</v>
      </c>
      <c r="T108" s="100">
        <v>12</v>
      </c>
      <c r="U108" s="100">
        <v>0</v>
      </c>
      <c r="V108" s="100">
        <v>39</v>
      </c>
      <c r="W108" s="128"/>
      <c r="X108" s="124">
        <v>2001</v>
      </c>
      <c r="Y108" s="100">
        <v>0</v>
      </c>
      <c r="Z108" s="100">
        <v>0</v>
      </c>
      <c r="AA108" s="100">
        <v>0</v>
      </c>
      <c r="AB108" s="100">
        <v>0</v>
      </c>
      <c r="AC108" s="100">
        <v>0</v>
      </c>
      <c r="AD108" s="100">
        <v>0</v>
      </c>
      <c r="AE108" s="100">
        <v>0</v>
      </c>
      <c r="AF108" s="100">
        <v>0</v>
      </c>
      <c r="AG108" s="100">
        <v>0</v>
      </c>
      <c r="AH108" s="100">
        <v>0</v>
      </c>
      <c r="AI108" s="100">
        <v>0</v>
      </c>
      <c r="AJ108" s="100">
        <v>1</v>
      </c>
      <c r="AK108" s="100">
        <v>2</v>
      </c>
      <c r="AL108" s="100">
        <v>3</v>
      </c>
      <c r="AM108" s="100">
        <v>4</v>
      </c>
      <c r="AN108" s="100">
        <v>2</v>
      </c>
      <c r="AO108" s="100">
        <v>6</v>
      </c>
      <c r="AP108" s="100">
        <v>33</v>
      </c>
      <c r="AQ108" s="100">
        <v>0</v>
      </c>
      <c r="AR108" s="100">
        <v>51</v>
      </c>
      <c r="AS108" s="128"/>
      <c r="AT108" s="124">
        <v>2001</v>
      </c>
      <c r="AU108" s="100">
        <v>0</v>
      </c>
      <c r="AV108" s="100">
        <v>0</v>
      </c>
      <c r="AW108" s="100">
        <v>0</v>
      </c>
      <c r="AX108" s="100">
        <v>0</v>
      </c>
      <c r="AY108" s="100">
        <v>0</v>
      </c>
      <c r="AZ108" s="100">
        <v>0</v>
      </c>
      <c r="BA108" s="100">
        <v>0</v>
      </c>
      <c r="BB108" s="100">
        <v>0</v>
      </c>
      <c r="BC108" s="100">
        <v>0</v>
      </c>
      <c r="BD108" s="100">
        <v>1</v>
      </c>
      <c r="BE108" s="100">
        <v>0</v>
      </c>
      <c r="BF108" s="100">
        <v>1</v>
      </c>
      <c r="BG108" s="100">
        <v>3</v>
      </c>
      <c r="BH108" s="100">
        <v>6</v>
      </c>
      <c r="BI108" s="100">
        <v>8</v>
      </c>
      <c r="BJ108" s="100">
        <v>4</v>
      </c>
      <c r="BK108" s="100">
        <v>22</v>
      </c>
      <c r="BL108" s="100">
        <v>45</v>
      </c>
      <c r="BM108" s="100">
        <v>0</v>
      </c>
      <c r="BN108" s="100">
        <v>90</v>
      </c>
      <c r="BP108" s="124">
        <v>2001</v>
      </c>
    </row>
    <row r="109" spans="2:68">
      <c r="B109" s="125">
        <v>2002</v>
      </c>
      <c r="C109" s="100">
        <v>0</v>
      </c>
      <c r="D109" s="100">
        <v>0</v>
      </c>
      <c r="E109" s="100">
        <v>0</v>
      </c>
      <c r="F109" s="100">
        <v>0</v>
      </c>
      <c r="G109" s="100">
        <v>0</v>
      </c>
      <c r="H109" s="100">
        <v>0</v>
      </c>
      <c r="I109" s="100">
        <v>0</v>
      </c>
      <c r="J109" s="100">
        <v>0</v>
      </c>
      <c r="K109" s="100">
        <v>0</v>
      </c>
      <c r="L109" s="100">
        <v>0</v>
      </c>
      <c r="M109" s="100">
        <v>0</v>
      </c>
      <c r="N109" s="100">
        <v>1</v>
      </c>
      <c r="O109" s="100">
        <v>0</v>
      </c>
      <c r="P109" s="100">
        <v>1</v>
      </c>
      <c r="Q109" s="100">
        <v>2</v>
      </c>
      <c r="R109" s="100">
        <v>6</v>
      </c>
      <c r="S109" s="100">
        <v>6</v>
      </c>
      <c r="T109" s="100">
        <v>14</v>
      </c>
      <c r="U109" s="100">
        <v>0</v>
      </c>
      <c r="V109" s="100">
        <v>30</v>
      </c>
      <c r="W109" s="128"/>
      <c r="X109" s="125">
        <v>2002</v>
      </c>
      <c r="Y109" s="100">
        <v>0</v>
      </c>
      <c r="Z109" s="100">
        <v>0</v>
      </c>
      <c r="AA109" s="100">
        <v>0</v>
      </c>
      <c r="AB109" s="100">
        <v>0</v>
      </c>
      <c r="AC109" s="100">
        <v>0</v>
      </c>
      <c r="AD109" s="100">
        <v>0</v>
      </c>
      <c r="AE109" s="100">
        <v>0</v>
      </c>
      <c r="AF109" s="100">
        <v>0</v>
      </c>
      <c r="AG109" s="100">
        <v>0</v>
      </c>
      <c r="AH109" s="100">
        <v>0</v>
      </c>
      <c r="AI109" s="100">
        <v>0</v>
      </c>
      <c r="AJ109" s="100">
        <v>1</v>
      </c>
      <c r="AK109" s="100">
        <v>0</v>
      </c>
      <c r="AL109" s="100">
        <v>1</v>
      </c>
      <c r="AM109" s="100">
        <v>2</v>
      </c>
      <c r="AN109" s="100">
        <v>1</v>
      </c>
      <c r="AO109" s="100">
        <v>11</v>
      </c>
      <c r="AP109" s="100">
        <v>57</v>
      </c>
      <c r="AQ109" s="100">
        <v>0</v>
      </c>
      <c r="AR109" s="100">
        <v>73</v>
      </c>
      <c r="AS109" s="128"/>
      <c r="AT109" s="125">
        <v>2002</v>
      </c>
      <c r="AU109" s="100">
        <v>0</v>
      </c>
      <c r="AV109" s="100">
        <v>0</v>
      </c>
      <c r="AW109" s="100">
        <v>0</v>
      </c>
      <c r="AX109" s="100">
        <v>0</v>
      </c>
      <c r="AY109" s="100">
        <v>0</v>
      </c>
      <c r="AZ109" s="100">
        <v>0</v>
      </c>
      <c r="BA109" s="100">
        <v>0</v>
      </c>
      <c r="BB109" s="100">
        <v>0</v>
      </c>
      <c r="BC109" s="100">
        <v>0</v>
      </c>
      <c r="BD109" s="100">
        <v>0</v>
      </c>
      <c r="BE109" s="100">
        <v>0</v>
      </c>
      <c r="BF109" s="100">
        <v>2</v>
      </c>
      <c r="BG109" s="100">
        <v>0</v>
      </c>
      <c r="BH109" s="100">
        <v>2</v>
      </c>
      <c r="BI109" s="100">
        <v>4</v>
      </c>
      <c r="BJ109" s="100">
        <v>7</v>
      </c>
      <c r="BK109" s="100">
        <v>17</v>
      </c>
      <c r="BL109" s="100">
        <v>71</v>
      </c>
      <c r="BM109" s="100">
        <v>0</v>
      </c>
      <c r="BN109" s="100">
        <v>103</v>
      </c>
      <c r="BP109" s="125">
        <v>2002</v>
      </c>
    </row>
    <row r="110" spans="2:68">
      <c r="B110" s="124">
        <v>2003</v>
      </c>
      <c r="C110" s="100">
        <v>0</v>
      </c>
      <c r="D110" s="100">
        <v>0</v>
      </c>
      <c r="E110" s="100">
        <v>0</v>
      </c>
      <c r="F110" s="100">
        <v>0</v>
      </c>
      <c r="G110" s="100">
        <v>0</v>
      </c>
      <c r="H110" s="100">
        <v>0</v>
      </c>
      <c r="I110" s="100">
        <v>0</v>
      </c>
      <c r="J110" s="100">
        <v>0</v>
      </c>
      <c r="K110" s="100">
        <v>0</v>
      </c>
      <c r="L110" s="100">
        <v>0</v>
      </c>
      <c r="M110" s="100">
        <v>0</v>
      </c>
      <c r="N110" s="100">
        <v>1</v>
      </c>
      <c r="O110" s="100">
        <v>0</v>
      </c>
      <c r="P110" s="100">
        <v>0</v>
      </c>
      <c r="Q110" s="100">
        <v>0</v>
      </c>
      <c r="R110" s="100">
        <v>0</v>
      </c>
      <c r="S110" s="100">
        <v>3</v>
      </c>
      <c r="T110" s="100">
        <v>10</v>
      </c>
      <c r="U110" s="100">
        <v>0</v>
      </c>
      <c r="V110" s="100">
        <v>14</v>
      </c>
      <c r="W110" s="128"/>
      <c r="X110" s="124">
        <v>2003</v>
      </c>
      <c r="Y110" s="100">
        <v>0</v>
      </c>
      <c r="Z110" s="100">
        <v>0</v>
      </c>
      <c r="AA110" s="100">
        <v>0</v>
      </c>
      <c r="AB110" s="100">
        <v>0</v>
      </c>
      <c r="AC110" s="100">
        <v>0</v>
      </c>
      <c r="AD110" s="100">
        <v>0</v>
      </c>
      <c r="AE110" s="100">
        <v>0</v>
      </c>
      <c r="AF110" s="100">
        <v>0</v>
      </c>
      <c r="AG110" s="100">
        <v>0</v>
      </c>
      <c r="AH110" s="100">
        <v>0</v>
      </c>
      <c r="AI110" s="100">
        <v>0</v>
      </c>
      <c r="AJ110" s="100">
        <v>1</v>
      </c>
      <c r="AK110" s="100">
        <v>0</v>
      </c>
      <c r="AL110" s="100">
        <v>0</v>
      </c>
      <c r="AM110" s="100">
        <v>1</v>
      </c>
      <c r="AN110" s="100">
        <v>6</v>
      </c>
      <c r="AO110" s="100">
        <v>9</v>
      </c>
      <c r="AP110" s="100">
        <v>44</v>
      </c>
      <c r="AQ110" s="100">
        <v>0</v>
      </c>
      <c r="AR110" s="100">
        <v>61</v>
      </c>
      <c r="AS110" s="128"/>
      <c r="AT110" s="124">
        <v>2003</v>
      </c>
      <c r="AU110" s="100">
        <v>0</v>
      </c>
      <c r="AV110" s="100">
        <v>0</v>
      </c>
      <c r="AW110" s="100">
        <v>0</v>
      </c>
      <c r="AX110" s="100">
        <v>0</v>
      </c>
      <c r="AY110" s="100">
        <v>0</v>
      </c>
      <c r="AZ110" s="100">
        <v>0</v>
      </c>
      <c r="BA110" s="100">
        <v>0</v>
      </c>
      <c r="BB110" s="100">
        <v>0</v>
      </c>
      <c r="BC110" s="100">
        <v>0</v>
      </c>
      <c r="BD110" s="100">
        <v>0</v>
      </c>
      <c r="BE110" s="100">
        <v>0</v>
      </c>
      <c r="BF110" s="100">
        <v>2</v>
      </c>
      <c r="BG110" s="100">
        <v>0</v>
      </c>
      <c r="BH110" s="100">
        <v>0</v>
      </c>
      <c r="BI110" s="100">
        <v>1</v>
      </c>
      <c r="BJ110" s="100">
        <v>6</v>
      </c>
      <c r="BK110" s="100">
        <v>12</v>
      </c>
      <c r="BL110" s="100">
        <v>54</v>
      </c>
      <c r="BM110" s="100">
        <v>0</v>
      </c>
      <c r="BN110" s="100">
        <v>75</v>
      </c>
      <c r="BP110" s="124">
        <v>2003</v>
      </c>
    </row>
    <row r="111" spans="2:68">
      <c r="B111" s="125">
        <v>2004</v>
      </c>
      <c r="C111" s="100">
        <v>0</v>
      </c>
      <c r="D111" s="100">
        <v>0</v>
      </c>
      <c r="E111" s="100">
        <v>0</v>
      </c>
      <c r="F111" s="100">
        <v>0</v>
      </c>
      <c r="G111" s="100">
        <v>0</v>
      </c>
      <c r="H111" s="100">
        <v>0</v>
      </c>
      <c r="I111" s="100">
        <v>0</v>
      </c>
      <c r="J111" s="100">
        <v>0</v>
      </c>
      <c r="K111" s="100">
        <v>0</v>
      </c>
      <c r="L111" s="100">
        <v>0</v>
      </c>
      <c r="M111" s="100">
        <v>0</v>
      </c>
      <c r="N111" s="100">
        <v>0</v>
      </c>
      <c r="O111" s="100">
        <v>1</v>
      </c>
      <c r="P111" s="100">
        <v>1</v>
      </c>
      <c r="Q111" s="100">
        <v>0</v>
      </c>
      <c r="R111" s="100">
        <v>0</v>
      </c>
      <c r="S111" s="100">
        <v>5</v>
      </c>
      <c r="T111" s="100">
        <v>11</v>
      </c>
      <c r="U111" s="100">
        <v>0</v>
      </c>
      <c r="V111" s="100">
        <v>18</v>
      </c>
      <c r="W111" s="128"/>
      <c r="X111" s="125">
        <v>2004</v>
      </c>
      <c r="Y111" s="100">
        <v>0</v>
      </c>
      <c r="Z111" s="100">
        <v>0</v>
      </c>
      <c r="AA111" s="100">
        <v>0</v>
      </c>
      <c r="AB111" s="100">
        <v>0</v>
      </c>
      <c r="AC111" s="100">
        <v>0</v>
      </c>
      <c r="AD111" s="100">
        <v>0</v>
      </c>
      <c r="AE111" s="100">
        <v>0</v>
      </c>
      <c r="AF111" s="100">
        <v>0</v>
      </c>
      <c r="AG111" s="100">
        <v>0</v>
      </c>
      <c r="AH111" s="100">
        <v>0</v>
      </c>
      <c r="AI111" s="100">
        <v>0</v>
      </c>
      <c r="AJ111" s="100">
        <v>0</v>
      </c>
      <c r="AK111" s="100">
        <v>0</v>
      </c>
      <c r="AL111" s="100">
        <v>1</v>
      </c>
      <c r="AM111" s="100">
        <v>3</v>
      </c>
      <c r="AN111" s="100">
        <v>5</v>
      </c>
      <c r="AO111" s="100">
        <v>7</v>
      </c>
      <c r="AP111" s="100">
        <v>37</v>
      </c>
      <c r="AQ111" s="100">
        <v>0</v>
      </c>
      <c r="AR111" s="100">
        <v>53</v>
      </c>
      <c r="AS111" s="128"/>
      <c r="AT111" s="125">
        <v>2004</v>
      </c>
      <c r="AU111" s="100">
        <v>0</v>
      </c>
      <c r="AV111" s="100">
        <v>0</v>
      </c>
      <c r="AW111" s="100">
        <v>0</v>
      </c>
      <c r="AX111" s="100">
        <v>0</v>
      </c>
      <c r="AY111" s="100">
        <v>0</v>
      </c>
      <c r="AZ111" s="100">
        <v>0</v>
      </c>
      <c r="BA111" s="100">
        <v>0</v>
      </c>
      <c r="BB111" s="100">
        <v>0</v>
      </c>
      <c r="BC111" s="100">
        <v>0</v>
      </c>
      <c r="BD111" s="100">
        <v>0</v>
      </c>
      <c r="BE111" s="100">
        <v>0</v>
      </c>
      <c r="BF111" s="100">
        <v>0</v>
      </c>
      <c r="BG111" s="100">
        <v>1</v>
      </c>
      <c r="BH111" s="100">
        <v>2</v>
      </c>
      <c r="BI111" s="100">
        <v>3</v>
      </c>
      <c r="BJ111" s="100">
        <v>5</v>
      </c>
      <c r="BK111" s="100">
        <v>12</v>
      </c>
      <c r="BL111" s="100">
        <v>48</v>
      </c>
      <c r="BM111" s="100">
        <v>0</v>
      </c>
      <c r="BN111" s="100">
        <v>71</v>
      </c>
      <c r="BP111" s="125">
        <v>2004</v>
      </c>
    </row>
    <row r="112" spans="2:68">
      <c r="B112" s="124">
        <v>2005</v>
      </c>
      <c r="C112" s="100">
        <v>0</v>
      </c>
      <c r="D112" s="100">
        <v>0</v>
      </c>
      <c r="E112" s="100">
        <v>0</v>
      </c>
      <c r="F112" s="100">
        <v>0</v>
      </c>
      <c r="G112" s="100">
        <v>0</v>
      </c>
      <c r="H112" s="100">
        <v>0</v>
      </c>
      <c r="I112" s="100">
        <v>0</v>
      </c>
      <c r="J112" s="100">
        <v>0</v>
      </c>
      <c r="K112" s="100">
        <v>0</v>
      </c>
      <c r="L112" s="100">
        <v>0</v>
      </c>
      <c r="M112" s="100">
        <v>0</v>
      </c>
      <c r="N112" s="100">
        <v>1</v>
      </c>
      <c r="O112" s="100">
        <v>0</v>
      </c>
      <c r="P112" s="100">
        <v>0</v>
      </c>
      <c r="Q112" s="100">
        <v>0</v>
      </c>
      <c r="R112" s="100">
        <v>4</v>
      </c>
      <c r="S112" s="100">
        <v>4</v>
      </c>
      <c r="T112" s="100">
        <v>15</v>
      </c>
      <c r="U112" s="100">
        <v>0</v>
      </c>
      <c r="V112" s="100">
        <v>24</v>
      </c>
      <c r="W112" s="128"/>
      <c r="X112" s="124">
        <v>2005</v>
      </c>
      <c r="Y112" s="100">
        <v>0</v>
      </c>
      <c r="Z112" s="100">
        <v>0</v>
      </c>
      <c r="AA112" s="100">
        <v>0</v>
      </c>
      <c r="AB112" s="100">
        <v>0</v>
      </c>
      <c r="AC112" s="100">
        <v>0</v>
      </c>
      <c r="AD112" s="100">
        <v>0</v>
      </c>
      <c r="AE112" s="100">
        <v>0</v>
      </c>
      <c r="AF112" s="100">
        <v>0</v>
      </c>
      <c r="AG112" s="100">
        <v>0</v>
      </c>
      <c r="AH112" s="100">
        <v>0</v>
      </c>
      <c r="AI112" s="100">
        <v>0</v>
      </c>
      <c r="AJ112" s="100">
        <v>0</v>
      </c>
      <c r="AK112" s="100">
        <v>1</v>
      </c>
      <c r="AL112" s="100">
        <v>0</v>
      </c>
      <c r="AM112" s="100">
        <v>3</v>
      </c>
      <c r="AN112" s="100">
        <v>5</v>
      </c>
      <c r="AO112" s="100">
        <v>8</v>
      </c>
      <c r="AP112" s="100">
        <v>51</v>
      </c>
      <c r="AQ112" s="100">
        <v>0</v>
      </c>
      <c r="AR112" s="100">
        <v>68</v>
      </c>
      <c r="AS112" s="128"/>
      <c r="AT112" s="124">
        <v>2005</v>
      </c>
      <c r="AU112" s="100">
        <v>0</v>
      </c>
      <c r="AV112" s="100">
        <v>0</v>
      </c>
      <c r="AW112" s="100">
        <v>0</v>
      </c>
      <c r="AX112" s="100">
        <v>0</v>
      </c>
      <c r="AY112" s="100">
        <v>0</v>
      </c>
      <c r="AZ112" s="100">
        <v>0</v>
      </c>
      <c r="BA112" s="100">
        <v>0</v>
      </c>
      <c r="BB112" s="100">
        <v>0</v>
      </c>
      <c r="BC112" s="100">
        <v>0</v>
      </c>
      <c r="BD112" s="100">
        <v>0</v>
      </c>
      <c r="BE112" s="100">
        <v>0</v>
      </c>
      <c r="BF112" s="100">
        <v>1</v>
      </c>
      <c r="BG112" s="100">
        <v>1</v>
      </c>
      <c r="BH112" s="100">
        <v>0</v>
      </c>
      <c r="BI112" s="100">
        <v>3</v>
      </c>
      <c r="BJ112" s="100">
        <v>9</v>
      </c>
      <c r="BK112" s="100">
        <v>12</v>
      </c>
      <c r="BL112" s="100">
        <v>66</v>
      </c>
      <c r="BM112" s="100">
        <v>0</v>
      </c>
      <c r="BN112" s="100">
        <v>92</v>
      </c>
      <c r="BP112" s="124">
        <v>2005</v>
      </c>
    </row>
    <row r="113" spans="2:68">
      <c r="B113" s="124">
        <v>2006</v>
      </c>
      <c r="C113" s="100">
        <v>0</v>
      </c>
      <c r="D113" s="100">
        <v>0</v>
      </c>
      <c r="E113" s="100">
        <v>0</v>
      </c>
      <c r="F113" s="100">
        <v>0</v>
      </c>
      <c r="G113" s="100">
        <v>0</v>
      </c>
      <c r="H113" s="100">
        <v>0</v>
      </c>
      <c r="I113" s="100">
        <v>0</v>
      </c>
      <c r="J113" s="100">
        <v>0</v>
      </c>
      <c r="K113" s="100">
        <v>0</v>
      </c>
      <c r="L113" s="100">
        <v>0</v>
      </c>
      <c r="M113" s="100">
        <v>0</v>
      </c>
      <c r="N113" s="100">
        <v>0</v>
      </c>
      <c r="O113" s="100">
        <v>0</v>
      </c>
      <c r="P113" s="100">
        <v>2</v>
      </c>
      <c r="Q113" s="100">
        <v>0</v>
      </c>
      <c r="R113" s="100">
        <v>1</v>
      </c>
      <c r="S113" s="100">
        <v>3</v>
      </c>
      <c r="T113" s="100">
        <v>13</v>
      </c>
      <c r="U113" s="100">
        <v>0</v>
      </c>
      <c r="V113" s="100">
        <v>19</v>
      </c>
      <c r="X113" s="124">
        <v>2006</v>
      </c>
      <c r="Y113" s="100">
        <v>0</v>
      </c>
      <c r="Z113" s="100">
        <v>0</v>
      </c>
      <c r="AA113" s="100">
        <v>0</v>
      </c>
      <c r="AB113" s="100">
        <v>0</v>
      </c>
      <c r="AC113" s="100">
        <v>0</v>
      </c>
      <c r="AD113" s="100">
        <v>0</v>
      </c>
      <c r="AE113" s="100">
        <v>0</v>
      </c>
      <c r="AF113" s="100">
        <v>0</v>
      </c>
      <c r="AG113" s="100">
        <v>0</v>
      </c>
      <c r="AH113" s="100">
        <v>0</v>
      </c>
      <c r="AI113" s="100">
        <v>0</v>
      </c>
      <c r="AJ113" s="100">
        <v>1</v>
      </c>
      <c r="AK113" s="100">
        <v>0</v>
      </c>
      <c r="AL113" s="100">
        <v>0</v>
      </c>
      <c r="AM113" s="100">
        <v>0</v>
      </c>
      <c r="AN113" s="100">
        <v>5</v>
      </c>
      <c r="AO113" s="100">
        <v>7</v>
      </c>
      <c r="AP113" s="100">
        <v>45</v>
      </c>
      <c r="AQ113" s="100">
        <v>0</v>
      </c>
      <c r="AR113" s="100">
        <v>58</v>
      </c>
      <c r="AT113" s="124">
        <v>2006</v>
      </c>
      <c r="AU113" s="100">
        <v>0</v>
      </c>
      <c r="AV113" s="100">
        <v>0</v>
      </c>
      <c r="AW113" s="100">
        <v>0</v>
      </c>
      <c r="AX113" s="100">
        <v>0</v>
      </c>
      <c r="AY113" s="100">
        <v>0</v>
      </c>
      <c r="AZ113" s="100">
        <v>0</v>
      </c>
      <c r="BA113" s="100">
        <v>0</v>
      </c>
      <c r="BB113" s="100">
        <v>0</v>
      </c>
      <c r="BC113" s="100">
        <v>0</v>
      </c>
      <c r="BD113" s="100">
        <v>0</v>
      </c>
      <c r="BE113" s="100">
        <v>0</v>
      </c>
      <c r="BF113" s="100">
        <v>1</v>
      </c>
      <c r="BG113" s="100">
        <v>0</v>
      </c>
      <c r="BH113" s="100">
        <v>2</v>
      </c>
      <c r="BI113" s="100">
        <v>0</v>
      </c>
      <c r="BJ113" s="100">
        <v>6</v>
      </c>
      <c r="BK113" s="100">
        <v>10</v>
      </c>
      <c r="BL113" s="100">
        <v>58</v>
      </c>
      <c r="BM113" s="100">
        <v>0</v>
      </c>
      <c r="BN113" s="100">
        <v>77</v>
      </c>
      <c r="BP113" s="124">
        <v>2006</v>
      </c>
    </row>
    <row r="114" spans="2:68">
      <c r="B114" s="124">
        <v>2007</v>
      </c>
      <c r="C114" s="100">
        <v>0</v>
      </c>
      <c r="D114" s="100">
        <v>0</v>
      </c>
      <c r="E114" s="100">
        <v>0</v>
      </c>
      <c r="F114" s="100">
        <v>0</v>
      </c>
      <c r="G114" s="100">
        <v>0</v>
      </c>
      <c r="H114" s="100">
        <v>0</v>
      </c>
      <c r="I114" s="100">
        <v>0</v>
      </c>
      <c r="J114" s="100">
        <v>0</v>
      </c>
      <c r="K114" s="100">
        <v>0</v>
      </c>
      <c r="L114" s="100">
        <v>0</v>
      </c>
      <c r="M114" s="100">
        <v>0</v>
      </c>
      <c r="N114" s="100">
        <v>0</v>
      </c>
      <c r="O114" s="100">
        <v>0</v>
      </c>
      <c r="P114" s="100">
        <v>0</v>
      </c>
      <c r="Q114" s="100">
        <v>2</v>
      </c>
      <c r="R114" s="100">
        <v>1</v>
      </c>
      <c r="S114" s="100">
        <v>6</v>
      </c>
      <c r="T114" s="100">
        <v>12</v>
      </c>
      <c r="U114" s="100">
        <v>0</v>
      </c>
      <c r="V114" s="100">
        <v>21</v>
      </c>
      <c r="X114" s="124">
        <v>2007</v>
      </c>
      <c r="Y114" s="100">
        <v>0</v>
      </c>
      <c r="Z114" s="100">
        <v>0</v>
      </c>
      <c r="AA114" s="100">
        <v>0</v>
      </c>
      <c r="AB114" s="100">
        <v>0</v>
      </c>
      <c r="AC114" s="100">
        <v>0</v>
      </c>
      <c r="AD114" s="100">
        <v>0</v>
      </c>
      <c r="AE114" s="100">
        <v>0</v>
      </c>
      <c r="AF114" s="100">
        <v>0</v>
      </c>
      <c r="AG114" s="100">
        <v>0</v>
      </c>
      <c r="AH114" s="100">
        <v>0</v>
      </c>
      <c r="AI114" s="100">
        <v>0</v>
      </c>
      <c r="AJ114" s="100">
        <v>0</v>
      </c>
      <c r="AK114" s="100">
        <v>2</v>
      </c>
      <c r="AL114" s="100">
        <v>0</v>
      </c>
      <c r="AM114" s="100">
        <v>0</v>
      </c>
      <c r="AN114" s="100">
        <v>3</v>
      </c>
      <c r="AO114" s="100">
        <v>8</v>
      </c>
      <c r="AP114" s="100">
        <v>46</v>
      </c>
      <c r="AQ114" s="100">
        <v>0</v>
      </c>
      <c r="AR114" s="100">
        <v>59</v>
      </c>
      <c r="AT114" s="124">
        <v>2007</v>
      </c>
      <c r="AU114" s="100">
        <v>0</v>
      </c>
      <c r="AV114" s="100">
        <v>0</v>
      </c>
      <c r="AW114" s="100">
        <v>0</v>
      </c>
      <c r="AX114" s="100">
        <v>0</v>
      </c>
      <c r="AY114" s="100">
        <v>0</v>
      </c>
      <c r="AZ114" s="100">
        <v>0</v>
      </c>
      <c r="BA114" s="100">
        <v>0</v>
      </c>
      <c r="BB114" s="100">
        <v>0</v>
      </c>
      <c r="BC114" s="100">
        <v>0</v>
      </c>
      <c r="BD114" s="100">
        <v>0</v>
      </c>
      <c r="BE114" s="100">
        <v>0</v>
      </c>
      <c r="BF114" s="100">
        <v>0</v>
      </c>
      <c r="BG114" s="100">
        <v>2</v>
      </c>
      <c r="BH114" s="100">
        <v>0</v>
      </c>
      <c r="BI114" s="100">
        <v>2</v>
      </c>
      <c r="BJ114" s="100">
        <v>4</v>
      </c>
      <c r="BK114" s="100">
        <v>14</v>
      </c>
      <c r="BL114" s="100">
        <v>58</v>
      </c>
      <c r="BM114" s="100">
        <v>0</v>
      </c>
      <c r="BN114" s="100">
        <v>80</v>
      </c>
      <c r="BP114" s="124">
        <v>2007</v>
      </c>
    </row>
    <row r="115" spans="2:68">
      <c r="B115" s="124">
        <v>2008</v>
      </c>
      <c r="C115" s="100">
        <v>0</v>
      </c>
      <c r="D115" s="100">
        <v>0</v>
      </c>
      <c r="E115" s="100">
        <v>0</v>
      </c>
      <c r="F115" s="100">
        <v>0</v>
      </c>
      <c r="G115" s="100">
        <v>0</v>
      </c>
      <c r="H115" s="100">
        <v>0</v>
      </c>
      <c r="I115" s="100">
        <v>0</v>
      </c>
      <c r="J115" s="100">
        <v>0</v>
      </c>
      <c r="K115" s="100">
        <v>0</v>
      </c>
      <c r="L115" s="100">
        <v>0</v>
      </c>
      <c r="M115" s="100">
        <v>0</v>
      </c>
      <c r="N115" s="100">
        <v>1</v>
      </c>
      <c r="O115" s="100">
        <v>1</v>
      </c>
      <c r="P115" s="100">
        <v>1</v>
      </c>
      <c r="Q115" s="100">
        <v>1</v>
      </c>
      <c r="R115" s="100">
        <v>1</v>
      </c>
      <c r="S115" s="100">
        <v>2</v>
      </c>
      <c r="T115" s="100">
        <v>18</v>
      </c>
      <c r="U115" s="100">
        <v>0</v>
      </c>
      <c r="V115" s="100">
        <v>25</v>
      </c>
      <c r="X115" s="124">
        <v>2008</v>
      </c>
      <c r="Y115" s="100">
        <v>0</v>
      </c>
      <c r="Z115" s="100">
        <v>0</v>
      </c>
      <c r="AA115" s="100">
        <v>0</v>
      </c>
      <c r="AB115" s="100">
        <v>0</v>
      </c>
      <c r="AC115" s="100">
        <v>0</v>
      </c>
      <c r="AD115" s="100">
        <v>0</v>
      </c>
      <c r="AE115" s="100">
        <v>0</v>
      </c>
      <c r="AF115" s="100">
        <v>0</v>
      </c>
      <c r="AG115" s="100">
        <v>0</v>
      </c>
      <c r="AH115" s="100">
        <v>0</v>
      </c>
      <c r="AI115" s="100">
        <v>0</v>
      </c>
      <c r="AJ115" s="100">
        <v>0</v>
      </c>
      <c r="AK115" s="100">
        <v>0</v>
      </c>
      <c r="AL115" s="100">
        <v>0</v>
      </c>
      <c r="AM115" s="100">
        <v>0</v>
      </c>
      <c r="AN115" s="100">
        <v>3</v>
      </c>
      <c r="AO115" s="100">
        <v>8</v>
      </c>
      <c r="AP115" s="100">
        <v>46</v>
      </c>
      <c r="AQ115" s="100">
        <v>0</v>
      </c>
      <c r="AR115" s="100">
        <v>57</v>
      </c>
      <c r="AT115" s="124">
        <v>2008</v>
      </c>
      <c r="AU115" s="100">
        <v>0</v>
      </c>
      <c r="AV115" s="100">
        <v>0</v>
      </c>
      <c r="AW115" s="100">
        <v>0</v>
      </c>
      <c r="AX115" s="100">
        <v>0</v>
      </c>
      <c r="AY115" s="100">
        <v>0</v>
      </c>
      <c r="AZ115" s="100">
        <v>0</v>
      </c>
      <c r="BA115" s="100">
        <v>0</v>
      </c>
      <c r="BB115" s="100">
        <v>0</v>
      </c>
      <c r="BC115" s="100">
        <v>0</v>
      </c>
      <c r="BD115" s="100">
        <v>0</v>
      </c>
      <c r="BE115" s="100">
        <v>0</v>
      </c>
      <c r="BF115" s="100">
        <v>1</v>
      </c>
      <c r="BG115" s="100">
        <v>1</v>
      </c>
      <c r="BH115" s="100">
        <v>1</v>
      </c>
      <c r="BI115" s="100">
        <v>1</v>
      </c>
      <c r="BJ115" s="100">
        <v>4</v>
      </c>
      <c r="BK115" s="100">
        <v>10</v>
      </c>
      <c r="BL115" s="100">
        <v>64</v>
      </c>
      <c r="BM115" s="100">
        <v>0</v>
      </c>
      <c r="BN115" s="100">
        <v>82</v>
      </c>
      <c r="BP115" s="124">
        <v>2008</v>
      </c>
    </row>
    <row r="116" spans="2:68">
      <c r="B116" s="124">
        <v>2009</v>
      </c>
      <c r="C116" s="100">
        <v>0</v>
      </c>
      <c r="D116" s="100">
        <v>0</v>
      </c>
      <c r="E116" s="100">
        <v>0</v>
      </c>
      <c r="F116" s="100">
        <v>0</v>
      </c>
      <c r="G116" s="100">
        <v>0</v>
      </c>
      <c r="H116" s="100">
        <v>0</v>
      </c>
      <c r="I116" s="100">
        <v>0</v>
      </c>
      <c r="J116" s="100">
        <v>0</v>
      </c>
      <c r="K116" s="100">
        <v>0</v>
      </c>
      <c r="L116" s="100">
        <v>0</v>
      </c>
      <c r="M116" s="100">
        <v>0</v>
      </c>
      <c r="N116" s="100">
        <v>0</v>
      </c>
      <c r="O116" s="100">
        <v>0</v>
      </c>
      <c r="P116" s="100">
        <v>0</v>
      </c>
      <c r="Q116" s="100">
        <v>1</v>
      </c>
      <c r="R116" s="100">
        <v>1</v>
      </c>
      <c r="S116" s="100">
        <v>1</v>
      </c>
      <c r="T116" s="100">
        <v>17</v>
      </c>
      <c r="U116" s="100">
        <v>0</v>
      </c>
      <c r="V116" s="100">
        <v>20</v>
      </c>
      <c r="X116" s="124">
        <v>2009</v>
      </c>
      <c r="Y116" s="100">
        <v>0</v>
      </c>
      <c r="Z116" s="100">
        <v>0</v>
      </c>
      <c r="AA116" s="100">
        <v>0</v>
      </c>
      <c r="AB116" s="100">
        <v>0</v>
      </c>
      <c r="AC116" s="100">
        <v>0</v>
      </c>
      <c r="AD116" s="100">
        <v>0</v>
      </c>
      <c r="AE116" s="100">
        <v>0</v>
      </c>
      <c r="AF116" s="100">
        <v>0</v>
      </c>
      <c r="AG116" s="100">
        <v>0</v>
      </c>
      <c r="AH116" s="100">
        <v>0</v>
      </c>
      <c r="AI116" s="100">
        <v>0</v>
      </c>
      <c r="AJ116" s="100">
        <v>0</v>
      </c>
      <c r="AK116" s="100">
        <v>0</v>
      </c>
      <c r="AL116" s="100">
        <v>3</v>
      </c>
      <c r="AM116" s="100">
        <v>0</v>
      </c>
      <c r="AN116" s="100">
        <v>4</v>
      </c>
      <c r="AO116" s="100">
        <v>6</v>
      </c>
      <c r="AP116" s="100">
        <v>53</v>
      </c>
      <c r="AQ116" s="100">
        <v>0</v>
      </c>
      <c r="AR116" s="100">
        <v>66</v>
      </c>
      <c r="AT116" s="124">
        <v>2009</v>
      </c>
      <c r="AU116" s="100">
        <v>0</v>
      </c>
      <c r="AV116" s="100">
        <v>0</v>
      </c>
      <c r="AW116" s="100">
        <v>0</v>
      </c>
      <c r="AX116" s="100">
        <v>0</v>
      </c>
      <c r="AY116" s="100">
        <v>0</v>
      </c>
      <c r="AZ116" s="100">
        <v>0</v>
      </c>
      <c r="BA116" s="100">
        <v>0</v>
      </c>
      <c r="BB116" s="100">
        <v>0</v>
      </c>
      <c r="BC116" s="100">
        <v>0</v>
      </c>
      <c r="BD116" s="100">
        <v>0</v>
      </c>
      <c r="BE116" s="100">
        <v>0</v>
      </c>
      <c r="BF116" s="100">
        <v>0</v>
      </c>
      <c r="BG116" s="100">
        <v>0</v>
      </c>
      <c r="BH116" s="100">
        <v>3</v>
      </c>
      <c r="BI116" s="100">
        <v>1</v>
      </c>
      <c r="BJ116" s="100">
        <v>5</v>
      </c>
      <c r="BK116" s="100">
        <v>7</v>
      </c>
      <c r="BL116" s="100">
        <v>70</v>
      </c>
      <c r="BM116" s="100">
        <v>0</v>
      </c>
      <c r="BN116" s="100">
        <v>86</v>
      </c>
      <c r="BP116" s="124">
        <v>2009</v>
      </c>
    </row>
    <row r="117" spans="2:68">
      <c r="B117" s="124">
        <v>2010</v>
      </c>
      <c r="C117" s="100">
        <v>0</v>
      </c>
      <c r="D117" s="100">
        <v>0</v>
      </c>
      <c r="E117" s="100">
        <v>0</v>
      </c>
      <c r="F117" s="100">
        <v>0</v>
      </c>
      <c r="G117" s="100">
        <v>0</v>
      </c>
      <c r="H117" s="100">
        <v>0</v>
      </c>
      <c r="I117" s="100">
        <v>0</v>
      </c>
      <c r="J117" s="100">
        <v>0</v>
      </c>
      <c r="K117" s="100">
        <v>0</v>
      </c>
      <c r="L117" s="100">
        <v>0</v>
      </c>
      <c r="M117" s="100">
        <v>0</v>
      </c>
      <c r="N117" s="100">
        <v>1</v>
      </c>
      <c r="O117" s="100">
        <v>0</v>
      </c>
      <c r="P117" s="100">
        <v>0</v>
      </c>
      <c r="Q117" s="100">
        <v>0</v>
      </c>
      <c r="R117" s="100">
        <v>0</v>
      </c>
      <c r="S117" s="100">
        <v>7</v>
      </c>
      <c r="T117" s="100">
        <v>16</v>
      </c>
      <c r="U117" s="100">
        <v>0</v>
      </c>
      <c r="V117" s="100">
        <v>24</v>
      </c>
      <c r="X117" s="124">
        <v>2010</v>
      </c>
      <c r="Y117" s="100">
        <v>0</v>
      </c>
      <c r="Z117" s="100">
        <v>0</v>
      </c>
      <c r="AA117" s="100">
        <v>0</v>
      </c>
      <c r="AB117" s="100">
        <v>0</v>
      </c>
      <c r="AC117" s="100">
        <v>0</v>
      </c>
      <c r="AD117" s="100">
        <v>0</v>
      </c>
      <c r="AE117" s="100">
        <v>0</v>
      </c>
      <c r="AF117" s="100">
        <v>0</v>
      </c>
      <c r="AG117" s="100">
        <v>0</v>
      </c>
      <c r="AH117" s="100">
        <v>0</v>
      </c>
      <c r="AI117" s="100">
        <v>0</v>
      </c>
      <c r="AJ117" s="100">
        <v>0</v>
      </c>
      <c r="AK117" s="100">
        <v>0</v>
      </c>
      <c r="AL117" s="100">
        <v>1</v>
      </c>
      <c r="AM117" s="100">
        <v>1</v>
      </c>
      <c r="AN117" s="100">
        <v>5</v>
      </c>
      <c r="AO117" s="100">
        <v>8</v>
      </c>
      <c r="AP117" s="100">
        <v>64</v>
      </c>
      <c r="AQ117" s="100">
        <v>0</v>
      </c>
      <c r="AR117" s="100">
        <v>79</v>
      </c>
      <c r="AT117" s="124">
        <v>2010</v>
      </c>
      <c r="AU117" s="100">
        <v>0</v>
      </c>
      <c r="AV117" s="100">
        <v>0</v>
      </c>
      <c r="AW117" s="100">
        <v>0</v>
      </c>
      <c r="AX117" s="100">
        <v>0</v>
      </c>
      <c r="AY117" s="100">
        <v>0</v>
      </c>
      <c r="AZ117" s="100">
        <v>0</v>
      </c>
      <c r="BA117" s="100">
        <v>0</v>
      </c>
      <c r="BB117" s="100">
        <v>0</v>
      </c>
      <c r="BC117" s="100">
        <v>0</v>
      </c>
      <c r="BD117" s="100">
        <v>0</v>
      </c>
      <c r="BE117" s="100">
        <v>0</v>
      </c>
      <c r="BF117" s="100">
        <v>1</v>
      </c>
      <c r="BG117" s="100">
        <v>0</v>
      </c>
      <c r="BH117" s="100">
        <v>1</v>
      </c>
      <c r="BI117" s="100">
        <v>1</v>
      </c>
      <c r="BJ117" s="100">
        <v>5</v>
      </c>
      <c r="BK117" s="100">
        <v>15</v>
      </c>
      <c r="BL117" s="100">
        <v>80</v>
      </c>
      <c r="BM117" s="100">
        <v>0</v>
      </c>
      <c r="BN117" s="100">
        <v>103</v>
      </c>
      <c r="BP117" s="124">
        <v>2010</v>
      </c>
    </row>
    <row r="118" spans="2:68">
      <c r="B118" s="124">
        <v>2011</v>
      </c>
      <c r="C118" s="100">
        <v>0</v>
      </c>
      <c r="D118" s="100">
        <v>0</v>
      </c>
      <c r="E118" s="100">
        <v>0</v>
      </c>
      <c r="F118" s="100">
        <v>0</v>
      </c>
      <c r="G118" s="100">
        <v>0</v>
      </c>
      <c r="H118" s="100">
        <v>0</v>
      </c>
      <c r="I118" s="100">
        <v>0</v>
      </c>
      <c r="J118" s="100">
        <v>0</v>
      </c>
      <c r="K118" s="100">
        <v>0</v>
      </c>
      <c r="L118" s="100">
        <v>0</v>
      </c>
      <c r="M118" s="100">
        <v>0</v>
      </c>
      <c r="N118" s="100">
        <v>0</v>
      </c>
      <c r="O118" s="100">
        <v>0</v>
      </c>
      <c r="P118" s="100">
        <v>0</v>
      </c>
      <c r="Q118" s="100">
        <v>0</v>
      </c>
      <c r="R118" s="100">
        <v>4</v>
      </c>
      <c r="S118" s="100">
        <v>2</v>
      </c>
      <c r="T118" s="100">
        <v>19</v>
      </c>
      <c r="U118" s="100">
        <v>0</v>
      </c>
      <c r="V118" s="100">
        <v>25</v>
      </c>
      <c r="X118" s="124">
        <v>2011</v>
      </c>
      <c r="Y118" s="100">
        <v>0</v>
      </c>
      <c r="Z118" s="100">
        <v>0</v>
      </c>
      <c r="AA118" s="100">
        <v>0</v>
      </c>
      <c r="AB118" s="100">
        <v>0</v>
      </c>
      <c r="AC118" s="100">
        <v>0</v>
      </c>
      <c r="AD118" s="100">
        <v>0</v>
      </c>
      <c r="AE118" s="100">
        <v>0</v>
      </c>
      <c r="AF118" s="100">
        <v>0</v>
      </c>
      <c r="AG118" s="100">
        <v>0</v>
      </c>
      <c r="AH118" s="100">
        <v>0</v>
      </c>
      <c r="AI118" s="100">
        <v>0</v>
      </c>
      <c r="AJ118" s="100">
        <v>0</v>
      </c>
      <c r="AK118" s="100">
        <v>0</v>
      </c>
      <c r="AL118" s="100">
        <v>2</v>
      </c>
      <c r="AM118" s="100">
        <v>2</v>
      </c>
      <c r="AN118" s="100">
        <v>2</v>
      </c>
      <c r="AO118" s="100">
        <v>15</v>
      </c>
      <c r="AP118" s="100">
        <v>64</v>
      </c>
      <c r="AQ118" s="100">
        <v>0</v>
      </c>
      <c r="AR118" s="100">
        <v>85</v>
      </c>
      <c r="AT118" s="124">
        <v>2011</v>
      </c>
      <c r="AU118" s="100">
        <v>0</v>
      </c>
      <c r="AV118" s="100">
        <v>0</v>
      </c>
      <c r="AW118" s="100">
        <v>0</v>
      </c>
      <c r="AX118" s="100">
        <v>0</v>
      </c>
      <c r="AY118" s="100">
        <v>0</v>
      </c>
      <c r="AZ118" s="100">
        <v>0</v>
      </c>
      <c r="BA118" s="100">
        <v>0</v>
      </c>
      <c r="BB118" s="100">
        <v>0</v>
      </c>
      <c r="BC118" s="100">
        <v>0</v>
      </c>
      <c r="BD118" s="100">
        <v>0</v>
      </c>
      <c r="BE118" s="100">
        <v>0</v>
      </c>
      <c r="BF118" s="100">
        <v>0</v>
      </c>
      <c r="BG118" s="100">
        <v>0</v>
      </c>
      <c r="BH118" s="100">
        <v>2</v>
      </c>
      <c r="BI118" s="100">
        <v>2</v>
      </c>
      <c r="BJ118" s="100">
        <v>6</v>
      </c>
      <c r="BK118" s="100">
        <v>17</v>
      </c>
      <c r="BL118" s="100">
        <v>83</v>
      </c>
      <c r="BM118" s="100">
        <v>0</v>
      </c>
      <c r="BN118" s="100">
        <v>110</v>
      </c>
      <c r="BP118" s="124">
        <v>2011</v>
      </c>
    </row>
    <row r="119" spans="2:68">
      <c r="B119" s="124">
        <v>2012</v>
      </c>
      <c r="C119" s="100">
        <v>0</v>
      </c>
      <c r="D119" s="100">
        <v>0</v>
      </c>
      <c r="E119" s="100">
        <v>0</v>
      </c>
      <c r="F119" s="100">
        <v>0</v>
      </c>
      <c r="G119" s="100">
        <v>0</v>
      </c>
      <c r="H119" s="100">
        <v>0</v>
      </c>
      <c r="I119" s="100">
        <v>0</v>
      </c>
      <c r="J119" s="100">
        <v>0</v>
      </c>
      <c r="K119" s="100">
        <v>0</v>
      </c>
      <c r="L119" s="100">
        <v>0</v>
      </c>
      <c r="M119" s="100">
        <v>1</v>
      </c>
      <c r="N119" s="100">
        <v>1</v>
      </c>
      <c r="O119" s="100">
        <v>0</v>
      </c>
      <c r="P119" s="100">
        <v>0</v>
      </c>
      <c r="Q119" s="100">
        <v>0</v>
      </c>
      <c r="R119" s="100">
        <v>2</v>
      </c>
      <c r="S119" s="100">
        <v>1</v>
      </c>
      <c r="T119" s="100">
        <v>17</v>
      </c>
      <c r="U119" s="100">
        <v>0</v>
      </c>
      <c r="V119" s="100">
        <v>22</v>
      </c>
      <c r="X119" s="124">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0</v>
      </c>
      <c r="AM119" s="100">
        <v>1</v>
      </c>
      <c r="AN119" s="100">
        <v>3</v>
      </c>
      <c r="AO119" s="100">
        <v>8</v>
      </c>
      <c r="AP119" s="100">
        <v>65</v>
      </c>
      <c r="AQ119" s="100">
        <v>0</v>
      </c>
      <c r="AR119" s="100">
        <v>77</v>
      </c>
      <c r="AT119" s="124">
        <v>2012</v>
      </c>
      <c r="AU119" s="100">
        <v>0</v>
      </c>
      <c r="AV119" s="100">
        <v>0</v>
      </c>
      <c r="AW119" s="100">
        <v>0</v>
      </c>
      <c r="AX119" s="100">
        <v>0</v>
      </c>
      <c r="AY119" s="100">
        <v>0</v>
      </c>
      <c r="AZ119" s="100">
        <v>0</v>
      </c>
      <c r="BA119" s="100">
        <v>0</v>
      </c>
      <c r="BB119" s="100">
        <v>0</v>
      </c>
      <c r="BC119" s="100">
        <v>0</v>
      </c>
      <c r="BD119" s="100">
        <v>0</v>
      </c>
      <c r="BE119" s="100">
        <v>1</v>
      </c>
      <c r="BF119" s="100">
        <v>1</v>
      </c>
      <c r="BG119" s="100">
        <v>0</v>
      </c>
      <c r="BH119" s="100">
        <v>0</v>
      </c>
      <c r="BI119" s="100">
        <v>1</v>
      </c>
      <c r="BJ119" s="100">
        <v>5</v>
      </c>
      <c r="BK119" s="100">
        <v>9</v>
      </c>
      <c r="BL119" s="100">
        <v>82</v>
      </c>
      <c r="BM119" s="100">
        <v>0</v>
      </c>
      <c r="BN119" s="100">
        <v>99</v>
      </c>
      <c r="BP119" s="124">
        <v>2012</v>
      </c>
    </row>
    <row r="120" spans="2:68">
      <c r="B120" s="124">
        <v>2013</v>
      </c>
      <c r="C120" s="100">
        <v>0</v>
      </c>
      <c r="D120" s="100">
        <v>0</v>
      </c>
      <c r="E120" s="100">
        <v>0</v>
      </c>
      <c r="F120" s="100">
        <v>0</v>
      </c>
      <c r="G120" s="100">
        <v>0</v>
      </c>
      <c r="H120" s="100">
        <v>0</v>
      </c>
      <c r="I120" s="100">
        <v>0</v>
      </c>
      <c r="J120" s="100">
        <v>0</v>
      </c>
      <c r="K120" s="100">
        <v>0</v>
      </c>
      <c r="L120" s="100">
        <v>0</v>
      </c>
      <c r="M120" s="100">
        <v>0</v>
      </c>
      <c r="N120" s="100">
        <v>0</v>
      </c>
      <c r="O120" s="100">
        <v>0</v>
      </c>
      <c r="P120" s="100">
        <v>1</v>
      </c>
      <c r="Q120" s="100">
        <v>1</v>
      </c>
      <c r="R120" s="100">
        <v>1</v>
      </c>
      <c r="S120" s="100">
        <v>1</v>
      </c>
      <c r="T120" s="100">
        <v>20</v>
      </c>
      <c r="U120" s="100">
        <v>0</v>
      </c>
      <c r="V120" s="100">
        <v>24</v>
      </c>
      <c r="X120" s="124">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3</v>
      </c>
      <c r="AN120" s="100">
        <v>2</v>
      </c>
      <c r="AO120" s="100">
        <v>13</v>
      </c>
      <c r="AP120" s="100">
        <v>96</v>
      </c>
      <c r="AQ120" s="100">
        <v>0</v>
      </c>
      <c r="AR120" s="100">
        <v>114</v>
      </c>
      <c r="AT120" s="124">
        <v>2013</v>
      </c>
      <c r="AU120" s="100">
        <v>0</v>
      </c>
      <c r="AV120" s="100">
        <v>0</v>
      </c>
      <c r="AW120" s="100">
        <v>0</v>
      </c>
      <c r="AX120" s="100">
        <v>0</v>
      </c>
      <c r="AY120" s="100">
        <v>0</v>
      </c>
      <c r="AZ120" s="100">
        <v>0</v>
      </c>
      <c r="BA120" s="100">
        <v>0</v>
      </c>
      <c r="BB120" s="100">
        <v>0</v>
      </c>
      <c r="BC120" s="100">
        <v>0</v>
      </c>
      <c r="BD120" s="100">
        <v>0</v>
      </c>
      <c r="BE120" s="100">
        <v>0</v>
      </c>
      <c r="BF120" s="100">
        <v>0</v>
      </c>
      <c r="BG120" s="100">
        <v>0</v>
      </c>
      <c r="BH120" s="100">
        <v>1</v>
      </c>
      <c r="BI120" s="100">
        <v>4</v>
      </c>
      <c r="BJ120" s="100">
        <v>3</v>
      </c>
      <c r="BK120" s="100">
        <v>14</v>
      </c>
      <c r="BL120" s="100">
        <v>116</v>
      </c>
      <c r="BM120" s="100">
        <v>0</v>
      </c>
      <c r="BN120" s="100">
        <v>138</v>
      </c>
      <c r="BP120" s="124">
        <v>2013</v>
      </c>
    </row>
    <row r="121" spans="2:68">
      <c r="B121" s="124">
        <v>2014</v>
      </c>
      <c r="C121" s="100">
        <v>0</v>
      </c>
      <c r="D121" s="100">
        <v>0</v>
      </c>
      <c r="E121" s="100">
        <v>0</v>
      </c>
      <c r="F121" s="100">
        <v>0</v>
      </c>
      <c r="G121" s="100">
        <v>1</v>
      </c>
      <c r="H121" s="100">
        <v>0</v>
      </c>
      <c r="I121" s="100">
        <v>0</v>
      </c>
      <c r="J121" s="100">
        <v>0</v>
      </c>
      <c r="K121" s="100">
        <v>0</v>
      </c>
      <c r="L121" s="100">
        <v>0</v>
      </c>
      <c r="M121" s="100">
        <v>0</v>
      </c>
      <c r="N121" s="100">
        <v>0</v>
      </c>
      <c r="O121" s="100">
        <v>0</v>
      </c>
      <c r="P121" s="100">
        <v>0</v>
      </c>
      <c r="Q121" s="100">
        <v>0</v>
      </c>
      <c r="R121" s="100">
        <v>0</v>
      </c>
      <c r="S121" s="100">
        <v>3</v>
      </c>
      <c r="T121" s="100">
        <v>20</v>
      </c>
      <c r="U121" s="100">
        <v>0</v>
      </c>
      <c r="V121" s="100">
        <v>24</v>
      </c>
      <c r="X121" s="124">
        <v>2014</v>
      </c>
      <c r="Y121" s="100">
        <v>0</v>
      </c>
      <c r="Z121" s="100">
        <v>0</v>
      </c>
      <c r="AA121" s="100">
        <v>0</v>
      </c>
      <c r="AB121" s="100">
        <v>0</v>
      </c>
      <c r="AC121" s="100">
        <v>0</v>
      </c>
      <c r="AD121" s="100">
        <v>0</v>
      </c>
      <c r="AE121" s="100">
        <v>0</v>
      </c>
      <c r="AF121" s="100">
        <v>0</v>
      </c>
      <c r="AG121" s="100">
        <v>0</v>
      </c>
      <c r="AH121" s="100">
        <v>0</v>
      </c>
      <c r="AI121" s="100">
        <v>0</v>
      </c>
      <c r="AJ121" s="100">
        <v>0</v>
      </c>
      <c r="AK121" s="100">
        <v>0</v>
      </c>
      <c r="AL121" s="100">
        <v>1</v>
      </c>
      <c r="AM121" s="100">
        <v>3</v>
      </c>
      <c r="AN121" s="100">
        <v>3</v>
      </c>
      <c r="AO121" s="100">
        <v>10</v>
      </c>
      <c r="AP121" s="100">
        <v>78</v>
      </c>
      <c r="AQ121" s="100">
        <v>0</v>
      </c>
      <c r="AR121" s="100">
        <v>95</v>
      </c>
      <c r="AT121" s="124">
        <v>2014</v>
      </c>
      <c r="AU121" s="100">
        <v>0</v>
      </c>
      <c r="AV121" s="100">
        <v>0</v>
      </c>
      <c r="AW121" s="100">
        <v>0</v>
      </c>
      <c r="AX121" s="100">
        <v>0</v>
      </c>
      <c r="AY121" s="100">
        <v>1</v>
      </c>
      <c r="AZ121" s="100">
        <v>0</v>
      </c>
      <c r="BA121" s="100">
        <v>0</v>
      </c>
      <c r="BB121" s="100">
        <v>0</v>
      </c>
      <c r="BC121" s="100">
        <v>0</v>
      </c>
      <c r="BD121" s="100">
        <v>0</v>
      </c>
      <c r="BE121" s="100">
        <v>0</v>
      </c>
      <c r="BF121" s="100">
        <v>0</v>
      </c>
      <c r="BG121" s="100">
        <v>0</v>
      </c>
      <c r="BH121" s="100">
        <v>1</v>
      </c>
      <c r="BI121" s="100">
        <v>3</v>
      </c>
      <c r="BJ121" s="100">
        <v>3</v>
      </c>
      <c r="BK121" s="100">
        <v>13</v>
      </c>
      <c r="BL121" s="100">
        <v>98</v>
      </c>
      <c r="BM121" s="100">
        <v>0</v>
      </c>
      <c r="BN121" s="100">
        <v>119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v>0</v>
      </c>
      <c r="D86" s="100">
        <v>0</v>
      </c>
      <c r="E86" s="100">
        <v>0</v>
      </c>
      <c r="F86" s="100">
        <v>0</v>
      </c>
      <c r="G86" s="100">
        <v>0</v>
      </c>
      <c r="H86" s="100">
        <v>0</v>
      </c>
      <c r="I86" s="100">
        <v>0</v>
      </c>
      <c r="J86" s="100">
        <v>0</v>
      </c>
      <c r="K86" s="100">
        <v>0</v>
      </c>
      <c r="L86" s="100">
        <v>0</v>
      </c>
      <c r="M86" s="100">
        <v>0.25118430000000003</v>
      </c>
      <c r="N86" s="100">
        <v>0</v>
      </c>
      <c r="O86" s="100">
        <v>1.0753343</v>
      </c>
      <c r="P86" s="100">
        <v>0.4189078</v>
      </c>
      <c r="Q86" s="100">
        <v>0</v>
      </c>
      <c r="R86" s="100">
        <v>5.0132852000000003</v>
      </c>
      <c r="S86" s="100">
        <v>15.295197</v>
      </c>
      <c r="T86" s="100">
        <v>3.7667620999999998</v>
      </c>
      <c r="U86" s="100">
        <v>0.24814710000000001</v>
      </c>
      <c r="V86" s="100">
        <v>0.52271190000000001</v>
      </c>
      <c r="W86" s="128"/>
      <c r="X86" s="123">
        <v>1979</v>
      </c>
      <c r="Y86" s="100">
        <v>0</v>
      </c>
      <c r="Z86" s="100">
        <v>0</v>
      </c>
      <c r="AA86" s="100">
        <v>0</v>
      </c>
      <c r="AB86" s="100">
        <v>0</v>
      </c>
      <c r="AC86" s="100">
        <v>0</v>
      </c>
      <c r="AD86" s="100">
        <v>0</v>
      </c>
      <c r="AE86" s="100">
        <v>0</v>
      </c>
      <c r="AF86" s="100">
        <v>0</v>
      </c>
      <c r="AG86" s="100">
        <v>0</v>
      </c>
      <c r="AH86" s="100">
        <v>0</v>
      </c>
      <c r="AI86" s="100">
        <v>0</v>
      </c>
      <c r="AJ86" s="100">
        <v>0</v>
      </c>
      <c r="AK86" s="100">
        <v>0.6578039</v>
      </c>
      <c r="AL86" s="100">
        <v>0.72667820000000005</v>
      </c>
      <c r="AM86" s="100">
        <v>1.9254560000000001</v>
      </c>
      <c r="AN86" s="100">
        <v>3.3335110999999999</v>
      </c>
      <c r="AO86" s="100">
        <v>10.771451000000001</v>
      </c>
      <c r="AP86" s="100">
        <v>23.475556000000001</v>
      </c>
      <c r="AQ86" s="100">
        <v>0.53704459999999998</v>
      </c>
      <c r="AR86" s="100">
        <v>0.70976329999999999</v>
      </c>
      <c r="AS86" s="128"/>
      <c r="AT86" s="123">
        <v>1979</v>
      </c>
      <c r="AU86" s="100">
        <v>0</v>
      </c>
      <c r="AV86" s="100">
        <v>0</v>
      </c>
      <c r="AW86" s="100">
        <v>0</v>
      </c>
      <c r="AX86" s="100">
        <v>0</v>
      </c>
      <c r="AY86" s="100">
        <v>0</v>
      </c>
      <c r="AZ86" s="100">
        <v>0</v>
      </c>
      <c r="BA86" s="100">
        <v>0</v>
      </c>
      <c r="BB86" s="100">
        <v>0</v>
      </c>
      <c r="BC86" s="100">
        <v>0</v>
      </c>
      <c r="BD86" s="100">
        <v>0</v>
      </c>
      <c r="BE86" s="100">
        <v>0.12834860000000001</v>
      </c>
      <c r="BF86" s="100">
        <v>0</v>
      </c>
      <c r="BG86" s="100">
        <v>0.85759620000000003</v>
      </c>
      <c r="BH86" s="100">
        <v>0.58372460000000004</v>
      </c>
      <c r="BI86" s="100">
        <v>1.0730995000000001</v>
      </c>
      <c r="BJ86" s="100">
        <v>4.0043727999999996</v>
      </c>
      <c r="BK86" s="100">
        <v>12.265158</v>
      </c>
      <c r="BL86" s="100">
        <v>17.950666999999999</v>
      </c>
      <c r="BM86" s="100">
        <v>0.39267750000000001</v>
      </c>
      <c r="BN86" s="100">
        <v>0.66162670000000001</v>
      </c>
      <c r="BO86" s="128"/>
      <c r="BP86" s="123">
        <v>1979</v>
      </c>
    </row>
    <row r="87" spans="1:68">
      <c r="A87" s="128"/>
      <c r="B87" s="123">
        <v>1980</v>
      </c>
      <c r="C87" s="100">
        <v>0</v>
      </c>
      <c r="D87" s="100">
        <v>0</v>
      </c>
      <c r="E87" s="100">
        <v>0</v>
      </c>
      <c r="F87" s="100">
        <v>0</v>
      </c>
      <c r="G87" s="100">
        <v>0</v>
      </c>
      <c r="H87" s="100">
        <v>0</v>
      </c>
      <c r="I87" s="100">
        <v>0</v>
      </c>
      <c r="J87" s="100">
        <v>0.20604710000000001</v>
      </c>
      <c r="K87" s="100">
        <v>0</v>
      </c>
      <c r="L87" s="100">
        <v>0</v>
      </c>
      <c r="M87" s="100">
        <v>0</v>
      </c>
      <c r="N87" s="100">
        <v>0</v>
      </c>
      <c r="O87" s="100">
        <v>1.0627443999999999</v>
      </c>
      <c r="P87" s="100">
        <v>0.4068696</v>
      </c>
      <c r="Q87" s="100">
        <v>1.1757097999999999</v>
      </c>
      <c r="R87" s="100">
        <v>2.9305460999999999</v>
      </c>
      <c r="S87" s="100">
        <v>12.193883</v>
      </c>
      <c r="T87" s="100">
        <v>32.982739000000002</v>
      </c>
      <c r="U87" s="100">
        <v>0.34068949999999998</v>
      </c>
      <c r="V87" s="100">
        <v>0.85014520000000005</v>
      </c>
      <c r="W87" s="128"/>
      <c r="X87" s="123">
        <v>1980</v>
      </c>
      <c r="Y87" s="100">
        <v>0</v>
      </c>
      <c r="Z87" s="100">
        <v>0</v>
      </c>
      <c r="AA87" s="100">
        <v>0</v>
      </c>
      <c r="AB87" s="100">
        <v>0</v>
      </c>
      <c r="AC87" s="100">
        <v>0</v>
      </c>
      <c r="AD87" s="100">
        <v>0</v>
      </c>
      <c r="AE87" s="100">
        <v>0</v>
      </c>
      <c r="AF87" s="100">
        <v>0</v>
      </c>
      <c r="AG87" s="100">
        <v>0</v>
      </c>
      <c r="AH87" s="100">
        <v>0</v>
      </c>
      <c r="AI87" s="100">
        <v>0</v>
      </c>
      <c r="AJ87" s="100">
        <v>0</v>
      </c>
      <c r="AK87" s="100">
        <v>0.64846009999999998</v>
      </c>
      <c r="AL87" s="100">
        <v>2.4749500000000002</v>
      </c>
      <c r="AM87" s="100">
        <v>0.93038399999999999</v>
      </c>
      <c r="AN87" s="100">
        <v>5.2747137000000004</v>
      </c>
      <c r="AO87" s="100">
        <v>11.264029000000001</v>
      </c>
      <c r="AP87" s="100">
        <v>30.810599</v>
      </c>
      <c r="AQ87" s="100">
        <v>0.7067814</v>
      </c>
      <c r="AR87" s="100">
        <v>0.8986326</v>
      </c>
      <c r="AS87" s="128"/>
      <c r="AT87" s="123">
        <v>1980</v>
      </c>
      <c r="AU87" s="100">
        <v>0</v>
      </c>
      <c r="AV87" s="100">
        <v>0</v>
      </c>
      <c r="AW87" s="100">
        <v>0</v>
      </c>
      <c r="AX87" s="100">
        <v>0</v>
      </c>
      <c r="AY87" s="100">
        <v>0</v>
      </c>
      <c r="AZ87" s="100">
        <v>0</v>
      </c>
      <c r="BA87" s="100">
        <v>0</v>
      </c>
      <c r="BB87" s="100">
        <v>0.1052044</v>
      </c>
      <c r="BC87" s="100">
        <v>0</v>
      </c>
      <c r="BD87" s="100">
        <v>0</v>
      </c>
      <c r="BE87" s="100">
        <v>0</v>
      </c>
      <c r="BF87" s="100">
        <v>0</v>
      </c>
      <c r="BG87" s="100">
        <v>0.84643760000000001</v>
      </c>
      <c r="BH87" s="100">
        <v>1.5133945</v>
      </c>
      <c r="BI87" s="100">
        <v>1.0387587</v>
      </c>
      <c r="BJ87" s="100">
        <v>4.3300779</v>
      </c>
      <c r="BK87" s="100">
        <v>11.575571</v>
      </c>
      <c r="BL87" s="100">
        <v>31.411172000000001</v>
      </c>
      <c r="BM87" s="100">
        <v>0.52397510000000003</v>
      </c>
      <c r="BN87" s="100">
        <v>0.8730909</v>
      </c>
      <c r="BO87" s="128"/>
      <c r="BP87" s="123">
        <v>1980</v>
      </c>
    </row>
    <row r="88" spans="1:68">
      <c r="A88" s="128"/>
      <c r="B88" s="123">
        <v>1981</v>
      </c>
      <c r="C88" s="100">
        <v>0</v>
      </c>
      <c r="D88" s="100">
        <v>0</v>
      </c>
      <c r="E88" s="100">
        <v>0</v>
      </c>
      <c r="F88" s="100">
        <v>0</v>
      </c>
      <c r="G88" s="100">
        <v>0</v>
      </c>
      <c r="H88" s="100">
        <v>0</v>
      </c>
      <c r="I88" s="100">
        <v>0</v>
      </c>
      <c r="J88" s="100">
        <v>0</v>
      </c>
      <c r="K88" s="100">
        <v>0</v>
      </c>
      <c r="L88" s="100">
        <v>0</v>
      </c>
      <c r="M88" s="100">
        <v>0</v>
      </c>
      <c r="N88" s="100">
        <v>0.27017020000000003</v>
      </c>
      <c r="O88" s="100">
        <v>0.34264529999999999</v>
      </c>
      <c r="P88" s="100">
        <v>1.1993043999999999</v>
      </c>
      <c r="Q88" s="100">
        <v>1.7042645999999999</v>
      </c>
      <c r="R88" s="100">
        <v>3.7667975999999999</v>
      </c>
      <c r="S88" s="100">
        <v>11.526049</v>
      </c>
      <c r="T88" s="100">
        <v>17.995968999999999</v>
      </c>
      <c r="U88" s="100">
        <v>0.30879669999999998</v>
      </c>
      <c r="V88" s="100">
        <v>0.66935560000000005</v>
      </c>
      <c r="W88" s="128"/>
      <c r="X88" s="123">
        <v>1981</v>
      </c>
      <c r="Y88" s="100">
        <v>0</v>
      </c>
      <c r="Z88" s="100">
        <v>0</v>
      </c>
      <c r="AA88" s="100">
        <v>0</v>
      </c>
      <c r="AB88" s="100">
        <v>0</v>
      </c>
      <c r="AC88" s="100">
        <v>0</v>
      </c>
      <c r="AD88" s="100">
        <v>0</v>
      </c>
      <c r="AE88" s="100">
        <v>0</v>
      </c>
      <c r="AF88" s="100">
        <v>0</v>
      </c>
      <c r="AG88" s="100">
        <v>0</v>
      </c>
      <c r="AH88" s="100">
        <v>0</v>
      </c>
      <c r="AI88" s="100">
        <v>0</v>
      </c>
      <c r="AJ88" s="100">
        <v>0.5398752</v>
      </c>
      <c r="AK88" s="100">
        <v>0</v>
      </c>
      <c r="AL88" s="100">
        <v>0</v>
      </c>
      <c r="AM88" s="100">
        <v>1.3307841</v>
      </c>
      <c r="AN88" s="100">
        <v>7.1234295999999997</v>
      </c>
      <c r="AO88" s="100">
        <v>8.8177374000000004</v>
      </c>
      <c r="AP88" s="100">
        <v>44.114697999999997</v>
      </c>
      <c r="AQ88" s="100">
        <v>0.77592050000000001</v>
      </c>
      <c r="AR88" s="100">
        <v>1.0150197999999999</v>
      </c>
      <c r="AS88" s="128"/>
      <c r="AT88" s="123">
        <v>1981</v>
      </c>
      <c r="AU88" s="100">
        <v>0</v>
      </c>
      <c r="AV88" s="100">
        <v>0</v>
      </c>
      <c r="AW88" s="100">
        <v>0</v>
      </c>
      <c r="AX88" s="100">
        <v>0</v>
      </c>
      <c r="AY88" s="100">
        <v>0</v>
      </c>
      <c r="AZ88" s="100">
        <v>0</v>
      </c>
      <c r="BA88" s="100">
        <v>0</v>
      </c>
      <c r="BB88" s="100">
        <v>0</v>
      </c>
      <c r="BC88" s="100">
        <v>0</v>
      </c>
      <c r="BD88" s="100">
        <v>0</v>
      </c>
      <c r="BE88" s="100">
        <v>0</v>
      </c>
      <c r="BF88" s="100">
        <v>0.40508080000000002</v>
      </c>
      <c r="BG88" s="100">
        <v>0.16309409999999999</v>
      </c>
      <c r="BH88" s="100">
        <v>0.55947599999999997</v>
      </c>
      <c r="BI88" s="100">
        <v>1.4945449</v>
      </c>
      <c r="BJ88" s="100">
        <v>5.7557048999999996</v>
      </c>
      <c r="BK88" s="100">
        <v>9.7324864000000009</v>
      </c>
      <c r="BL88" s="100">
        <v>37.041007999999998</v>
      </c>
      <c r="BM88" s="100">
        <v>0.54277679999999995</v>
      </c>
      <c r="BN88" s="100">
        <v>0.92229260000000002</v>
      </c>
      <c r="BO88" s="128"/>
      <c r="BP88" s="123">
        <v>1981</v>
      </c>
    </row>
    <row r="89" spans="1:68">
      <c r="A89" s="128"/>
      <c r="B89" s="123">
        <v>1982</v>
      </c>
      <c r="C89" s="100">
        <v>0</v>
      </c>
      <c r="D89" s="100">
        <v>0</v>
      </c>
      <c r="E89" s="100">
        <v>0</v>
      </c>
      <c r="F89" s="100">
        <v>0</v>
      </c>
      <c r="G89" s="100">
        <v>0</v>
      </c>
      <c r="H89" s="100">
        <v>0</v>
      </c>
      <c r="I89" s="100">
        <v>0</v>
      </c>
      <c r="J89" s="100">
        <v>0</v>
      </c>
      <c r="K89" s="100">
        <v>0</v>
      </c>
      <c r="L89" s="100">
        <v>0</v>
      </c>
      <c r="M89" s="100">
        <v>0.25492389999999998</v>
      </c>
      <c r="N89" s="100">
        <v>0.26728960000000002</v>
      </c>
      <c r="O89" s="100">
        <v>0.65691149999999998</v>
      </c>
      <c r="P89" s="100">
        <v>1.9800412000000001</v>
      </c>
      <c r="Q89" s="100">
        <v>2.1795277</v>
      </c>
      <c r="R89" s="100">
        <v>3.6099779999999999</v>
      </c>
      <c r="S89" s="100">
        <v>7.2890281999999997</v>
      </c>
      <c r="T89" s="100">
        <v>31.623331</v>
      </c>
      <c r="U89" s="100">
        <v>0.39573059999999999</v>
      </c>
      <c r="V89" s="100">
        <v>0.85262579999999999</v>
      </c>
      <c r="W89" s="128"/>
      <c r="X89" s="123">
        <v>1982</v>
      </c>
      <c r="Y89" s="100">
        <v>0</v>
      </c>
      <c r="Z89" s="100">
        <v>0</v>
      </c>
      <c r="AA89" s="100">
        <v>0</v>
      </c>
      <c r="AB89" s="100">
        <v>0</v>
      </c>
      <c r="AC89" s="100">
        <v>0</v>
      </c>
      <c r="AD89" s="100">
        <v>0</v>
      </c>
      <c r="AE89" s="100">
        <v>0</v>
      </c>
      <c r="AF89" s="100">
        <v>0</v>
      </c>
      <c r="AG89" s="100">
        <v>0</v>
      </c>
      <c r="AH89" s="100">
        <v>0</v>
      </c>
      <c r="AI89" s="100">
        <v>0.26749909999999999</v>
      </c>
      <c r="AJ89" s="100">
        <v>0</v>
      </c>
      <c r="AK89" s="100">
        <v>1.5073998</v>
      </c>
      <c r="AL89" s="100">
        <v>0.34445110000000001</v>
      </c>
      <c r="AM89" s="100">
        <v>1.7055969</v>
      </c>
      <c r="AN89" s="100">
        <v>1.8629259</v>
      </c>
      <c r="AO89" s="100">
        <v>8.5735515000000007</v>
      </c>
      <c r="AP89" s="100">
        <v>38.594639999999998</v>
      </c>
      <c r="AQ89" s="100">
        <v>0.69706270000000004</v>
      </c>
      <c r="AR89" s="100">
        <v>0.87285060000000003</v>
      </c>
      <c r="AS89" s="128"/>
      <c r="AT89" s="123">
        <v>1982</v>
      </c>
      <c r="AU89" s="100">
        <v>0</v>
      </c>
      <c r="AV89" s="100">
        <v>0</v>
      </c>
      <c r="AW89" s="100">
        <v>0</v>
      </c>
      <c r="AX89" s="100">
        <v>0</v>
      </c>
      <c r="AY89" s="100">
        <v>0</v>
      </c>
      <c r="AZ89" s="100">
        <v>0</v>
      </c>
      <c r="BA89" s="100">
        <v>0</v>
      </c>
      <c r="BB89" s="100">
        <v>0</v>
      </c>
      <c r="BC89" s="100">
        <v>0</v>
      </c>
      <c r="BD89" s="100">
        <v>0</v>
      </c>
      <c r="BE89" s="100">
        <v>0.26106010000000002</v>
      </c>
      <c r="BF89" s="100">
        <v>0.13400119999999999</v>
      </c>
      <c r="BG89" s="100">
        <v>1.100366</v>
      </c>
      <c r="BH89" s="100">
        <v>1.1053042</v>
      </c>
      <c r="BI89" s="100">
        <v>1.9136557999999999</v>
      </c>
      <c r="BJ89" s="100">
        <v>2.5750346999999998</v>
      </c>
      <c r="BK89" s="100">
        <v>8.1325734999999995</v>
      </c>
      <c r="BL89" s="100">
        <v>36.726275999999999</v>
      </c>
      <c r="BM89" s="100">
        <v>0.54661910000000002</v>
      </c>
      <c r="BN89" s="100">
        <v>0.88176529999999997</v>
      </c>
      <c r="BO89" s="128"/>
      <c r="BP89" s="123">
        <v>1982</v>
      </c>
    </row>
    <row r="90" spans="1:68">
      <c r="A90" s="128"/>
      <c r="B90" s="123">
        <v>1983</v>
      </c>
      <c r="C90" s="100">
        <v>0</v>
      </c>
      <c r="D90" s="100">
        <v>0</v>
      </c>
      <c r="E90" s="100">
        <v>0</v>
      </c>
      <c r="F90" s="100">
        <v>0</v>
      </c>
      <c r="G90" s="100">
        <v>0</v>
      </c>
      <c r="H90" s="100">
        <v>0</v>
      </c>
      <c r="I90" s="100">
        <v>0</v>
      </c>
      <c r="J90" s="100">
        <v>0</v>
      </c>
      <c r="K90" s="100">
        <v>0</v>
      </c>
      <c r="L90" s="100">
        <v>0</v>
      </c>
      <c r="M90" s="100">
        <v>0</v>
      </c>
      <c r="N90" s="100">
        <v>0.52703699999999998</v>
      </c>
      <c r="O90" s="100">
        <v>0.62604859999999996</v>
      </c>
      <c r="P90" s="100">
        <v>1.1911852000000001</v>
      </c>
      <c r="Q90" s="100">
        <v>3.1495236000000002</v>
      </c>
      <c r="R90" s="100">
        <v>8.6613831999999995</v>
      </c>
      <c r="S90" s="100">
        <v>3.4620644</v>
      </c>
      <c r="T90" s="100">
        <v>27.568145000000001</v>
      </c>
      <c r="U90" s="100">
        <v>0.42933270000000001</v>
      </c>
      <c r="V90" s="100">
        <v>0.8665697</v>
      </c>
      <c r="W90" s="128"/>
      <c r="X90" s="123">
        <v>1983</v>
      </c>
      <c r="Y90" s="100">
        <v>0</v>
      </c>
      <c r="Z90" s="100">
        <v>0</v>
      </c>
      <c r="AA90" s="100">
        <v>0</v>
      </c>
      <c r="AB90" s="100">
        <v>0</v>
      </c>
      <c r="AC90" s="100">
        <v>0</v>
      </c>
      <c r="AD90" s="100">
        <v>0</v>
      </c>
      <c r="AE90" s="100">
        <v>0</v>
      </c>
      <c r="AF90" s="100">
        <v>0</v>
      </c>
      <c r="AG90" s="100">
        <v>0</v>
      </c>
      <c r="AH90" s="100">
        <v>0</v>
      </c>
      <c r="AI90" s="100">
        <v>0</v>
      </c>
      <c r="AJ90" s="100">
        <v>0</v>
      </c>
      <c r="AK90" s="100">
        <v>0.58214670000000002</v>
      </c>
      <c r="AL90" s="100">
        <v>0</v>
      </c>
      <c r="AM90" s="100">
        <v>2.0628595000000001</v>
      </c>
      <c r="AN90" s="100">
        <v>5.9190510999999999</v>
      </c>
      <c r="AO90" s="100">
        <v>16.620191999999999</v>
      </c>
      <c r="AP90" s="100">
        <v>22.425993999999999</v>
      </c>
      <c r="AQ90" s="100">
        <v>0.68767529999999999</v>
      </c>
      <c r="AR90" s="100">
        <v>0.83979669999999995</v>
      </c>
      <c r="AS90" s="128"/>
      <c r="AT90" s="123">
        <v>1983</v>
      </c>
      <c r="AU90" s="100">
        <v>0</v>
      </c>
      <c r="AV90" s="100">
        <v>0</v>
      </c>
      <c r="AW90" s="100">
        <v>0</v>
      </c>
      <c r="AX90" s="100">
        <v>0</v>
      </c>
      <c r="AY90" s="100">
        <v>0</v>
      </c>
      <c r="AZ90" s="100">
        <v>0</v>
      </c>
      <c r="BA90" s="100">
        <v>0</v>
      </c>
      <c r="BB90" s="100">
        <v>0</v>
      </c>
      <c r="BC90" s="100">
        <v>0</v>
      </c>
      <c r="BD90" s="100">
        <v>0</v>
      </c>
      <c r="BE90" s="100">
        <v>0</v>
      </c>
      <c r="BF90" s="100">
        <v>0.26537169999999999</v>
      </c>
      <c r="BG90" s="100">
        <v>0.60330010000000001</v>
      </c>
      <c r="BH90" s="100">
        <v>0.55236620000000003</v>
      </c>
      <c r="BI90" s="100">
        <v>2.5410788000000002</v>
      </c>
      <c r="BJ90" s="100">
        <v>7.0323241000000003</v>
      </c>
      <c r="BK90" s="100">
        <v>12.043042</v>
      </c>
      <c r="BL90" s="100">
        <v>23.791440999999999</v>
      </c>
      <c r="BM90" s="100">
        <v>0.55867840000000002</v>
      </c>
      <c r="BN90" s="100">
        <v>0.86024860000000003</v>
      </c>
      <c r="BO90" s="128"/>
      <c r="BP90" s="123">
        <v>1983</v>
      </c>
    </row>
    <row r="91" spans="1:68">
      <c r="A91" s="128"/>
      <c r="B91" s="123">
        <v>1984</v>
      </c>
      <c r="C91" s="100">
        <v>0</v>
      </c>
      <c r="D91" s="100">
        <v>0</v>
      </c>
      <c r="E91" s="100">
        <v>0</v>
      </c>
      <c r="F91" s="100">
        <v>0</v>
      </c>
      <c r="G91" s="100">
        <v>0</v>
      </c>
      <c r="H91" s="100">
        <v>0</v>
      </c>
      <c r="I91" s="100">
        <v>0</v>
      </c>
      <c r="J91" s="100">
        <v>0</v>
      </c>
      <c r="K91" s="100">
        <v>0</v>
      </c>
      <c r="L91" s="100">
        <v>0</v>
      </c>
      <c r="M91" s="100">
        <v>1.0528449</v>
      </c>
      <c r="N91" s="100">
        <v>0.26142559999999998</v>
      </c>
      <c r="O91" s="100">
        <v>1.4904374</v>
      </c>
      <c r="P91" s="100">
        <v>0.80198570000000002</v>
      </c>
      <c r="Q91" s="100">
        <v>4.0209289000000004</v>
      </c>
      <c r="R91" s="100">
        <v>4.9776008000000003</v>
      </c>
      <c r="S91" s="100">
        <v>8.1812976000000006</v>
      </c>
      <c r="T91" s="100">
        <v>26.492698000000001</v>
      </c>
      <c r="U91" s="100">
        <v>0.50140059999999997</v>
      </c>
      <c r="V91" s="100">
        <v>0.94187469999999995</v>
      </c>
      <c r="W91" s="128"/>
      <c r="X91" s="123">
        <v>1984</v>
      </c>
      <c r="Y91" s="100">
        <v>0</v>
      </c>
      <c r="Z91" s="100">
        <v>0</v>
      </c>
      <c r="AA91" s="100">
        <v>0</v>
      </c>
      <c r="AB91" s="100">
        <v>0</v>
      </c>
      <c r="AC91" s="100">
        <v>0</v>
      </c>
      <c r="AD91" s="100">
        <v>0</v>
      </c>
      <c r="AE91" s="100">
        <v>0</v>
      </c>
      <c r="AF91" s="100">
        <v>0</v>
      </c>
      <c r="AG91" s="100">
        <v>0</v>
      </c>
      <c r="AH91" s="100">
        <v>0</v>
      </c>
      <c r="AI91" s="100">
        <v>0</v>
      </c>
      <c r="AJ91" s="100">
        <v>0.26707690000000001</v>
      </c>
      <c r="AK91" s="100">
        <v>0.56099569999999999</v>
      </c>
      <c r="AL91" s="100">
        <v>0.69246319999999995</v>
      </c>
      <c r="AM91" s="100">
        <v>1.9809747</v>
      </c>
      <c r="AN91" s="100">
        <v>1.1349450000000001</v>
      </c>
      <c r="AO91" s="100">
        <v>10.626709999999999</v>
      </c>
      <c r="AP91" s="100">
        <v>22.829404</v>
      </c>
      <c r="AQ91" s="100">
        <v>0.55119870000000004</v>
      </c>
      <c r="AR91" s="100">
        <v>0.65005900000000005</v>
      </c>
      <c r="AS91" s="128"/>
      <c r="AT91" s="123">
        <v>1984</v>
      </c>
      <c r="AU91" s="100">
        <v>0</v>
      </c>
      <c r="AV91" s="100">
        <v>0</v>
      </c>
      <c r="AW91" s="100">
        <v>0</v>
      </c>
      <c r="AX91" s="100">
        <v>0</v>
      </c>
      <c r="AY91" s="100">
        <v>0</v>
      </c>
      <c r="AZ91" s="100">
        <v>0</v>
      </c>
      <c r="BA91" s="100">
        <v>0</v>
      </c>
      <c r="BB91" s="100">
        <v>0</v>
      </c>
      <c r="BC91" s="100">
        <v>0</v>
      </c>
      <c r="BD91" s="100">
        <v>0</v>
      </c>
      <c r="BE91" s="100">
        <v>0.53911480000000001</v>
      </c>
      <c r="BF91" s="100">
        <v>0.26422099999999998</v>
      </c>
      <c r="BG91" s="100">
        <v>1.0115885</v>
      </c>
      <c r="BH91" s="100">
        <v>0.74321119999999996</v>
      </c>
      <c r="BI91" s="100">
        <v>2.8801842999999998</v>
      </c>
      <c r="BJ91" s="100">
        <v>2.6957811</v>
      </c>
      <c r="BK91" s="100">
        <v>9.7679817</v>
      </c>
      <c r="BL91" s="100">
        <v>23.804696</v>
      </c>
      <c r="BM91" s="100">
        <v>0.52633640000000004</v>
      </c>
      <c r="BN91" s="100">
        <v>0.776949</v>
      </c>
      <c r="BO91" s="128"/>
      <c r="BP91" s="123">
        <v>1984</v>
      </c>
    </row>
    <row r="92" spans="1:68">
      <c r="A92" s="128"/>
      <c r="B92" s="123">
        <v>1985</v>
      </c>
      <c r="C92" s="100">
        <v>0</v>
      </c>
      <c r="D92" s="100">
        <v>0</v>
      </c>
      <c r="E92" s="100">
        <v>0</v>
      </c>
      <c r="F92" s="100">
        <v>0</v>
      </c>
      <c r="G92" s="100">
        <v>0</v>
      </c>
      <c r="H92" s="100">
        <v>0</v>
      </c>
      <c r="I92" s="100">
        <v>0</v>
      </c>
      <c r="J92" s="100">
        <v>0</v>
      </c>
      <c r="K92" s="100">
        <v>0.2015991</v>
      </c>
      <c r="L92" s="100">
        <v>0</v>
      </c>
      <c r="M92" s="100">
        <v>0.26666600000000001</v>
      </c>
      <c r="N92" s="100">
        <v>0.77904470000000003</v>
      </c>
      <c r="O92" s="100">
        <v>0.29011910000000002</v>
      </c>
      <c r="P92" s="100">
        <v>3.1507475</v>
      </c>
      <c r="Q92" s="100">
        <v>0.4874696</v>
      </c>
      <c r="R92" s="100">
        <v>0.79157759999999999</v>
      </c>
      <c r="S92" s="100">
        <v>6.3076559000000003</v>
      </c>
      <c r="T92" s="100">
        <v>30.857531000000002</v>
      </c>
      <c r="U92" s="100">
        <v>0.3805789</v>
      </c>
      <c r="V92" s="100">
        <v>0.76280619999999999</v>
      </c>
      <c r="W92" s="128"/>
      <c r="X92" s="123">
        <v>1985</v>
      </c>
      <c r="Y92" s="100">
        <v>0</v>
      </c>
      <c r="Z92" s="100">
        <v>0</v>
      </c>
      <c r="AA92" s="100">
        <v>0</v>
      </c>
      <c r="AB92" s="100">
        <v>0</v>
      </c>
      <c r="AC92" s="100">
        <v>0</v>
      </c>
      <c r="AD92" s="100">
        <v>0</v>
      </c>
      <c r="AE92" s="100">
        <v>0</v>
      </c>
      <c r="AF92" s="100">
        <v>0</v>
      </c>
      <c r="AG92" s="100">
        <v>0</v>
      </c>
      <c r="AH92" s="100">
        <v>0</v>
      </c>
      <c r="AI92" s="100">
        <v>0</v>
      </c>
      <c r="AJ92" s="100">
        <v>0</v>
      </c>
      <c r="AK92" s="100">
        <v>0.54966349999999997</v>
      </c>
      <c r="AL92" s="100">
        <v>0.34196100000000001</v>
      </c>
      <c r="AM92" s="100">
        <v>1.5432218</v>
      </c>
      <c r="AN92" s="100">
        <v>5.4353733999999996</v>
      </c>
      <c r="AO92" s="100">
        <v>11.264384</v>
      </c>
      <c r="AP92" s="100">
        <v>30.401638999999999</v>
      </c>
      <c r="AQ92" s="100">
        <v>0.72100940000000002</v>
      </c>
      <c r="AR92" s="100">
        <v>0.83832859999999998</v>
      </c>
      <c r="AS92" s="128"/>
      <c r="AT92" s="123">
        <v>1985</v>
      </c>
      <c r="AU92" s="100">
        <v>0</v>
      </c>
      <c r="AV92" s="100">
        <v>0</v>
      </c>
      <c r="AW92" s="100">
        <v>0</v>
      </c>
      <c r="AX92" s="100">
        <v>0</v>
      </c>
      <c r="AY92" s="100">
        <v>0</v>
      </c>
      <c r="AZ92" s="100">
        <v>0</v>
      </c>
      <c r="BA92" s="100">
        <v>0</v>
      </c>
      <c r="BB92" s="100">
        <v>0</v>
      </c>
      <c r="BC92" s="100">
        <v>0.1032506</v>
      </c>
      <c r="BD92" s="100">
        <v>0</v>
      </c>
      <c r="BE92" s="100">
        <v>0.1364176</v>
      </c>
      <c r="BF92" s="100">
        <v>0.3952444</v>
      </c>
      <c r="BG92" s="100">
        <v>0.42340290000000003</v>
      </c>
      <c r="BH92" s="100">
        <v>1.6473289</v>
      </c>
      <c r="BI92" s="100">
        <v>1.0767994999999999</v>
      </c>
      <c r="BJ92" s="100">
        <v>3.5448423</v>
      </c>
      <c r="BK92" s="100">
        <v>9.5066071000000001</v>
      </c>
      <c r="BL92" s="100">
        <v>30.523520000000001</v>
      </c>
      <c r="BM92" s="100">
        <v>0.55104050000000004</v>
      </c>
      <c r="BN92" s="100">
        <v>0.82228829999999997</v>
      </c>
      <c r="BO92" s="128"/>
      <c r="BP92" s="123">
        <v>1985</v>
      </c>
    </row>
    <row r="93" spans="1:68">
      <c r="A93" s="128"/>
      <c r="B93" s="123">
        <v>1986</v>
      </c>
      <c r="C93" s="100">
        <v>0</v>
      </c>
      <c r="D93" s="100">
        <v>0</v>
      </c>
      <c r="E93" s="100">
        <v>0</v>
      </c>
      <c r="F93" s="100">
        <v>0</v>
      </c>
      <c r="G93" s="100">
        <v>0</v>
      </c>
      <c r="H93" s="100">
        <v>0</v>
      </c>
      <c r="I93" s="100">
        <v>0</v>
      </c>
      <c r="J93" s="100">
        <v>0</v>
      </c>
      <c r="K93" s="100">
        <v>0</v>
      </c>
      <c r="L93" s="100">
        <v>0</v>
      </c>
      <c r="M93" s="100">
        <v>0</v>
      </c>
      <c r="N93" s="100">
        <v>0.25985229999999998</v>
      </c>
      <c r="O93" s="100">
        <v>1.9909044</v>
      </c>
      <c r="P93" s="100">
        <v>1.5034654999999999</v>
      </c>
      <c r="Q93" s="100">
        <v>1.9107307</v>
      </c>
      <c r="R93" s="100">
        <v>6.7800696</v>
      </c>
      <c r="S93" s="100">
        <v>10.551544</v>
      </c>
      <c r="T93" s="100">
        <v>23.050104999999999</v>
      </c>
      <c r="U93" s="100">
        <v>0.4999883</v>
      </c>
      <c r="V93" s="100">
        <v>0.88919309999999996</v>
      </c>
      <c r="W93" s="128"/>
      <c r="X93" s="123">
        <v>1986</v>
      </c>
      <c r="Y93" s="100">
        <v>0</v>
      </c>
      <c r="Z93" s="100">
        <v>0</v>
      </c>
      <c r="AA93" s="100">
        <v>0</v>
      </c>
      <c r="AB93" s="100">
        <v>0</v>
      </c>
      <c r="AC93" s="100">
        <v>0</v>
      </c>
      <c r="AD93" s="100">
        <v>0</v>
      </c>
      <c r="AE93" s="100">
        <v>0</v>
      </c>
      <c r="AF93" s="100">
        <v>0</v>
      </c>
      <c r="AG93" s="100">
        <v>0</v>
      </c>
      <c r="AH93" s="100">
        <v>0</v>
      </c>
      <c r="AI93" s="100">
        <v>0</v>
      </c>
      <c r="AJ93" s="100">
        <v>0.26975850000000001</v>
      </c>
      <c r="AK93" s="100">
        <v>0</v>
      </c>
      <c r="AL93" s="100">
        <v>1.6442014</v>
      </c>
      <c r="AM93" s="100">
        <v>1.8949946</v>
      </c>
      <c r="AN93" s="100">
        <v>3.1298905000000001</v>
      </c>
      <c r="AO93" s="100">
        <v>5.0554413</v>
      </c>
      <c r="AP93" s="100">
        <v>24.315723999999999</v>
      </c>
      <c r="AQ93" s="100">
        <v>0.57369749999999997</v>
      </c>
      <c r="AR93" s="100">
        <v>0.63603520000000002</v>
      </c>
      <c r="AS93" s="128"/>
      <c r="AT93" s="123">
        <v>1986</v>
      </c>
      <c r="AU93" s="100">
        <v>0</v>
      </c>
      <c r="AV93" s="100">
        <v>0</v>
      </c>
      <c r="AW93" s="100">
        <v>0</v>
      </c>
      <c r="AX93" s="100">
        <v>0</v>
      </c>
      <c r="AY93" s="100">
        <v>0</v>
      </c>
      <c r="AZ93" s="100">
        <v>0</v>
      </c>
      <c r="BA93" s="100">
        <v>0</v>
      </c>
      <c r="BB93" s="100">
        <v>0</v>
      </c>
      <c r="BC93" s="100">
        <v>0</v>
      </c>
      <c r="BD93" s="100">
        <v>0</v>
      </c>
      <c r="BE93" s="100">
        <v>0</v>
      </c>
      <c r="BF93" s="100">
        <v>0.26471270000000002</v>
      </c>
      <c r="BG93" s="100">
        <v>0.97298850000000003</v>
      </c>
      <c r="BH93" s="100">
        <v>1.5785292</v>
      </c>
      <c r="BI93" s="100">
        <v>1.9019562999999999</v>
      </c>
      <c r="BJ93" s="100">
        <v>4.6233224999999996</v>
      </c>
      <c r="BK93" s="100">
        <v>7.0260775999999998</v>
      </c>
      <c r="BL93" s="100">
        <v>23.975992999999999</v>
      </c>
      <c r="BM93" s="100">
        <v>0.53688429999999998</v>
      </c>
      <c r="BN93" s="100">
        <v>0.74370789999999998</v>
      </c>
      <c r="BO93" s="128"/>
      <c r="BP93" s="123">
        <v>1986</v>
      </c>
    </row>
    <row r="94" spans="1:68">
      <c r="A94" s="128"/>
      <c r="B94" s="123">
        <v>1987</v>
      </c>
      <c r="C94" s="100">
        <v>0</v>
      </c>
      <c r="D94" s="100">
        <v>0</v>
      </c>
      <c r="E94" s="100">
        <v>0</v>
      </c>
      <c r="F94" s="100">
        <v>0</v>
      </c>
      <c r="G94" s="100">
        <v>0</v>
      </c>
      <c r="H94" s="100">
        <v>0</v>
      </c>
      <c r="I94" s="100">
        <v>0</v>
      </c>
      <c r="J94" s="100">
        <v>0</v>
      </c>
      <c r="K94" s="100">
        <v>0</v>
      </c>
      <c r="L94" s="100">
        <v>0</v>
      </c>
      <c r="M94" s="100">
        <v>0.25998270000000001</v>
      </c>
      <c r="N94" s="100">
        <v>0</v>
      </c>
      <c r="O94" s="100">
        <v>0.28137630000000002</v>
      </c>
      <c r="P94" s="100">
        <v>2.1512701000000001</v>
      </c>
      <c r="Q94" s="100">
        <v>1.8788075</v>
      </c>
      <c r="R94" s="100">
        <v>2.9054986999999999</v>
      </c>
      <c r="S94" s="100">
        <v>7.1056035</v>
      </c>
      <c r="T94" s="100">
        <v>24.824846999999998</v>
      </c>
      <c r="U94" s="100">
        <v>0.36953750000000002</v>
      </c>
      <c r="V94" s="100">
        <v>0.70445489999999999</v>
      </c>
      <c r="W94" s="128"/>
      <c r="X94" s="123">
        <v>1987</v>
      </c>
      <c r="Y94" s="100">
        <v>0</v>
      </c>
      <c r="Z94" s="100">
        <v>0</v>
      </c>
      <c r="AA94" s="100">
        <v>0</v>
      </c>
      <c r="AB94" s="100">
        <v>0</v>
      </c>
      <c r="AC94" s="100">
        <v>0</v>
      </c>
      <c r="AD94" s="100">
        <v>0</v>
      </c>
      <c r="AE94" s="100">
        <v>0</v>
      </c>
      <c r="AF94" s="100">
        <v>0</v>
      </c>
      <c r="AG94" s="100">
        <v>0</v>
      </c>
      <c r="AH94" s="100">
        <v>0</v>
      </c>
      <c r="AI94" s="100">
        <v>0.27169260000000001</v>
      </c>
      <c r="AJ94" s="100">
        <v>0.2723237</v>
      </c>
      <c r="AK94" s="100">
        <v>0.54301200000000005</v>
      </c>
      <c r="AL94" s="100">
        <v>0</v>
      </c>
      <c r="AM94" s="100">
        <v>1.8712365</v>
      </c>
      <c r="AN94" s="100">
        <v>7.0397039000000001</v>
      </c>
      <c r="AO94" s="100">
        <v>8.8866627000000005</v>
      </c>
      <c r="AP94" s="100">
        <v>32.923842999999998</v>
      </c>
      <c r="AQ94" s="100">
        <v>0.81025150000000001</v>
      </c>
      <c r="AR94" s="100">
        <v>0.90612239999999999</v>
      </c>
      <c r="AS94" s="128"/>
      <c r="AT94" s="123">
        <v>1987</v>
      </c>
      <c r="AU94" s="100">
        <v>0</v>
      </c>
      <c r="AV94" s="100">
        <v>0</v>
      </c>
      <c r="AW94" s="100">
        <v>0</v>
      </c>
      <c r="AX94" s="100">
        <v>0</v>
      </c>
      <c r="AY94" s="100">
        <v>0</v>
      </c>
      <c r="AZ94" s="100">
        <v>0</v>
      </c>
      <c r="BA94" s="100">
        <v>0</v>
      </c>
      <c r="BB94" s="100">
        <v>0</v>
      </c>
      <c r="BC94" s="100">
        <v>0</v>
      </c>
      <c r="BD94" s="100">
        <v>0</v>
      </c>
      <c r="BE94" s="100">
        <v>0.26570870000000002</v>
      </c>
      <c r="BF94" s="100">
        <v>0.13376479999999999</v>
      </c>
      <c r="BG94" s="100">
        <v>0.4145295</v>
      </c>
      <c r="BH94" s="100">
        <v>1.0083271</v>
      </c>
      <c r="BI94" s="100">
        <v>1.8745938</v>
      </c>
      <c r="BJ94" s="100">
        <v>5.3485151999999996</v>
      </c>
      <c r="BK94" s="100">
        <v>8.2411355999999998</v>
      </c>
      <c r="BL94" s="100">
        <v>30.723578</v>
      </c>
      <c r="BM94" s="100">
        <v>0.59026529999999999</v>
      </c>
      <c r="BN94" s="100">
        <v>0.84236120000000003</v>
      </c>
      <c r="BO94" s="128"/>
      <c r="BP94" s="123">
        <v>1987</v>
      </c>
    </row>
    <row r="95" spans="1:68">
      <c r="A95" s="128"/>
      <c r="B95" s="123">
        <v>1988</v>
      </c>
      <c r="C95" s="100">
        <v>0</v>
      </c>
      <c r="D95" s="100">
        <v>0</v>
      </c>
      <c r="E95" s="100">
        <v>0</v>
      </c>
      <c r="F95" s="100">
        <v>0</v>
      </c>
      <c r="G95" s="100">
        <v>0</v>
      </c>
      <c r="H95" s="100">
        <v>0</v>
      </c>
      <c r="I95" s="100">
        <v>0</v>
      </c>
      <c r="J95" s="100">
        <v>0</v>
      </c>
      <c r="K95" s="100">
        <v>0</v>
      </c>
      <c r="L95" s="100">
        <v>0</v>
      </c>
      <c r="M95" s="100">
        <v>0.25387539999999997</v>
      </c>
      <c r="N95" s="100">
        <v>0</v>
      </c>
      <c r="O95" s="100">
        <v>0.2769086</v>
      </c>
      <c r="P95" s="100">
        <v>1.0263779</v>
      </c>
      <c r="Q95" s="100">
        <v>2.8212590999999998</v>
      </c>
      <c r="R95" s="100">
        <v>3.4921321999999999</v>
      </c>
      <c r="S95" s="100">
        <v>9.4868945</v>
      </c>
      <c r="T95" s="100">
        <v>26.395671</v>
      </c>
      <c r="U95" s="100">
        <v>0.4000512</v>
      </c>
      <c r="V95" s="100">
        <v>0.77294039999999997</v>
      </c>
      <c r="W95" s="128"/>
      <c r="X95" s="123">
        <v>1988</v>
      </c>
      <c r="Y95" s="100">
        <v>0</v>
      </c>
      <c r="Z95" s="100">
        <v>0</v>
      </c>
      <c r="AA95" s="100">
        <v>0</v>
      </c>
      <c r="AB95" s="100">
        <v>0</v>
      </c>
      <c r="AC95" s="100">
        <v>0</v>
      </c>
      <c r="AD95" s="100">
        <v>0</v>
      </c>
      <c r="AE95" s="100">
        <v>0</v>
      </c>
      <c r="AF95" s="100">
        <v>0</v>
      </c>
      <c r="AG95" s="100">
        <v>0</v>
      </c>
      <c r="AH95" s="100">
        <v>0</v>
      </c>
      <c r="AI95" s="100">
        <v>0</v>
      </c>
      <c r="AJ95" s="100">
        <v>0</v>
      </c>
      <c r="AK95" s="100">
        <v>1.0808911999999999</v>
      </c>
      <c r="AL95" s="100">
        <v>1.5182800999999999</v>
      </c>
      <c r="AM95" s="100">
        <v>4.1118575000000002</v>
      </c>
      <c r="AN95" s="100">
        <v>5.8291477</v>
      </c>
      <c r="AO95" s="100">
        <v>11.622681</v>
      </c>
      <c r="AP95" s="100">
        <v>32.059952000000003</v>
      </c>
      <c r="AQ95" s="100">
        <v>0.95373549999999996</v>
      </c>
      <c r="AR95" s="100">
        <v>1.0259278000000001</v>
      </c>
      <c r="AS95" s="128"/>
      <c r="AT95" s="123">
        <v>1988</v>
      </c>
      <c r="AU95" s="100">
        <v>0</v>
      </c>
      <c r="AV95" s="100">
        <v>0</v>
      </c>
      <c r="AW95" s="100">
        <v>0</v>
      </c>
      <c r="AX95" s="100">
        <v>0</v>
      </c>
      <c r="AY95" s="100">
        <v>0</v>
      </c>
      <c r="AZ95" s="100">
        <v>0</v>
      </c>
      <c r="BA95" s="100">
        <v>0</v>
      </c>
      <c r="BB95" s="100">
        <v>0</v>
      </c>
      <c r="BC95" s="100">
        <v>0</v>
      </c>
      <c r="BD95" s="100">
        <v>0</v>
      </c>
      <c r="BE95" s="100">
        <v>0.1296553</v>
      </c>
      <c r="BF95" s="100">
        <v>0</v>
      </c>
      <c r="BG95" s="100">
        <v>0.68381210000000003</v>
      </c>
      <c r="BH95" s="100">
        <v>1.2869805999999999</v>
      </c>
      <c r="BI95" s="100">
        <v>3.5402653000000002</v>
      </c>
      <c r="BJ95" s="100">
        <v>4.8704879999999999</v>
      </c>
      <c r="BK95" s="100">
        <v>10.845772999999999</v>
      </c>
      <c r="BL95" s="100">
        <v>30.501532000000001</v>
      </c>
      <c r="BM95" s="100">
        <v>0.67746729999999999</v>
      </c>
      <c r="BN95" s="100">
        <v>0.93072650000000001</v>
      </c>
      <c r="BO95" s="128"/>
      <c r="BP95" s="123">
        <v>1988</v>
      </c>
    </row>
    <row r="96" spans="1:68">
      <c r="A96" s="128"/>
      <c r="B96" s="123">
        <v>1989</v>
      </c>
      <c r="C96" s="100">
        <v>0</v>
      </c>
      <c r="D96" s="100">
        <v>0</v>
      </c>
      <c r="E96" s="100">
        <v>0</v>
      </c>
      <c r="F96" s="100">
        <v>0</v>
      </c>
      <c r="G96" s="100">
        <v>0</v>
      </c>
      <c r="H96" s="100">
        <v>0</v>
      </c>
      <c r="I96" s="100">
        <v>0</v>
      </c>
      <c r="J96" s="100">
        <v>0</v>
      </c>
      <c r="K96" s="100">
        <v>0</v>
      </c>
      <c r="L96" s="100">
        <v>0</v>
      </c>
      <c r="M96" s="100">
        <v>0</v>
      </c>
      <c r="N96" s="100">
        <v>0.53884969999999999</v>
      </c>
      <c r="O96" s="100">
        <v>0.54835990000000001</v>
      </c>
      <c r="P96" s="100">
        <v>0.97730059999999996</v>
      </c>
      <c r="Q96" s="100">
        <v>2.8275079000000001</v>
      </c>
      <c r="R96" s="100">
        <v>0.66757010000000006</v>
      </c>
      <c r="S96" s="100">
        <v>10.380713</v>
      </c>
      <c r="T96" s="100">
        <v>27.513756999999998</v>
      </c>
      <c r="U96" s="100">
        <v>0.39343840000000002</v>
      </c>
      <c r="V96" s="100">
        <v>0.74881229999999999</v>
      </c>
      <c r="W96" s="128"/>
      <c r="X96" s="123">
        <v>1989</v>
      </c>
      <c r="Y96" s="100">
        <v>0</v>
      </c>
      <c r="Z96" s="100">
        <v>0</v>
      </c>
      <c r="AA96" s="100">
        <v>0</v>
      </c>
      <c r="AB96" s="100">
        <v>0</v>
      </c>
      <c r="AC96" s="100">
        <v>0</v>
      </c>
      <c r="AD96" s="100">
        <v>0</v>
      </c>
      <c r="AE96" s="100">
        <v>0</v>
      </c>
      <c r="AF96" s="100">
        <v>0</v>
      </c>
      <c r="AG96" s="100">
        <v>0</v>
      </c>
      <c r="AH96" s="100">
        <v>0</v>
      </c>
      <c r="AI96" s="100">
        <v>0</v>
      </c>
      <c r="AJ96" s="100">
        <v>0</v>
      </c>
      <c r="AK96" s="100">
        <v>0.80949590000000005</v>
      </c>
      <c r="AL96" s="100">
        <v>1.749914</v>
      </c>
      <c r="AM96" s="100">
        <v>3.0096571999999999</v>
      </c>
      <c r="AN96" s="100">
        <v>4.6559052999999997</v>
      </c>
      <c r="AO96" s="100">
        <v>8.2206726999999997</v>
      </c>
      <c r="AP96" s="100">
        <v>40.694519999999997</v>
      </c>
      <c r="AQ96" s="100">
        <v>0.949349</v>
      </c>
      <c r="AR96" s="100">
        <v>1.0150797</v>
      </c>
      <c r="AS96" s="128"/>
      <c r="AT96" s="123">
        <v>1989</v>
      </c>
      <c r="AU96" s="100">
        <v>0</v>
      </c>
      <c r="AV96" s="100">
        <v>0</v>
      </c>
      <c r="AW96" s="100">
        <v>0</v>
      </c>
      <c r="AX96" s="100">
        <v>0</v>
      </c>
      <c r="AY96" s="100">
        <v>0</v>
      </c>
      <c r="AZ96" s="100">
        <v>0</v>
      </c>
      <c r="BA96" s="100">
        <v>0</v>
      </c>
      <c r="BB96" s="100">
        <v>0</v>
      </c>
      <c r="BC96" s="100">
        <v>0</v>
      </c>
      <c r="BD96" s="100">
        <v>0</v>
      </c>
      <c r="BE96" s="100">
        <v>0</v>
      </c>
      <c r="BF96" s="100">
        <v>0.27316689999999999</v>
      </c>
      <c r="BG96" s="100">
        <v>0.6799714</v>
      </c>
      <c r="BH96" s="100">
        <v>1.384952</v>
      </c>
      <c r="BI96" s="100">
        <v>2.9287968000000002</v>
      </c>
      <c r="BJ96" s="100">
        <v>3.0171869999999998</v>
      </c>
      <c r="BK96" s="100">
        <v>9.0100771000000002</v>
      </c>
      <c r="BL96" s="100">
        <v>37.014274999999998</v>
      </c>
      <c r="BM96" s="100">
        <v>0.67204240000000004</v>
      </c>
      <c r="BN96" s="100">
        <v>0.92759930000000002</v>
      </c>
      <c r="BO96" s="128"/>
      <c r="BP96" s="123">
        <v>1989</v>
      </c>
    </row>
    <row r="97" spans="1:68">
      <c r="A97" s="128"/>
      <c r="B97" s="123">
        <v>1990</v>
      </c>
      <c r="C97" s="100">
        <v>0</v>
      </c>
      <c r="D97" s="100">
        <v>0</v>
      </c>
      <c r="E97" s="100">
        <v>0</v>
      </c>
      <c r="F97" s="100">
        <v>0</v>
      </c>
      <c r="G97" s="100">
        <v>0</v>
      </c>
      <c r="H97" s="100">
        <v>0</v>
      </c>
      <c r="I97" s="100">
        <v>0</v>
      </c>
      <c r="J97" s="100">
        <v>0</v>
      </c>
      <c r="K97" s="100">
        <v>0</v>
      </c>
      <c r="L97" s="100">
        <v>0</v>
      </c>
      <c r="M97" s="100">
        <v>0.23794680000000001</v>
      </c>
      <c r="N97" s="100">
        <v>0.27253230000000001</v>
      </c>
      <c r="O97" s="100">
        <v>0.2718758</v>
      </c>
      <c r="P97" s="100">
        <v>1.2747419</v>
      </c>
      <c r="Q97" s="100">
        <v>3.2126597000000001</v>
      </c>
      <c r="R97" s="100">
        <v>5.1767538000000002</v>
      </c>
      <c r="S97" s="100">
        <v>1.2379914999999999</v>
      </c>
      <c r="T97" s="100">
        <v>21.652311999999998</v>
      </c>
      <c r="U97" s="100">
        <v>0.37597209999999998</v>
      </c>
      <c r="V97" s="100">
        <v>0.64744409999999997</v>
      </c>
      <c r="W97" s="128"/>
      <c r="X97" s="123">
        <v>1990</v>
      </c>
      <c r="Y97" s="100">
        <v>0</v>
      </c>
      <c r="Z97" s="100">
        <v>0</v>
      </c>
      <c r="AA97" s="100">
        <v>0</v>
      </c>
      <c r="AB97" s="100">
        <v>0</v>
      </c>
      <c r="AC97" s="100">
        <v>0</v>
      </c>
      <c r="AD97" s="100">
        <v>0</v>
      </c>
      <c r="AE97" s="100">
        <v>0</v>
      </c>
      <c r="AF97" s="100">
        <v>0</v>
      </c>
      <c r="AG97" s="100">
        <v>0</v>
      </c>
      <c r="AH97" s="100">
        <v>0</v>
      </c>
      <c r="AI97" s="100">
        <v>0</v>
      </c>
      <c r="AJ97" s="100">
        <v>0.27844530000000001</v>
      </c>
      <c r="AK97" s="100">
        <v>1.0791765</v>
      </c>
      <c r="AL97" s="100">
        <v>0</v>
      </c>
      <c r="AM97" s="100">
        <v>0.36949729999999997</v>
      </c>
      <c r="AN97" s="100">
        <v>3.6249779000000002</v>
      </c>
      <c r="AO97" s="100">
        <v>8.6129552999999994</v>
      </c>
      <c r="AP97" s="100">
        <v>23.672225000000001</v>
      </c>
      <c r="AQ97" s="100">
        <v>0.59622209999999998</v>
      </c>
      <c r="AR97" s="100">
        <v>0.63914870000000001</v>
      </c>
      <c r="AS97" s="128"/>
      <c r="AT97" s="123">
        <v>1990</v>
      </c>
      <c r="AU97" s="100">
        <v>0</v>
      </c>
      <c r="AV97" s="100">
        <v>0</v>
      </c>
      <c r="AW97" s="100">
        <v>0</v>
      </c>
      <c r="AX97" s="100">
        <v>0</v>
      </c>
      <c r="AY97" s="100">
        <v>0</v>
      </c>
      <c r="AZ97" s="100">
        <v>0</v>
      </c>
      <c r="BA97" s="100">
        <v>0</v>
      </c>
      <c r="BB97" s="100">
        <v>0</v>
      </c>
      <c r="BC97" s="100">
        <v>0</v>
      </c>
      <c r="BD97" s="100">
        <v>0</v>
      </c>
      <c r="BE97" s="100">
        <v>0.1217816</v>
      </c>
      <c r="BF97" s="100">
        <v>0.27545710000000001</v>
      </c>
      <c r="BG97" s="100">
        <v>0.67707740000000005</v>
      </c>
      <c r="BH97" s="100">
        <v>0.60390940000000004</v>
      </c>
      <c r="BI97" s="100">
        <v>1.6375792</v>
      </c>
      <c r="BJ97" s="100">
        <v>4.2640741000000002</v>
      </c>
      <c r="BK97" s="100">
        <v>5.9063793000000002</v>
      </c>
      <c r="BL97" s="100">
        <v>23.101749999999999</v>
      </c>
      <c r="BM97" s="100">
        <v>0.48637200000000003</v>
      </c>
      <c r="BN97" s="100">
        <v>0.65634610000000004</v>
      </c>
      <c r="BO97" s="128"/>
      <c r="BP97" s="123">
        <v>1990</v>
      </c>
    </row>
    <row r="98" spans="1:68">
      <c r="A98" s="128"/>
      <c r="B98" s="123">
        <v>1991</v>
      </c>
      <c r="C98" s="100">
        <v>0</v>
      </c>
      <c r="D98" s="100">
        <v>0</v>
      </c>
      <c r="E98" s="100">
        <v>0</v>
      </c>
      <c r="F98" s="100">
        <v>0</v>
      </c>
      <c r="G98" s="100">
        <v>0</v>
      </c>
      <c r="H98" s="100">
        <v>0</v>
      </c>
      <c r="I98" s="100">
        <v>0</v>
      </c>
      <c r="J98" s="100">
        <v>0</v>
      </c>
      <c r="K98" s="100">
        <v>0</v>
      </c>
      <c r="L98" s="100">
        <v>0</v>
      </c>
      <c r="M98" s="100">
        <v>0.2305412</v>
      </c>
      <c r="N98" s="100">
        <v>0.27225549999999998</v>
      </c>
      <c r="O98" s="100">
        <v>0</v>
      </c>
      <c r="P98" s="100">
        <v>0.93708420000000003</v>
      </c>
      <c r="Q98" s="100">
        <v>1.7505930000000001</v>
      </c>
      <c r="R98" s="100">
        <v>3.1447924999999999</v>
      </c>
      <c r="S98" s="100">
        <v>5.9232582999999996</v>
      </c>
      <c r="T98" s="100">
        <v>20.352782000000001</v>
      </c>
      <c r="U98" s="100">
        <v>0.32499909999999999</v>
      </c>
      <c r="V98" s="100">
        <v>0.58301230000000004</v>
      </c>
      <c r="W98" s="128"/>
      <c r="X98" s="123">
        <v>1991</v>
      </c>
      <c r="Y98" s="100">
        <v>0</v>
      </c>
      <c r="Z98" s="100">
        <v>0</v>
      </c>
      <c r="AA98" s="100">
        <v>0</v>
      </c>
      <c r="AB98" s="100">
        <v>0</v>
      </c>
      <c r="AC98" s="100">
        <v>0</v>
      </c>
      <c r="AD98" s="100">
        <v>0</v>
      </c>
      <c r="AE98" s="100">
        <v>0</v>
      </c>
      <c r="AF98" s="100">
        <v>0</v>
      </c>
      <c r="AG98" s="100">
        <v>0</v>
      </c>
      <c r="AH98" s="100">
        <v>0</v>
      </c>
      <c r="AI98" s="100">
        <v>0</v>
      </c>
      <c r="AJ98" s="100">
        <v>0.55764979999999997</v>
      </c>
      <c r="AK98" s="100">
        <v>0.54041050000000002</v>
      </c>
      <c r="AL98" s="100">
        <v>0.85409740000000001</v>
      </c>
      <c r="AM98" s="100">
        <v>1.7714101</v>
      </c>
      <c r="AN98" s="100">
        <v>1.3303651000000001</v>
      </c>
      <c r="AO98" s="100">
        <v>6.8768696</v>
      </c>
      <c r="AP98" s="100">
        <v>24.539431</v>
      </c>
      <c r="AQ98" s="100">
        <v>0.59986430000000002</v>
      </c>
      <c r="AR98" s="100">
        <v>0.62791750000000002</v>
      </c>
      <c r="AS98" s="128"/>
      <c r="AT98" s="123">
        <v>1991</v>
      </c>
      <c r="AU98" s="100">
        <v>0</v>
      </c>
      <c r="AV98" s="100">
        <v>0</v>
      </c>
      <c r="AW98" s="100">
        <v>0</v>
      </c>
      <c r="AX98" s="100">
        <v>0</v>
      </c>
      <c r="AY98" s="100">
        <v>0</v>
      </c>
      <c r="AZ98" s="100">
        <v>0</v>
      </c>
      <c r="BA98" s="100">
        <v>0</v>
      </c>
      <c r="BB98" s="100">
        <v>0</v>
      </c>
      <c r="BC98" s="100">
        <v>0</v>
      </c>
      <c r="BD98" s="100">
        <v>0</v>
      </c>
      <c r="BE98" s="100">
        <v>0.118073</v>
      </c>
      <c r="BF98" s="100">
        <v>0.4132516</v>
      </c>
      <c r="BG98" s="100">
        <v>0.27141900000000002</v>
      </c>
      <c r="BH98" s="100">
        <v>0.89366840000000003</v>
      </c>
      <c r="BI98" s="100">
        <v>1.7620973</v>
      </c>
      <c r="BJ98" s="100">
        <v>2.0806512000000001</v>
      </c>
      <c r="BK98" s="100">
        <v>6.5266199</v>
      </c>
      <c r="BL98" s="100">
        <v>23.339189999999999</v>
      </c>
      <c r="BM98" s="100">
        <v>0.46285490000000001</v>
      </c>
      <c r="BN98" s="100">
        <v>0.61573929999999999</v>
      </c>
      <c r="BO98" s="128"/>
      <c r="BP98" s="123">
        <v>1991</v>
      </c>
    </row>
    <row r="99" spans="1:68">
      <c r="A99" s="128"/>
      <c r="B99" s="123">
        <v>1992</v>
      </c>
      <c r="C99" s="100">
        <v>0</v>
      </c>
      <c r="D99" s="100">
        <v>0</v>
      </c>
      <c r="E99" s="100">
        <v>0</v>
      </c>
      <c r="F99" s="100">
        <v>0</v>
      </c>
      <c r="G99" s="100">
        <v>0</v>
      </c>
      <c r="H99" s="100">
        <v>0</v>
      </c>
      <c r="I99" s="100">
        <v>0</v>
      </c>
      <c r="J99" s="100">
        <v>0</v>
      </c>
      <c r="K99" s="100">
        <v>0</v>
      </c>
      <c r="L99" s="100">
        <v>0</v>
      </c>
      <c r="M99" s="100">
        <v>0</v>
      </c>
      <c r="N99" s="100">
        <v>0</v>
      </c>
      <c r="O99" s="100">
        <v>0.55192209999999997</v>
      </c>
      <c r="P99" s="100">
        <v>0.30799369999999998</v>
      </c>
      <c r="Q99" s="100">
        <v>2.0916825999999999</v>
      </c>
      <c r="R99" s="100">
        <v>3.0874679999999999</v>
      </c>
      <c r="S99" s="100">
        <v>4.5294983999999996</v>
      </c>
      <c r="T99" s="100">
        <v>29.598309</v>
      </c>
      <c r="U99" s="100">
        <v>0.35598400000000002</v>
      </c>
      <c r="V99" s="100">
        <v>0.66697550000000005</v>
      </c>
      <c r="W99" s="128"/>
      <c r="X99" s="123">
        <v>1992</v>
      </c>
      <c r="Y99" s="100">
        <v>0</v>
      </c>
      <c r="Z99" s="100">
        <v>0</v>
      </c>
      <c r="AA99" s="100">
        <v>0</v>
      </c>
      <c r="AB99" s="100">
        <v>0</v>
      </c>
      <c r="AC99" s="100">
        <v>0</v>
      </c>
      <c r="AD99" s="100">
        <v>0</v>
      </c>
      <c r="AE99" s="100">
        <v>0</v>
      </c>
      <c r="AF99" s="100">
        <v>0</v>
      </c>
      <c r="AG99" s="100">
        <v>0</v>
      </c>
      <c r="AH99" s="100">
        <v>0</v>
      </c>
      <c r="AI99" s="100">
        <v>0</v>
      </c>
      <c r="AJ99" s="100">
        <v>0</v>
      </c>
      <c r="AK99" s="100">
        <v>0</v>
      </c>
      <c r="AL99" s="100">
        <v>0.85077659999999999</v>
      </c>
      <c r="AM99" s="100">
        <v>1.7106064000000001</v>
      </c>
      <c r="AN99" s="100">
        <v>6.1163949999999998</v>
      </c>
      <c r="AO99" s="100">
        <v>6.6078567000000001</v>
      </c>
      <c r="AP99" s="100">
        <v>32.054614000000001</v>
      </c>
      <c r="AQ99" s="100">
        <v>0.78673910000000002</v>
      </c>
      <c r="AR99" s="100">
        <v>0.80008270000000004</v>
      </c>
      <c r="AS99" s="128"/>
      <c r="AT99" s="123">
        <v>1992</v>
      </c>
      <c r="AU99" s="100">
        <v>0</v>
      </c>
      <c r="AV99" s="100">
        <v>0</v>
      </c>
      <c r="AW99" s="100">
        <v>0</v>
      </c>
      <c r="AX99" s="100">
        <v>0</v>
      </c>
      <c r="AY99" s="100">
        <v>0</v>
      </c>
      <c r="AZ99" s="100">
        <v>0</v>
      </c>
      <c r="BA99" s="100">
        <v>0</v>
      </c>
      <c r="BB99" s="100">
        <v>0</v>
      </c>
      <c r="BC99" s="100">
        <v>0</v>
      </c>
      <c r="BD99" s="100">
        <v>0</v>
      </c>
      <c r="BE99" s="100">
        <v>0</v>
      </c>
      <c r="BF99" s="100">
        <v>0</v>
      </c>
      <c r="BG99" s="100">
        <v>0.27499119999999999</v>
      </c>
      <c r="BH99" s="100">
        <v>0.59057939999999998</v>
      </c>
      <c r="BI99" s="100">
        <v>1.8820482999999999</v>
      </c>
      <c r="BJ99" s="100">
        <v>4.8613492000000003</v>
      </c>
      <c r="BK99" s="100">
        <v>5.8419746000000004</v>
      </c>
      <c r="BL99" s="100">
        <v>31.340641999999999</v>
      </c>
      <c r="BM99" s="100">
        <v>0.5721271</v>
      </c>
      <c r="BN99" s="100">
        <v>0.75186520000000001</v>
      </c>
      <c r="BO99" s="128"/>
      <c r="BP99" s="123">
        <v>1992</v>
      </c>
    </row>
    <row r="100" spans="1:68">
      <c r="A100" s="128"/>
      <c r="B100" s="123">
        <v>1993</v>
      </c>
      <c r="C100" s="100">
        <v>0</v>
      </c>
      <c r="D100" s="100">
        <v>0</v>
      </c>
      <c r="E100" s="100">
        <v>0</v>
      </c>
      <c r="F100" s="100">
        <v>0</v>
      </c>
      <c r="G100" s="100">
        <v>0</v>
      </c>
      <c r="H100" s="100">
        <v>0</v>
      </c>
      <c r="I100" s="100">
        <v>0</v>
      </c>
      <c r="J100" s="100">
        <v>0</v>
      </c>
      <c r="K100" s="100">
        <v>0</v>
      </c>
      <c r="L100" s="100">
        <v>0</v>
      </c>
      <c r="M100" s="100">
        <v>0</v>
      </c>
      <c r="N100" s="100">
        <v>0</v>
      </c>
      <c r="O100" s="100">
        <v>0.55968479999999998</v>
      </c>
      <c r="P100" s="100">
        <v>0.30370770000000002</v>
      </c>
      <c r="Q100" s="100">
        <v>1.19929</v>
      </c>
      <c r="R100" s="100">
        <v>3.6799656999999999</v>
      </c>
      <c r="S100" s="100">
        <v>3.2235881000000002</v>
      </c>
      <c r="T100" s="100">
        <v>19.892579999999999</v>
      </c>
      <c r="U100" s="100">
        <v>0.28467379999999998</v>
      </c>
      <c r="V100" s="100">
        <v>0.49885170000000001</v>
      </c>
      <c r="W100" s="128"/>
      <c r="X100" s="123">
        <v>1993</v>
      </c>
      <c r="Y100" s="100">
        <v>0</v>
      </c>
      <c r="Z100" s="100">
        <v>0</v>
      </c>
      <c r="AA100" s="100">
        <v>0</v>
      </c>
      <c r="AB100" s="100">
        <v>0</v>
      </c>
      <c r="AC100" s="100">
        <v>0</v>
      </c>
      <c r="AD100" s="100">
        <v>0</v>
      </c>
      <c r="AE100" s="100">
        <v>0</v>
      </c>
      <c r="AF100" s="100">
        <v>0</v>
      </c>
      <c r="AG100" s="100">
        <v>0</v>
      </c>
      <c r="AH100" s="100">
        <v>0</v>
      </c>
      <c r="AI100" s="100">
        <v>0.23087650000000001</v>
      </c>
      <c r="AJ100" s="100">
        <v>0</v>
      </c>
      <c r="AK100" s="100">
        <v>0.83587109999999998</v>
      </c>
      <c r="AL100" s="100">
        <v>0.56389650000000002</v>
      </c>
      <c r="AM100" s="100">
        <v>3.3005806</v>
      </c>
      <c r="AN100" s="100">
        <v>3.4837288000000002</v>
      </c>
      <c r="AO100" s="100">
        <v>8.2259218000000001</v>
      </c>
      <c r="AP100" s="100">
        <v>33.736803999999999</v>
      </c>
      <c r="AQ100" s="100">
        <v>0.88107440000000004</v>
      </c>
      <c r="AR100" s="100">
        <v>0.87320600000000004</v>
      </c>
      <c r="AS100" s="128"/>
      <c r="AT100" s="123">
        <v>1993</v>
      </c>
      <c r="AU100" s="100">
        <v>0</v>
      </c>
      <c r="AV100" s="100">
        <v>0</v>
      </c>
      <c r="AW100" s="100">
        <v>0</v>
      </c>
      <c r="AX100" s="100">
        <v>0</v>
      </c>
      <c r="AY100" s="100">
        <v>0</v>
      </c>
      <c r="AZ100" s="100">
        <v>0</v>
      </c>
      <c r="BA100" s="100">
        <v>0</v>
      </c>
      <c r="BB100" s="100">
        <v>0</v>
      </c>
      <c r="BC100" s="100">
        <v>0</v>
      </c>
      <c r="BD100" s="100">
        <v>0</v>
      </c>
      <c r="BE100" s="100">
        <v>0.1125927</v>
      </c>
      <c r="BF100" s="100">
        <v>0</v>
      </c>
      <c r="BG100" s="100">
        <v>0.69807929999999996</v>
      </c>
      <c r="BH100" s="100">
        <v>0.43863560000000001</v>
      </c>
      <c r="BI100" s="100">
        <v>2.3502825000000001</v>
      </c>
      <c r="BJ100" s="100">
        <v>3.5652075999999999</v>
      </c>
      <c r="BK100" s="100">
        <v>6.3719380000000001</v>
      </c>
      <c r="BL100" s="100">
        <v>29.685853999999999</v>
      </c>
      <c r="BM100" s="100">
        <v>0.58407209999999998</v>
      </c>
      <c r="BN100" s="100">
        <v>0.73910600000000004</v>
      </c>
      <c r="BO100" s="128"/>
      <c r="BP100" s="123">
        <v>1993</v>
      </c>
    </row>
    <row r="101" spans="1:68">
      <c r="A101" s="128"/>
      <c r="B101" s="123">
        <v>1994</v>
      </c>
      <c r="C101" s="100">
        <v>0</v>
      </c>
      <c r="D101" s="100">
        <v>0</v>
      </c>
      <c r="E101" s="100">
        <v>0</v>
      </c>
      <c r="F101" s="100">
        <v>0</v>
      </c>
      <c r="G101" s="100">
        <v>0</v>
      </c>
      <c r="H101" s="100">
        <v>0</v>
      </c>
      <c r="I101" s="100">
        <v>0</v>
      </c>
      <c r="J101" s="100">
        <v>0</v>
      </c>
      <c r="K101" s="100">
        <v>0</v>
      </c>
      <c r="L101" s="100">
        <v>0.16259789999999999</v>
      </c>
      <c r="M101" s="100">
        <v>0</v>
      </c>
      <c r="N101" s="100">
        <v>0.25462459999999998</v>
      </c>
      <c r="O101" s="100">
        <v>0</v>
      </c>
      <c r="P101" s="100">
        <v>0.30163459999999997</v>
      </c>
      <c r="Q101" s="100">
        <v>0.76019610000000004</v>
      </c>
      <c r="R101" s="100">
        <v>2.4559163000000002</v>
      </c>
      <c r="S101" s="100">
        <v>9.1561117000000003</v>
      </c>
      <c r="T101" s="100">
        <v>24.447119000000001</v>
      </c>
      <c r="U101" s="100">
        <v>0.349742</v>
      </c>
      <c r="V101" s="100">
        <v>0.61559200000000003</v>
      </c>
      <c r="W101" s="128"/>
      <c r="X101" s="123">
        <v>1994</v>
      </c>
      <c r="Y101" s="100">
        <v>0</v>
      </c>
      <c r="Z101" s="100">
        <v>0</v>
      </c>
      <c r="AA101" s="100">
        <v>0</v>
      </c>
      <c r="AB101" s="100">
        <v>0</v>
      </c>
      <c r="AC101" s="100">
        <v>0</v>
      </c>
      <c r="AD101" s="100">
        <v>0</v>
      </c>
      <c r="AE101" s="100">
        <v>0</v>
      </c>
      <c r="AF101" s="100">
        <v>0</v>
      </c>
      <c r="AG101" s="100">
        <v>0</v>
      </c>
      <c r="AH101" s="100">
        <v>0</v>
      </c>
      <c r="AI101" s="100">
        <v>0</v>
      </c>
      <c r="AJ101" s="100">
        <v>0</v>
      </c>
      <c r="AK101" s="100">
        <v>0.28099679999999999</v>
      </c>
      <c r="AL101" s="100">
        <v>0.56586210000000003</v>
      </c>
      <c r="AM101" s="100">
        <v>2.2123613999999998</v>
      </c>
      <c r="AN101" s="100">
        <v>3.9614419999999999</v>
      </c>
      <c r="AO101" s="100">
        <v>7.1968766000000004</v>
      </c>
      <c r="AP101" s="100">
        <v>29.900306</v>
      </c>
      <c r="AQ101" s="100">
        <v>0.7716575</v>
      </c>
      <c r="AR101" s="100">
        <v>0.74139390000000005</v>
      </c>
      <c r="AS101" s="128"/>
      <c r="AT101" s="123">
        <v>1994</v>
      </c>
      <c r="AU101" s="100">
        <v>0</v>
      </c>
      <c r="AV101" s="100">
        <v>0</v>
      </c>
      <c r="AW101" s="100">
        <v>0</v>
      </c>
      <c r="AX101" s="100">
        <v>0</v>
      </c>
      <c r="AY101" s="100">
        <v>0</v>
      </c>
      <c r="AZ101" s="100">
        <v>0</v>
      </c>
      <c r="BA101" s="100">
        <v>0</v>
      </c>
      <c r="BB101" s="100">
        <v>0</v>
      </c>
      <c r="BC101" s="100">
        <v>0</v>
      </c>
      <c r="BD101" s="100">
        <v>8.2685099999999997E-2</v>
      </c>
      <c r="BE101" s="100">
        <v>0</v>
      </c>
      <c r="BF101" s="100">
        <v>0.12865689999999999</v>
      </c>
      <c r="BG101" s="100">
        <v>0.14082739999999999</v>
      </c>
      <c r="BH101" s="100">
        <v>0.43797540000000001</v>
      </c>
      <c r="BI101" s="100">
        <v>1.5530790999999999</v>
      </c>
      <c r="BJ101" s="100">
        <v>3.3328034999999998</v>
      </c>
      <c r="BK101" s="100">
        <v>7.9235116999999997</v>
      </c>
      <c r="BL101" s="100">
        <v>28.291682000000002</v>
      </c>
      <c r="BM101" s="100">
        <v>0.56162520000000005</v>
      </c>
      <c r="BN101" s="100">
        <v>0.69531290000000001</v>
      </c>
      <c r="BO101" s="128"/>
      <c r="BP101" s="123">
        <v>1994</v>
      </c>
    </row>
    <row r="102" spans="1:68">
      <c r="A102" s="128"/>
      <c r="B102" s="123">
        <v>1995</v>
      </c>
      <c r="C102" s="100">
        <v>0</v>
      </c>
      <c r="D102" s="100">
        <v>0</v>
      </c>
      <c r="E102" s="100">
        <v>0</v>
      </c>
      <c r="F102" s="100">
        <v>0</v>
      </c>
      <c r="G102" s="100">
        <v>0</v>
      </c>
      <c r="H102" s="100">
        <v>0</v>
      </c>
      <c r="I102" s="100">
        <v>0</v>
      </c>
      <c r="J102" s="100">
        <v>0</v>
      </c>
      <c r="K102" s="100">
        <v>0</v>
      </c>
      <c r="L102" s="100">
        <v>0</v>
      </c>
      <c r="M102" s="100">
        <v>0</v>
      </c>
      <c r="N102" s="100">
        <v>0.49365769999999998</v>
      </c>
      <c r="O102" s="100">
        <v>0.28399089999999999</v>
      </c>
      <c r="P102" s="100">
        <v>0</v>
      </c>
      <c r="Q102" s="100">
        <v>1.1152126</v>
      </c>
      <c r="R102" s="100">
        <v>1.7762830999999999</v>
      </c>
      <c r="S102" s="100">
        <v>3.9126310000000002</v>
      </c>
      <c r="T102" s="100">
        <v>17.670030000000001</v>
      </c>
      <c r="U102" s="100">
        <v>0.25668410000000003</v>
      </c>
      <c r="V102" s="100">
        <v>0.42980849999999998</v>
      </c>
      <c r="W102" s="128"/>
      <c r="X102" s="123">
        <v>1995</v>
      </c>
      <c r="Y102" s="100">
        <v>0</v>
      </c>
      <c r="Z102" s="100">
        <v>0</v>
      </c>
      <c r="AA102" s="100">
        <v>0</v>
      </c>
      <c r="AB102" s="100">
        <v>0</v>
      </c>
      <c r="AC102" s="100">
        <v>0</v>
      </c>
      <c r="AD102" s="100">
        <v>0</v>
      </c>
      <c r="AE102" s="100">
        <v>0</v>
      </c>
      <c r="AF102" s="100">
        <v>0</v>
      </c>
      <c r="AG102" s="100">
        <v>0</v>
      </c>
      <c r="AH102" s="100">
        <v>0</v>
      </c>
      <c r="AI102" s="100">
        <v>0</v>
      </c>
      <c r="AJ102" s="100">
        <v>0</v>
      </c>
      <c r="AK102" s="100">
        <v>0</v>
      </c>
      <c r="AL102" s="100">
        <v>0.28343469999999998</v>
      </c>
      <c r="AM102" s="100">
        <v>1.2433249</v>
      </c>
      <c r="AN102" s="100">
        <v>2.5803455</v>
      </c>
      <c r="AO102" s="100">
        <v>2.9106489</v>
      </c>
      <c r="AP102" s="100">
        <v>24.662939999999999</v>
      </c>
      <c r="AQ102" s="100">
        <v>0.54176860000000004</v>
      </c>
      <c r="AR102" s="100">
        <v>0.50632529999999998</v>
      </c>
      <c r="AS102" s="128"/>
      <c r="AT102" s="123">
        <v>1995</v>
      </c>
      <c r="AU102" s="100">
        <v>0</v>
      </c>
      <c r="AV102" s="100">
        <v>0</v>
      </c>
      <c r="AW102" s="100">
        <v>0</v>
      </c>
      <c r="AX102" s="100">
        <v>0</v>
      </c>
      <c r="AY102" s="100">
        <v>0</v>
      </c>
      <c r="AZ102" s="100">
        <v>0</v>
      </c>
      <c r="BA102" s="100">
        <v>0</v>
      </c>
      <c r="BB102" s="100">
        <v>0</v>
      </c>
      <c r="BC102" s="100">
        <v>0</v>
      </c>
      <c r="BD102" s="100">
        <v>0</v>
      </c>
      <c r="BE102" s="100">
        <v>0</v>
      </c>
      <c r="BF102" s="100">
        <v>0.25027939999999999</v>
      </c>
      <c r="BG102" s="100">
        <v>0.14134340000000001</v>
      </c>
      <c r="BH102" s="100">
        <v>0.14561930000000001</v>
      </c>
      <c r="BI102" s="100">
        <v>1.1849845999999999</v>
      </c>
      <c r="BJ102" s="100">
        <v>2.2420463000000002</v>
      </c>
      <c r="BK102" s="100">
        <v>3.2844796999999999</v>
      </c>
      <c r="BL102" s="100">
        <v>22.584389000000002</v>
      </c>
      <c r="BM102" s="100">
        <v>0.39989150000000001</v>
      </c>
      <c r="BN102" s="100">
        <v>0.48745909999999998</v>
      </c>
      <c r="BO102" s="128"/>
      <c r="BP102" s="123">
        <v>1995</v>
      </c>
    </row>
    <row r="103" spans="1:68">
      <c r="A103" s="128"/>
      <c r="B103" s="123">
        <v>1996</v>
      </c>
      <c r="C103" s="100">
        <v>0</v>
      </c>
      <c r="D103" s="100">
        <v>0</v>
      </c>
      <c r="E103" s="100">
        <v>0</v>
      </c>
      <c r="F103" s="100">
        <v>0</v>
      </c>
      <c r="G103" s="100">
        <v>0</v>
      </c>
      <c r="H103" s="100">
        <v>0</v>
      </c>
      <c r="I103" s="100">
        <v>0</v>
      </c>
      <c r="J103" s="100">
        <v>0</v>
      </c>
      <c r="K103" s="100">
        <v>0</v>
      </c>
      <c r="L103" s="100">
        <v>0</v>
      </c>
      <c r="M103" s="100">
        <v>0.19418189999999999</v>
      </c>
      <c r="N103" s="100">
        <v>0</v>
      </c>
      <c r="O103" s="100">
        <v>0</v>
      </c>
      <c r="P103" s="100">
        <v>0.29780689999999999</v>
      </c>
      <c r="Q103" s="100">
        <v>1.8198361999999999</v>
      </c>
      <c r="R103" s="100">
        <v>0.55956260000000002</v>
      </c>
      <c r="S103" s="100">
        <v>5.6960582999999998</v>
      </c>
      <c r="T103" s="100">
        <v>18.332417</v>
      </c>
      <c r="U103" s="100">
        <v>0.27577610000000002</v>
      </c>
      <c r="V103" s="100">
        <v>0.44560240000000001</v>
      </c>
      <c r="W103" s="128"/>
      <c r="X103" s="123">
        <v>1996</v>
      </c>
      <c r="Y103" s="100">
        <v>0</v>
      </c>
      <c r="Z103" s="100">
        <v>0</v>
      </c>
      <c r="AA103" s="100">
        <v>0</v>
      </c>
      <c r="AB103" s="100">
        <v>0</v>
      </c>
      <c r="AC103" s="100">
        <v>0</v>
      </c>
      <c r="AD103" s="100">
        <v>0</v>
      </c>
      <c r="AE103" s="100">
        <v>0</v>
      </c>
      <c r="AF103" s="100">
        <v>0</v>
      </c>
      <c r="AG103" s="100">
        <v>0</v>
      </c>
      <c r="AH103" s="100">
        <v>0</v>
      </c>
      <c r="AI103" s="100">
        <v>0</v>
      </c>
      <c r="AJ103" s="100">
        <v>0</v>
      </c>
      <c r="AK103" s="100">
        <v>0</v>
      </c>
      <c r="AL103" s="100">
        <v>0.28328690000000001</v>
      </c>
      <c r="AM103" s="100">
        <v>0.30730370000000001</v>
      </c>
      <c r="AN103" s="100">
        <v>2.8853724000000001</v>
      </c>
      <c r="AO103" s="100">
        <v>8.5355305999999995</v>
      </c>
      <c r="AP103" s="100">
        <v>33.356516999999997</v>
      </c>
      <c r="AQ103" s="100">
        <v>0.77515630000000002</v>
      </c>
      <c r="AR103" s="100">
        <v>0.69810740000000004</v>
      </c>
      <c r="AS103" s="128"/>
      <c r="AT103" s="123">
        <v>1996</v>
      </c>
      <c r="AU103" s="100">
        <v>0</v>
      </c>
      <c r="AV103" s="100">
        <v>0</v>
      </c>
      <c r="AW103" s="100">
        <v>0</v>
      </c>
      <c r="AX103" s="100">
        <v>0</v>
      </c>
      <c r="AY103" s="100">
        <v>0</v>
      </c>
      <c r="AZ103" s="100">
        <v>0</v>
      </c>
      <c r="BA103" s="100">
        <v>0</v>
      </c>
      <c r="BB103" s="100">
        <v>0</v>
      </c>
      <c r="BC103" s="100">
        <v>0</v>
      </c>
      <c r="BD103" s="100">
        <v>0</v>
      </c>
      <c r="BE103" s="100">
        <v>9.9014599999999994E-2</v>
      </c>
      <c r="BF103" s="100">
        <v>0</v>
      </c>
      <c r="BG103" s="100">
        <v>0</v>
      </c>
      <c r="BH103" s="100">
        <v>0.2903655</v>
      </c>
      <c r="BI103" s="100">
        <v>0.9997317</v>
      </c>
      <c r="BJ103" s="100">
        <v>1.8988213</v>
      </c>
      <c r="BK103" s="100">
        <v>7.4713951999999999</v>
      </c>
      <c r="BL103" s="100">
        <v>28.869365999999999</v>
      </c>
      <c r="BM103" s="100">
        <v>0.52675570000000005</v>
      </c>
      <c r="BN103" s="100">
        <v>0.62196969999999996</v>
      </c>
      <c r="BO103" s="128"/>
      <c r="BP103" s="123">
        <v>1996</v>
      </c>
    </row>
    <row r="104" spans="1:68">
      <c r="A104" s="128"/>
      <c r="B104" s="124">
        <v>1997</v>
      </c>
      <c r="C104" s="100">
        <v>0</v>
      </c>
      <c r="D104" s="100">
        <v>0</v>
      </c>
      <c r="E104" s="100">
        <v>0</v>
      </c>
      <c r="F104" s="100">
        <v>0</v>
      </c>
      <c r="G104" s="100">
        <v>0</v>
      </c>
      <c r="H104" s="100">
        <v>0</v>
      </c>
      <c r="I104" s="100">
        <v>0</v>
      </c>
      <c r="J104" s="100">
        <v>0</v>
      </c>
      <c r="K104" s="100">
        <v>0</v>
      </c>
      <c r="L104" s="100">
        <v>0</v>
      </c>
      <c r="M104" s="100">
        <v>0</v>
      </c>
      <c r="N104" s="100">
        <v>0</v>
      </c>
      <c r="O104" s="100">
        <v>0</v>
      </c>
      <c r="P104" s="100">
        <v>0.29786820000000003</v>
      </c>
      <c r="Q104" s="100">
        <v>0.71303539999999999</v>
      </c>
      <c r="R104" s="100">
        <v>3.1740826000000002</v>
      </c>
      <c r="S104" s="100">
        <v>1.8490268999999999</v>
      </c>
      <c r="T104" s="100">
        <v>14.151833</v>
      </c>
      <c r="U104" s="100">
        <v>0.21843180000000001</v>
      </c>
      <c r="V104" s="100">
        <v>0.34362110000000001</v>
      </c>
      <c r="W104" s="128"/>
      <c r="X104" s="124">
        <v>1997</v>
      </c>
      <c r="Y104" s="100">
        <v>0</v>
      </c>
      <c r="Z104" s="100">
        <v>0</v>
      </c>
      <c r="AA104" s="100">
        <v>0</v>
      </c>
      <c r="AB104" s="100">
        <v>0</v>
      </c>
      <c r="AC104" s="100">
        <v>0</v>
      </c>
      <c r="AD104" s="100">
        <v>0</v>
      </c>
      <c r="AE104" s="100">
        <v>0</v>
      </c>
      <c r="AF104" s="100">
        <v>0</v>
      </c>
      <c r="AG104" s="100">
        <v>0</v>
      </c>
      <c r="AH104" s="100">
        <v>0</v>
      </c>
      <c r="AI104" s="100">
        <v>0.1870946</v>
      </c>
      <c r="AJ104" s="100">
        <v>0</v>
      </c>
      <c r="AK104" s="100">
        <v>0</v>
      </c>
      <c r="AL104" s="100">
        <v>0.85612529999999998</v>
      </c>
      <c r="AM104" s="100">
        <v>0.91768099999999997</v>
      </c>
      <c r="AN104" s="100">
        <v>4.3116288999999997</v>
      </c>
      <c r="AO104" s="100">
        <v>5.5888714000000004</v>
      </c>
      <c r="AP104" s="100">
        <v>18.83784</v>
      </c>
      <c r="AQ104" s="100">
        <v>0.6043039</v>
      </c>
      <c r="AR104" s="100">
        <v>0.540551</v>
      </c>
      <c r="AS104" s="128"/>
      <c r="AT104" s="124">
        <v>1997</v>
      </c>
      <c r="AU104" s="100">
        <v>0</v>
      </c>
      <c r="AV104" s="100">
        <v>0</v>
      </c>
      <c r="AW104" s="100">
        <v>0</v>
      </c>
      <c r="AX104" s="100">
        <v>0</v>
      </c>
      <c r="AY104" s="100">
        <v>0</v>
      </c>
      <c r="AZ104" s="100">
        <v>0</v>
      </c>
      <c r="BA104" s="100">
        <v>0</v>
      </c>
      <c r="BB104" s="100">
        <v>0</v>
      </c>
      <c r="BC104" s="100">
        <v>0</v>
      </c>
      <c r="BD104" s="100">
        <v>0</v>
      </c>
      <c r="BE104" s="100">
        <v>9.1777200000000003E-2</v>
      </c>
      <c r="BF104" s="100">
        <v>0</v>
      </c>
      <c r="BG104" s="100">
        <v>0</v>
      </c>
      <c r="BH104" s="100">
        <v>0.58297569999999999</v>
      </c>
      <c r="BI104" s="100">
        <v>0.82317810000000002</v>
      </c>
      <c r="BJ104" s="100">
        <v>3.8274927000000001</v>
      </c>
      <c r="BK104" s="100">
        <v>4.1798447999999997</v>
      </c>
      <c r="BL104" s="100">
        <v>17.433669999999999</v>
      </c>
      <c r="BM104" s="100">
        <v>0.41252699999999998</v>
      </c>
      <c r="BN104" s="100">
        <v>0.46536169999999999</v>
      </c>
      <c r="BO104" s="128"/>
      <c r="BP104" s="124">
        <v>1997</v>
      </c>
    </row>
    <row r="105" spans="1:68">
      <c r="A105" s="128"/>
      <c r="B105" s="124">
        <v>1998</v>
      </c>
      <c r="C105" s="100">
        <v>0</v>
      </c>
      <c r="D105" s="100">
        <v>0</v>
      </c>
      <c r="E105" s="100">
        <v>0</v>
      </c>
      <c r="F105" s="100">
        <v>0</v>
      </c>
      <c r="G105" s="100">
        <v>0</v>
      </c>
      <c r="H105" s="100">
        <v>0</v>
      </c>
      <c r="I105" s="100">
        <v>0</v>
      </c>
      <c r="J105" s="100">
        <v>0</v>
      </c>
      <c r="K105" s="100">
        <v>0</v>
      </c>
      <c r="L105" s="100">
        <v>0</v>
      </c>
      <c r="M105" s="100">
        <v>0</v>
      </c>
      <c r="N105" s="100">
        <v>0</v>
      </c>
      <c r="O105" s="100">
        <v>0</v>
      </c>
      <c r="P105" s="100">
        <v>0.59955990000000003</v>
      </c>
      <c r="Q105" s="100">
        <v>1.0463498</v>
      </c>
      <c r="R105" s="100">
        <v>2.5048971</v>
      </c>
      <c r="S105" s="100">
        <v>5.4465737000000001</v>
      </c>
      <c r="T105" s="100">
        <v>11.790889</v>
      </c>
      <c r="U105" s="100">
        <v>0.25965189999999999</v>
      </c>
      <c r="V105" s="100">
        <v>0.37619209999999997</v>
      </c>
      <c r="W105" s="128"/>
      <c r="X105" s="124">
        <v>1998</v>
      </c>
      <c r="Y105" s="100">
        <v>0</v>
      </c>
      <c r="Z105" s="100">
        <v>0</v>
      </c>
      <c r="AA105" s="100">
        <v>0</v>
      </c>
      <c r="AB105" s="100">
        <v>0</v>
      </c>
      <c r="AC105" s="100">
        <v>0</v>
      </c>
      <c r="AD105" s="100">
        <v>0</v>
      </c>
      <c r="AE105" s="100">
        <v>0</v>
      </c>
      <c r="AF105" s="100">
        <v>0</v>
      </c>
      <c r="AG105" s="100">
        <v>0</v>
      </c>
      <c r="AH105" s="100">
        <v>0</v>
      </c>
      <c r="AI105" s="100">
        <v>0.17558090000000001</v>
      </c>
      <c r="AJ105" s="100">
        <v>0</v>
      </c>
      <c r="AK105" s="100">
        <v>0</v>
      </c>
      <c r="AL105" s="100">
        <v>0</v>
      </c>
      <c r="AM105" s="100">
        <v>1.2149818999999999</v>
      </c>
      <c r="AN105" s="100">
        <v>0.74819219999999997</v>
      </c>
      <c r="AO105" s="100">
        <v>6.0755689999999998</v>
      </c>
      <c r="AP105" s="100">
        <v>23.729661</v>
      </c>
      <c r="AQ105" s="100">
        <v>0.58732819999999997</v>
      </c>
      <c r="AR105" s="100">
        <v>0.49923499999999998</v>
      </c>
      <c r="AS105" s="128"/>
      <c r="AT105" s="124">
        <v>1998</v>
      </c>
      <c r="AU105" s="100">
        <v>0</v>
      </c>
      <c r="AV105" s="100">
        <v>0</v>
      </c>
      <c r="AW105" s="100">
        <v>0</v>
      </c>
      <c r="AX105" s="100">
        <v>0</v>
      </c>
      <c r="AY105" s="100">
        <v>0</v>
      </c>
      <c r="AZ105" s="100">
        <v>0</v>
      </c>
      <c r="BA105" s="100">
        <v>0</v>
      </c>
      <c r="BB105" s="100">
        <v>0</v>
      </c>
      <c r="BC105" s="100">
        <v>0</v>
      </c>
      <c r="BD105" s="100">
        <v>0</v>
      </c>
      <c r="BE105" s="100">
        <v>8.6323399999999995E-2</v>
      </c>
      <c r="BF105" s="100">
        <v>0</v>
      </c>
      <c r="BG105" s="100">
        <v>0</v>
      </c>
      <c r="BH105" s="100">
        <v>0.2938307</v>
      </c>
      <c r="BI105" s="100">
        <v>1.1364854</v>
      </c>
      <c r="BJ105" s="100">
        <v>1.4991862</v>
      </c>
      <c r="BK105" s="100">
        <v>5.8376314000000002</v>
      </c>
      <c r="BL105" s="100">
        <v>20.109755</v>
      </c>
      <c r="BM105" s="100">
        <v>0.42455809999999999</v>
      </c>
      <c r="BN105" s="100">
        <v>0.4675918</v>
      </c>
      <c r="BO105" s="128"/>
      <c r="BP105" s="124">
        <v>1998</v>
      </c>
    </row>
    <row r="106" spans="1:68">
      <c r="A106" s="128"/>
      <c r="B106" s="124">
        <v>1999</v>
      </c>
      <c r="C106" s="100">
        <v>0</v>
      </c>
      <c r="D106" s="100">
        <v>0</v>
      </c>
      <c r="E106" s="100">
        <v>0</v>
      </c>
      <c r="F106" s="100">
        <v>0</v>
      </c>
      <c r="G106" s="100">
        <v>0</v>
      </c>
      <c r="H106" s="100">
        <v>0</v>
      </c>
      <c r="I106" s="100">
        <v>0</v>
      </c>
      <c r="J106" s="100">
        <v>0</v>
      </c>
      <c r="K106" s="100">
        <v>0</v>
      </c>
      <c r="L106" s="100">
        <v>0</v>
      </c>
      <c r="M106" s="100">
        <v>0</v>
      </c>
      <c r="N106" s="100">
        <v>0</v>
      </c>
      <c r="O106" s="100">
        <v>0</v>
      </c>
      <c r="P106" s="100">
        <v>0.60275820000000002</v>
      </c>
      <c r="Q106" s="100">
        <v>0</v>
      </c>
      <c r="R106" s="100">
        <v>2.8445456</v>
      </c>
      <c r="S106" s="100">
        <v>3.5731513000000001</v>
      </c>
      <c r="T106" s="100">
        <v>11.053846</v>
      </c>
      <c r="U106" s="100">
        <v>0.2141303</v>
      </c>
      <c r="V106" s="100">
        <v>0.30906270000000002</v>
      </c>
      <c r="W106" s="128"/>
      <c r="X106" s="124">
        <v>1999</v>
      </c>
      <c r="Y106" s="100">
        <v>0</v>
      </c>
      <c r="Z106" s="100">
        <v>0</v>
      </c>
      <c r="AA106" s="100">
        <v>0</v>
      </c>
      <c r="AB106" s="100">
        <v>0</v>
      </c>
      <c r="AC106" s="100">
        <v>0</v>
      </c>
      <c r="AD106" s="100">
        <v>0</v>
      </c>
      <c r="AE106" s="100">
        <v>0</v>
      </c>
      <c r="AF106" s="100">
        <v>0</v>
      </c>
      <c r="AG106" s="100">
        <v>0</v>
      </c>
      <c r="AH106" s="100">
        <v>0.15112149999999999</v>
      </c>
      <c r="AI106" s="100">
        <v>0</v>
      </c>
      <c r="AJ106" s="100">
        <v>0.22223950000000001</v>
      </c>
      <c r="AK106" s="100">
        <v>0.26183010000000001</v>
      </c>
      <c r="AL106" s="100">
        <v>0.29066049999999999</v>
      </c>
      <c r="AM106" s="100">
        <v>1.508983</v>
      </c>
      <c r="AN106" s="100">
        <v>1.4326699000000001</v>
      </c>
      <c r="AO106" s="100">
        <v>5.4945658999999996</v>
      </c>
      <c r="AP106" s="100">
        <v>18.163654999999999</v>
      </c>
      <c r="AQ106" s="100">
        <v>0.5595348</v>
      </c>
      <c r="AR106" s="100">
        <v>0.47295589999999998</v>
      </c>
      <c r="AS106" s="128"/>
      <c r="AT106" s="124">
        <v>1999</v>
      </c>
      <c r="AU106" s="100">
        <v>0</v>
      </c>
      <c r="AV106" s="100">
        <v>0</v>
      </c>
      <c r="AW106" s="100">
        <v>0</v>
      </c>
      <c r="AX106" s="100">
        <v>0</v>
      </c>
      <c r="AY106" s="100">
        <v>0</v>
      </c>
      <c r="AZ106" s="100">
        <v>0</v>
      </c>
      <c r="BA106" s="100">
        <v>0</v>
      </c>
      <c r="BB106" s="100">
        <v>0</v>
      </c>
      <c r="BC106" s="100">
        <v>0</v>
      </c>
      <c r="BD106" s="100">
        <v>7.5738399999999997E-2</v>
      </c>
      <c r="BE106" s="100">
        <v>0</v>
      </c>
      <c r="BF106" s="100">
        <v>0.1091396</v>
      </c>
      <c r="BG106" s="100">
        <v>0.13079470000000001</v>
      </c>
      <c r="BH106" s="100">
        <v>0.44388420000000001</v>
      </c>
      <c r="BI106" s="100">
        <v>0.80107280000000003</v>
      </c>
      <c r="BJ106" s="100">
        <v>2.0402792000000001</v>
      </c>
      <c r="BK106" s="100">
        <v>4.7628120000000003</v>
      </c>
      <c r="BL106" s="100">
        <v>15.997439999999999</v>
      </c>
      <c r="BM106" s="100">
        <v>0.38804470000000002</v>
      </c>
      <c r="BN106" s="100">
        <v>0.41258119999999998</v>
      </c>
      <c r="BO106" s="128"/>
      <c r="BP106" s="124">
        <v>1999</v>
      </c>
    </row>
    <row r="107" spans="1:68" s="92" customFormat="1">
      <c r="A107" s="126"/>
      <c r="B107" s="125">
        <v>2000</v>
      </c>
      <c r="C107" s="100">
        <v>0</v>
      </c>
      <c r="D107" s="100">
        <v>0</v>
      </c>
      <c r="E107" s="100">
        <v>0</v>
      </c>
      <c r="F107" s="100">
        <v>0</v>
      </c>
      <c r="G107" s="100">
        <v>0</v>
      </c>
      <c r="H107" s="100">
        <v>0</v>
      </c>
      <c r="I107" s="100">
        <v>0</v>
      </c>
      <c r="J107" s="100">
        <v>0</v>
      </c>
      <c r="K107" s="100">
        <v>0</v>
      </c>
      <c r="L107" s="100">
        <v>0.1507754</v>
      </c>
      <c r="M107" s="100">
        <v>0.63441910000000001</v>
      </c>
      <c r="N107" s="100">
        <v>0</v>
      </c>
      <c r="O107" s="100">
        <v>0</v>
      </c>
      <c r="P107" s="100">
        <v>0.60623150000000003</v>
      </c>
      <c r="Q107" s="100">
        <v>1.0077767</v>
      </c>
      <c r="R107" s="100">
        <v>4.5831404999999998</v>
      </c>
      <c r="S107" s="100">
        <v>5.0756698</v>
      </c>
      <c r="T107" s="100">
        <v>22.067032000000001</v>
      </c>
      <c r="U107" s="100">
        <v>0.4553413</v>
      </c>
      <c r="V107" s="100">
        <v>0.61791030000000002</v>
      </c>
      <c r="W107" s="126"/>
      <c r="X107" s="125">
        <v>2000</v>
      </c>
      <c r="Y107" s="100">
        <v>0</v>
      </c>
      <c r="Z107" s="100">
        <v>0</v>
      </c>
      <c r="AA107" s="100">
        <v>0</v>
      </c>
      <c r="AB107" s="100">
        <v>0</v>
      </c>
      <c r="AC107" s="100">
        <v>0</v>
      </c>
      <c r="AD107" s="100">
        <v>0</v>
      </c>
      <c r="AE107" s="100">
        <v>0.14005519999999999</v>
      </c>
      <c r="AF107" s="100">
        <v>0</v>
      </c>
      <c r="AG107" s="100">
        <v>0</v>
      </c>
      <c r="AH107" s="100">
        <v>0</v>
      </c>
      <c r="AI107" s="100">
        <v>0</v>
      </c>
      <c r="AJ107" s="100">
        <v>0</v>
      </c>
      <c r="AK107" s="100">
        <v>0.25360240000000001</v>
      </c>
      <c r="AL107" s="100">
        <v>0</v>
      </c>
      <c r="AM107" s="100">
        <v>0.6032691</v>
      </c>
      <c r="AN107" s="100">
        <v>2.4481772999999998</v>
      </c>
      <c r="AO107" s="100">
        <v>4.2372208000000002</v>
      </c>
      <c r="AP107" s="100">
        <v>26.424025</v>
      </c>
      <c r="AQ107" s="100">
        <v>0.67811909999999997</v>
      </c>
      <c r="AR107" s="100">
        <v>0.53971080000000005</v>
      </c>
      <c r="AS107" s="126"/>
      <c r="AT107" s="125">
        <v>2000</v>
      </c>
      <c r="AU107" s="100">
        <v>0</v>
      </c>
      <c r="AV107" s="100">
        <v>0</v>
      </c>
      <c r="AW107" s="100">
        <v>0</v>
      </c>
      <c r="AX107" s="100">
        <v>0</v>
      </c>
      <c r="AY107" s="100">
        <v>0</v>
      </c>
      <c r="AZ107" s="100">
        <v>0</v>
      </c>
      <c r="BA107" s="100">
        <v>7.0511199999999996E-2</v>
      </c>
      <c r="BB107" s="100">
        <v>0</v>
      </c>
      <c r="BC107" s="100">
        <v>0</v>
      </c>
      <c r="BD107" s="100">
        <v>7.4993699999999996E-2</v>
      </c>
      <c r="BE107" s="100">
        <v>0.3200655</v>
      </c>
      <c r="BF107" s="100">
        <v>0</v>
      </c>
      <c r="BG107" s="100">
        <v>0.12617449999999999</v>
      </c>
      <c r="BH107" s="100">
        <v>0.29726780000000003</v>
      </c>
      <c r="BI107" s="100">
        <v>0.79464469999999998</v>
      </c>
      <c r="BJ107" s="100">
        <v>3.3722262999999999</v>
      </c>
      <c r="BK107" s="100">
        <v>4.5600525999999997</v>
      </c>
      <c r="BL107" s="100">
        <v>25.087408</v>
      </c>
      <c r="BM107" s="100">
        <v>0.56756070000000003</v>
      </c>
      <c r="BN107" s="100">
        <v>0.5844473</v>
      </c>
      <c r="BO107" s="126"/>
      <c r="BP107" s="125">
        <v>2000</v>
      </c>
    </row>
    <row r="108" spans="1:68">
      <c r="A108" s="128"/>
      <c r="B108" s="124">
        <v>2001</v>
      </c>
      <c r="C108" s="100">
        <v>0</v>
      </c>
      <c r="D108" s="100">
        <v>0</v>
      </c>
      <c r="E108" s="100">
        <v>0</v>
      </c>
      <c r="F108" s="100">
        <v>0</v>
      </c>
      <c r="G108" s="100">
        <v>0</v>
      </c>
      <c r="H108" s="100">
        <v>0</v>
      </c>
      <c r="I108" s="100">
        <v>0</v>
      </c>
      <c r="J108" s="100">
        <v>0</v>
      </c>
      <c r="K108" s="100">
        <v>0</v>
      </c>
      <c r="L108" s="100">
        <v>0.14905199999999999</v>
      </c>
      <c r="M108" s="100">
        <v>0</v>
      </c>
      <c r="N108" s="100">
        <v>0</v>
      </c>
      <c r="O108" s="100">
        <v>0.24320069999999999</v>
      </c>
      <c r="P108" s="100">
        <v>0.90003330000000004</v>
      </c>
      <c r="Q108" s="100">
        <v>1.3266954</v>
      </c>
      <c r="R108" s="100">
        <v>0.88565720000000003</v>
      </c>
      <c r="S108" s="100">
        <v>12.560546</v>
      </c>
      <c r="T108" s="100">
        <v>14.747994</v>
      </c>
      <c r="U108" s="100">
        <v>0.40787190000000001</v>
      </c>
      <c r="V108" s="100">
        <v>0.53473309999999996</v>
      </c>
      <c r="W108" s="128"/>
      <c r="X108" s="124">
        <v>2001</v>
      </c>
      <c r="Y108" s="100">
        <v>0</v>
      </c>
      <c r="Z108" s="100">
        <v>0</v>
      </c>
      <c r="AA108" s="100">
        <v>0</v>
      </c>
      <c r="AB108" s="100">
        <v>0</v>
      </c>
      <c r="AC108" s="100">
        <v>0</v>
      </c>
      <c r="AD108" s="100">
        <v>0</v>
      </c>
      <c r="AE108" s="100">
        <v>0</v>
      </c>
      <c r="AF108" s="100">
        <v>0</v>
      </c>
      <c r="AG108" s="100">
        <v>0</v>
      </c>
      <c r="AH108" s="100">
        <v>0</v>
      </c>
      <c r="AI108" s="100">
        <v>0</v>
      </c>
      <c r="AJ108" s="100">
        <v>0.20302139999999999</v>
      </c>
      <c r="AK108" s="100">
        <v>0.49347990000000003</v>
      </c>
      <c r="AL108" s="100">
        <v>0.87063270000000004</v>
      </c>
      <c r="AM108" s="100">
        <v>1.2027832000000001</v>
      </c>
      <c r="AN108" s="100">
        <v>0.68959099999999995</v>
      </c>
      <c r="AO108" s="100">
        <v>2.9934742000000001</v>
      </c>
      <c r="AP108" s="100">
        <v>18.124399</v>
      </c>
      <c r="AQ108" s="100">
        <v>0.52507630000000005</v>
      </c>
      <c r="AR108" s="100">
        <v>0.4185739</v>
      </c>
      <c r="AS108" s="128"/>
      <c r="AT108" s="124">
        <v>2001</v>
      </c>
      <c r="AU108" s="100">
        <v>0</v>
      </c>
      <c r="AV108" s="100">
        <v>0</v>
      </c>
      <c r="AW108" s="100">
        <v>0</v>
      </c>
      <c r="AX108" s="100">
        <v>0</v>
      </c>
      <c r="AY108" s="100">
        <v>0</v>
      </c>
      <c r="AZ108" s="100">
        <v>0</v>
      </c>
      <c r="BA108" s="100">
        <v>0</v>
      </c>
      <c r="BB108" s="100">
        <v>0</v>
      </c>
      <c r="BC108" s="100">
        <v>0</v>
      </c>
      <c r="BD108" s="100">
        <v>7.4060600000000004E-2</v>
      </c>
      <c r="BE108" s="100">
        <v>0</v>
      </c>
      <c r="BF108" s="100">
        <v>9.9802500000000002E-2</v>
      </c>
      <c r="BG108" s="100">
        <v>0.36743629999999999</v>
      </c>
      <c r="BH108" s="100">
        <v>0.88508889999999996</v>
      </c>
      <c r="BI108" s="100">
        <v>1.2617042999999999</v>
      </c>
      <c r="BJ108" s="100">
        <v>0.77542219999999995</v>
      </c>
      <c r="BK108" s="100">
        <v>6.7110203999999998</v>
      </c>
      <c r="BL108" s="100">
        <v>17.081558999999999</v>
      </c>
      <c r="BM108" s="100">
        <v>0.4669333</v>
      </c>
      <c r="BN108" s="100">
        <v>0.46675319999999998</v>
      </c>
      <c r="BO108" s="128"/>
      <c r="BP108" s="124">
        <v>2001</v>
      </c>
    </row>
    <row r="109" spans="1:68">
      <c r="A109" s="128"/>
      <c r="B109" s="125">
        <v>2002</v>
      </c>
      <c r="C109" s="100">
        <v>0</v>
      </c>
      <c r="D109" s="100">
        <v>0</v>
      </c>
      <c r="E109" s="100">
        <v>0</v>
      </c>
      <c r="F109" s="100">
        <v>0</v>
      </c>
      <c r="G109" s="100">
        <v>0</v>
      </c>
      <c r="H109" s="100">
        <v>0</v>
      </c>
      <c r="I109" s="100">
        <v>0</v>
      </c>
      <c r="J109" s="100">
        <v>0</v>
      </c>
      <c r="K109" s="100">
        <v>0</v>
      </c>
      <c r="L109" s="100">
        <v>0</v>
      </c>
      <c r="M109" s="100">
        <v>0</v>
      </c>
      <c r="N109" s="100">
        <v>0.18318909999999999</v>
      </c>
      <c r="O109" s="100">
        <v>0</v>
      </c>
      <c r="P109" s="100">
        <v>0.2929098</v>
      </c>
      <c r="Q109" s="100">
        <v>0.66352160000000004</v>
      </c>
      <c r="R109" s="100">
        <v>2.5939888999999998</v>
      </c>
      <c r="S109" s="100">
        <v>4.4204755999999996</v>
      </c>
      <c r="T109" s="100">
        <v>16.543769999999999</v>
      </c>
      <c r="U109" s="100">
        <v>0.310062</v>
      </c>
      <c r="V109" s="100">
        <v>0.41221679999999999</v>
      </c>
      <c r="W109" s="128"/>
      <c r="X109" s="125">
        <v>2002</v>
      </c>
      <c r="Y109" s="100">
        <v>0</v>
      </c>
      <c r="Z109" s="100">
        <v>0</v>
      </c>
      <c r="AA109" s="100">
        <v>0</v>
      </c>
      <c r="AB109" s="100">
        <v>0</v>
      </c>
      <c r="AC109" s="100">
        <v>0</v>
      </c>
      <c r="AD109" s="100">
        <v>0</v>
      </c>
      <c r="AE109" s="100">
        <v>0</v>
      </c>
      <c r="AF109" s="100">
        <v>0</v>
      </c>
      <c r="AG109" s="100">
        <v>0</v>
      </c>
      <c r="AH109" s="100">
        <v>0</v>
      </c>
      <c r="AI109" s="100">
        <v>0</v>
      </c>
      <c r="AJ109" s="100">
        <v>0.18796289999999999</v>
      </c>
      <c r="AK109" s="100">
        <v>0</v>
      </c>
      <c r="AL109" s="100">
        <v>0.28404570000000001</v>
      </c>
      <c r="AM109" s="100">
        <v>0.6065661</v>
      </c>
      <c r="AN109" s="100">
        <v>0.34240589999999999</v>
      </c>
      <c r="AO109" s="100">
        <v>5.2524769999999998</v>
      </c>
      <c r="AP109" s="100">
        <v>30.330765</v>
      </c>
      <c r="AQ109" s="100">
        <v>0.74340150000000005</v>
      </c>
      <c r="AR109" s="100">
        <v>0.55255549999999998</v>
      </c>
      <c r="AS109" s="128"/>
      <c r="AT109" s="125">
        <v>2002</v>
      </c>
      <c r="AU109" s="100">
        <v>0</v>
      </c>
      <c r="AV109" s="100">
        <v>0</v>
      </c>
      <c r="AW109" s="100">
        <v>0</v>
      </c>
      <c r="AX109" s="100">
        <v>0</v>
      </c>
      <c r="AY109" s="100">
        <v>0</v>
      </c>
      <c r="AZ109" s="100">
        <v>0</v>
      </c>
      <c r="BA109" s="100">
        <v>0</v>
      </c>
      <c r="BB109" s="100">
        <v>0</v>
      </c>
      <c r="BC109" s="100">
        <v>0</v>
      </c>
      <c r="BD109" s="100">
        <v>0</v>
      </c>
      <c r="BE109" s="100">
        <v>0</v>
      </c>
      <c r="BF109" s="100">
        <v>0.1855453</v>
      </c>
      <c r="BG109" s="100">
        <v>0</v>
      </c>
      <c r="BH109" s="100">
        <v>0.28840969999999999</v>
      </c>
      <c r="BI109" s="100">
        <v>0.63376679999999996</v>
      </c>
      <c r="BJ109" s="100">
        <v>1.3375242000000001</v>
      </c>
      <c r="BK109" s="100">
        <v>4.9252948999999999</v>
      </c>
      <c r="BL109" s="100">
        <v>26.050075</v>
      </c>
      <c r="BM109" s="100">
        <v>0.52833490000000005</v>
      </c>
      <c r="BN109" s="100">
        <v>0.51605199999999996</v>
      </c>
      <c r="BO109" s="128"/>
      <c r="BP109" s="125">
        <v>2002</v>
      </c>
    </row>
    <row r="110" spans="1:68">
      <c r="A110" s="128"/>
      <c r="B110" s="124">
        <v>2003</v>
      </c>
      <c r="C110" s="100">
        <v>0</v>
      </c>
      <c r="D110" s="100">
        <v>0</v>
      </c>
      <c r="E110" s="100">
        <v>0</v>
      </c>
      <c r="F110" s="100">
        <v>0</v>
      </c>
      <c r="G110" s="100">
        <v>0</v>
      </c>
      <c r="H110" s="100">
        <v>0</v>
      </c>
      <c r="I110" s="100">
        <v>0</v>
      </c>
      <c r="J110" s="100">
        <v>0</v>
      </c>
      <c r="K110" s="100">
        <v>0</v>
      </c>
      <c r="L110" s="100">
        <v>0</v>
      </c>
      <c r="M110" s="100">
        <v>0</v>
      </c>
      <c r="N110" s="100">
        <v>0.17297989999999999</v>
      </c>
      <c r="O110" s="100">
        <v>0</v>
      </c>
      <c r="P110" s="100">
        <v>0</v>
      </c>
      <c r="Q110" s="100">
        <v>0</v>
      </c>
      <c r="R110" s="100">
        <v>0</v>
      </c>
      <c r="S110" s="100">
        <v>2.0839411000000001</v>
      </c>
      <c r="T110" s="100">
        <v>11.474864</v>
      </c>
      <c r="U110" s="100">
        <v>0.1430382</v>
      </c>
      <c r="V110" s="100">
        <v>0.20119480000000001</v>
      </c>
      <c r="W110" s="128"/>
      <c r="X110" s="124">
        <v>2003</v>
      </c>
      <c r="Y110" s="100">
        <v>0</v>
      </c>
      <c r="Z110" s="100">
        <v>0</v>
      </c>
      <c r="AA110" s="100">
        <v>0</v>
      </c>
      <c r="AB110" s="100">
        <v>0</v>
      </c>
      <c r="AC110" s="100">
        <v>0</v>
      </c>
      <c r="AD110" s="100">
        <v>0</v>
      </c>
      <c r="AE110" s="100">
        <v>0</v>
      </c>
      <c r="AF110" s="100">
        <v>0</v>
      </c>
      <c r="AG110" s="100">
        <v>0</v>
      </c>
      <c r="AH110" s="100">
        <v>0</v>
      </c>
      <c r="AI110" s="100">
        <v>0</v>
      </c>
      <c r="AJ110" s="100">
        <v>0.17665349999999999</v>
      </c>
      <c r="AK110" s="100">
        <v>0</v>
      </c>
      <c r="AL110" s="100">
        <v>0</v>
      </c>
      <c r="AM110" s="100">
        <v>0.30677199999999999</v>
      </c>
      <c r="AN110" s="100">
        <v>2.0354646000000001</v>
      </c>
      <c r="AO110" s="100">
        <v>4.1150004999999998</v>
      </c>
      <c r="AP110" s="100">
        <v>22.879011999999999</v>
      </c>
      <c r="AQ110" s="100">
        <v>0.61410589999999998</v>
      </c>
      <c r="AR110" s="100">
        <v>0.45626830000000002</v>
      </c>
      <c r="AS110" s="128"/>
      <c r="AT110" s="124">
        <v>2003</v>
      </c>
      <c r="AU110" s="100">
        <v>0</v>
      </c>
      <c r="AV110" s="100">
        <v>0</v>
      </c>
      <c r="AW110" s="100">
        <v>0</v>
      </c>
      <c r="AX110" s="100">
        <v>0</v>
      </c>
      <c r="AY110" s="100">
        <v>0</v>
      </c>
      <c r="AZ110" s="100">
        <v>0</v>
      </c>
      <c r="BA110" s="100">
        <v>0</v>
      </c>
      <c r="BB110" s="100">
        <v>0</v>
      </c>
      <c r="BC110" s="100">
        <v>0</v>
      </c>
      <c r="BD110" s="100">
        <v>0</v>
      </c>
      <c r="BE110" s="100">
        <v>0</v>
      </c>
      <c r="BF110" s="100">
        <v>0.17479739999999999</v>
      </c>
      <c r="BG110" s="100">
        <v>0</v>
      </c>
      <c r="BH110" s="100">
        <v>0</v>
      </c>
      <c r="BI110" s="100">
        <v>0.15995419999999999</v>
      </c>
      <c r="BJ110" s="100">
        <v>1.1270378000000001</v>
      </c>
      <c r="BK110" s="100">
        <v>3.3087930999999999</v>
      </c>
      <c r="BL110" s="100">
        <v>19.322773000000002</v>
      </c>
      <c r="BM110" s="100">
        <v>0.38031029999999999</v>
      </c>
      <c r="BN110" s="100">
        <v>0.36474709999999999</v>
      </c>
      <c r="BO110" s="128"/>
      <c r="BP110" s="124">
        <v>2003</v>
      </c>
    </row>
    <row r="111" spans="1:68">
      <c r="A111" s="128"/>
      <c r="B111" s="125">
        <v>2004</v>
      </c>
      <c r="C111" s="100">
        <v>0</v>
      </c>
      <c r="D111" s="100">
        <v>0</v>
      </c>
      <c r="E111" s="100">
        <v>0</v>
      </c>
      <c r="F111" s="100">
        <v>0</v>
      </c>
      <c r="G111" s="100">
        <v>0</v>
      </c>
      <c r="H111" s="100">
        <v>0</v>
      </c>
      <c r="I111" s="100">
        <v>0</v>
      </c>
      <c r="J111" s="100">
        <v>0</v>
      </c>
      <c r="K111" s="100">
        <v>0</v>
      </c>
      <c r="L111" s="100">
        <v>0</v>
      </c>
      <c r="M111" s="100">
        <v>0</v>
      </c>
      <c r="N111" s="100">
        <v>0</v>
      </c>
      <c r="O111" s="100">
        <v>0.2219805</v>
      </c>
      <c r="P111" s="100">
        <v>0.27691320000000003</v>
      </c>
      <c r="Q111" s="100">
        <v>0</v>
      </c>
      <c r="R111" s="100">
        <v>0</v>
      </c>
      <c r="S111" s="100">
        <v>3.2858852000000001</v>
      </c>
      <c r="T111" s="100">
        <v>12.250398000000001</v>
      </c>
      <c r="U111" s="100">
        <v>0.18189259999999999</v>
      </c>
      <c r="V111" s="100">
        <v>0.24237120000000001</v>
      </c>
      <c r="W111" s="128"/>
      <c r="X111" s="125">
        <v>2004</v>
      </c>
      <c r="Y111" s="100">
        <v>0</v>
      </c>
      <c r="Z111" s="100">
        <v>0</v>
      </c>
      <c r="AA111" s="100">
        <v>0</v>
      </c>
      <c r="AB111" s="100">
        <v>0</v>
      </c>
      <c r="AC111" s="100">
        <v>0</v>
      </c>
      <c r="AD111" s="100">
        <v>0</v>
      </c>
      <c r="AE111" s="100">
        <v>0</v>
      </c>
      <c r="AF111" s="100">
        <v>0</v>
      </c>
      <c r="AG111" s="100">
        <v>0</v>
      </c>
      <c r="AH111" s="100">
        <v>0</v>
      </c>
      <c r="AI111" s="100">
        <v>0</v>
      </c>
      <c r="AJ111" s="100">
        <v>0</v>
      </c>
      <c r="AK111" s="100">
        <v>0</v>
      </c>
      <c r="AL111" s="100">
        <v>0.26914280000000002</v>
      </c>
      <c r="AM111" s="100">
        <v>0.92882129999999996</v>
      </c>
      <c r="AN111" s="100">
        <v>1.6863349999999999</v>
      </c>
      <c r="AO111" s="100">
        <v>3.0770447999999999</v>
      </c>
      <c r="AP111" s="100">
        <v>18.830953999999998</v>
      </c>
      <c r="AQ111" s="100">
        <v>0.52805829999999998</v>
      </c>
      <c r="AR111" s="100">
        <v>0.39471250000000002</v>
      </c>
      <c r="AS111" s="128"/>
      <c r="AT111" s="125">
        <v>2004</v>
      </c>
      <c r="AU111" s="100">
        <v>0</v>
      </c>
      <c r="AV111" s="100">
        <v>0</v>
      </c>
      <c r="AW111" s="100">
        <v>0</v>
      </c>
      <c r="AX111" s="100">
        <v>0</v>
      </c>
      <c r="AY111" s="100">
        <v>0</v>
      </c>
      <c r="AZ111" s="100">
        <v>0</v>
      </c>
      <c r="BA111" s="100">
        <v>0</v>
      </c>
      <c r="BB111" s="100">
        <v>0</v>
      </c>
      <c r="BC111" s="100">
        <v>0</v>
      </c>
      <c r="BD111" s="100">
        <v>0</v>
      </c>
      <c r="BE111" s="100">
        <v>0</v>
      </c>
      <c r="BF111" s="100">
        <v>0</v>
      </c>
      <c r="BG111" s="100">
        <v>0.1116919</v>
      </c>
      <c r="BH111" s="100">
        <v>0.27297270000000001</v>
      </c>
      <c r="BI111" s="100">
        <v>0.48330190000000001</v>
      </c>
      <c r="BJ111" s="100">
        <v>0.9267531</v>
      </c>
      <c r="BK111" s="100">
        <v>3.1607476999999999</v>
      </c>
      <c r="BL111" s="100">
        <v>16.766919000000001</v>
      </c>
      <c r="BM111" s="100">
        <v>0.35619820000000002</v>
      </c>
      <c r="BN111" s="100">
        <v>0.33782839999999997</v>
      </c>
      <c r="BO111" s="128"/>
      <c r="BP111" s="125">
        <v>2004</v>
      </c>
    </row>
    <row r="112" spans="1:68">
      <c r="A112" s="128"/>
      <c r="B112" s="124">
        <v>2005</v>
      </c>
      <c r="C112" s="100">
        <v>0</v>
      </c>
      <c r="D112" s="100">
        <v>0</v>
      </c>
      <c r="E112" s="100">
        <v>0</v>
      </c>
      <c r="F112" s="100">
        <v>0</v>
      </c>
      <c r="G112" s="100">
        <v>0</v>
      </c>
      <c r="H112" s="100">
        <v>0</v>
      </c>
      <c r="I112" s="100">
        <v>0</v>
      </c>
      <c r="J112" s="100">
        <v>0</v>
      </c>
      <c r="K112" s="100">
        <v>0</v>
      </c>
      <c r="L112" s="100">
        <v>0</v>
      </c>
      <c r="M112" s="100">
        <v>0</v>
      </c>
      <c r="N112" s="100">
        <v>0.16244310000000001</v>
      </c>
      <c r="O112" s="100">
        <v>0</v>
      </c>
      <c r="P112" s="100">
        <v>0</v>
      </c>
      <c r="Q112" s="100">
        <v>0</v>
      </c>
      <c r="R112" s="100">
        <v>1.6180444</v>
      </c>
      <c r="S112" s="100">
        <v>2.5268158000000001</v>
      </c>
      <c r="T112" s="100">
        <v>15.54227</v>
      </c>
      <c r="U112" s="100">
        <v>0.23952970000000001</v>
      </c>
      <c r="V112" s="100">
        <v>0.3070349</v>
      </c>
      <c r="W112" s="128"/>
      <c r="X112" s="124">
        <v>2005</v>
      </c>
      <c r="Y112" s="100">
        <v>0</v>
      </c>
      <c r="Z112" s="100">
        <v>0</v>
      </c>
      <c r="AA112" s="100">
        <v>0</v>
      </c>
      <c r="AB112" s="100">
        <v>0</v>
      </c>
      <c r="AC112" s="100">
        <v>0</v>
      </c>
      <c r="AD112" s="100">
        <v>0</v>
      </c>
      <c r="AE112" s="100">
        <v>0</v>
      </c>
      <c r="AF112" s="100">
        <v>0</v>
      </c>
      <c r="AG112" s="100">
        <v>0</v>
      </c>
      <c r="AH112" s="100">
        <v>0</v>
      </c>
      <c r="AI112" s="100">
        <v>0</v>
      </c>
      <c r="AJ112" s="100">
        <v>0</v>
      </c>
      <c r="AK112" s="100">
        <v>0.21469460000000001</v>
      </c>
      <c r="AL112" s="100">
        <v>0</v>
      </c>
      <c r="AM112" s="100">
        <v>0.93148319999999996</v>
      </c>
      <c r="AN112" s="100">
        <v>1.6856755000000001</v>
      </c>
      <c r="AO112" s="100">
        <v>3.4248628000000001</v>
      </c>
      <c r="AP112" s="100">
        <v>24.795798999999999</v>
      </c>
      <c r="AQ112" s="100">
        <v>0.66947509999999999</v>
      </c>
      <c r="AR112" s="100">
        <v>0.48181960000000001</v>
      </c>
      <c r="AS112" s="128"/>
      <c r="AT112" s="124">
        <v>2005</v>
      </c>
      <c r="AU112" s="100">
        <v>0</v>
      </c>
      <c r="AV112" s="100">
        <v>0</v>
      </c>
      <c r="AW112" s="100">
        <v>0</v>
      </c>
      <c r="AX112" s="100">
        <v>0</v>
      </c>
      <c r="AY112" s="100">
        <v>0</v>
      </c>
      <c r="AZ112" s="100">
        <v>0</v>
      </c>
      <c r="BA112" s="100">
        <v>0</v>
      </c>
      <c r="BB112" s="100">
        <v>0</v>
      </c>
      <c r="BC112" s="100">
        <v>0</v>
      </c>
      <c r="BD112" s="100">
        <v>0</v>
      </c>
      <c r="BE112" s="100">
        <v>0</v>
      </c>
      <c r="BF112" s="100">
        <v>8.1536499999999998E-2</v>
      </c>
      <c r="BG112" s="100">
        <v>0.10691920000000001</v>
      </c>
      <c r="BH112" s="100">
        <v>0</v>
      </c>
      <c r="BI112" s="100">
        <v>0.48456969999999999</v>
      </c>
      <c r="BJ112" s="100">
        <v>1.6549320000000001</v>
      </c>
      <c r="BK112" s="100">
        <v>3.0620994000000001</v>
      </c>
      <c r="BL112" s="100">
        <v>21.840492000000001</v>
      </c>
      <c r="BM112" s="100">
        <v>0.45596819999999999</v>
      </c>
      <c r="BN112" s="100">
        <v>0.41942980000000002</v>
      </c>
      <c r="BO112" s="128"/>
      <c r="BP112" s="124">
        <v>2005</v>
      </c>
    </row>
    <row r="113" spans="2:68">
      <c r="B113" s="124">
        <v>2006</v>
      </c>
      <c r="C113" s="100">
        <v>0</v>
      </c>
      <c r="D113" s="100">
        <v>0</v>
      </c>
      <c r="E113" s="100">
        <v>0</v>
      </c>
      <c r="F113" s="100">
        <v>0</v>
      </c>
      <c r="G113" s="100">
        <v>0</v>
      </c>
      <c r="H113" s="100">
        <v>0</v>
      </c>
      <c r="I113" s="100">
        <v>0</v>
      </c>
      <c r="J113" s="100">
        <v>0</v>
      </c>
      <c r="K113" s="100">
        <v>0</v>
      </c>
      <c r="L113" s="100">
        <v>0</v>
      </c>
      <c r="M113" s="100">
        <v>0</v>
      </c>
      <c r="N113" s="100">
        <v>0</v>
      </c>
      <c r="O113" s="100">
        <v>0</v>
      </c>
      <c r="P113" s="100">
        <v>0.52351219999999998</v>
      </c>
      <c r="Q113" s="100">
        <v>0</v>
      </c>
      <c r="R113" s="100">
        <v>0.40000799999999997</v>
      </c>
      <c r="S113" s="100">
        <v>1.8247287000000001</v>
      </c>
      <c r="T113" s="100">
        <v>12.588848</v>
      </c>
      <c r="U113" s="100">
        <v>0.1870185</v>
      </c>
      <c r="V113" s="100">
        <v>0.23212540000000001</v>
      </c>
      <c r="X113" s="124">
        <v>2006</v>
      </c>
      <c r="Y113" s="100">
        <v>0</v>
      </c>
      <c r="Z113" s="100">
        <v>0</v>
      </c>
      <c r="AA113" s="100">
        <v>0</v>
      </c>
      <c r="AB113" s="100">
        <v>0</v>
      </c>
      <c r="AC113" s="100">
        <v>0</v>
      </c>
      <c r="AD113" s="100">
        <v>0</v>
      </c>
      <c r="AE113" s="100">
        <v>0</v>
      </c>
      <c r="AF113" s="100">
        <v>0</v>
      </c>
      <c r="AG113" s="100">
        <v>0</v>
      </c>
      <c r="AH113" s="100">
        <v>0</v>
      </c>
      <c r="AI113" s="100">
        <v>0</v>
      </c>
      <c r="AJ113" s="100">
        <v>0.15895770000000001</v>
      </c>
      <c r="AK113" s="100">
        <v>0</v>
      </c>
      <c r="AL113" s="100">
        <v>0</v>
      </c>
      <c r="AM113" s="100">
        <v>0</v>
      </c>
      <c r="AN113" s="100">
        <v>1.6852834000000001</v>
      </c>
      <c r="AO113" s="100">
        <v>2.9532126999999999</v>
      </c>
      <c r="AP113" s="100">
        <v>20.888843999999999</v>
      </c>
      <c r="AQ113" s="100">
        <v>0.5635696</v>
      </c>
      <c r="AR113" s="100">
        <v>0.38894990000000002</v>
      </c>
      <c r="AT113" s="124">
        <v>2006</v>
      </c>
      <c r="AU113" s="100">
        <v>0</v>
      </c>
      <c r="AV113" s="100">
        <v>0</v>
      </c>
      <c r="AW113" s="100">
        <v>0</v>
      </c>
      <c r="AX113" s="100">
        <v>0</v>
      </c>
      <c r="AY113" s="100">
        <v>0</v>
      </c>
      <c r="AZ113" s="100">
        <v>0</v>
      </c>
      <c r="BA113" s="100">
        <v>0</v>
      </c>
      <c r="BB113" s="100">
        <v>0</v>
      </c>
      <c r="BC113" s="100">
        <v>0</v>
      </c>
      <c r="BD113" s="100">
        <v>0</v>
      </c>
      <c r="BE113" s="100">
        <v>0</v>
      </c>
      <c r="BF113" s="100">
        <v>7.9491800000000001E-2</v>
      </c>
      <c r="BG113" s="100">
        <v>0</v>
      </c>
      <c r="BH113" s="100">
        <v>0.25869170000000002</v>
      </c>
      <c r="BI113" s="100">
        <v>0</v>
      </c>
      <c r="BJ113" s="100">
        <v>1.0975322000000001</v>
      </c>
      <c r="BK113" s="100">
        <v>2.4910446999999998</v>
      </c>
      <c r="BL113" s="100">
        <v>18.199390000000001</v>
      </c>
      <c r="BM113" s="100">
        <v>0.37651030000000002</v>
      </c>
      <c r="BN113" s="100">
        <v>0.33358910000000003</v>
      </c>
      <c r="BP113" s="124">
        <v>2006</v>
      </c>
    </row>
    <row r="114" spans="2:68">
      <c r="B114" s="124">
        <v>2007</v>
      </c>
      <c r="C114" s="100">
        <v>0</v>
      </c>
      <c r="D114" s="100">
        <v>0</v>
      </c>
      <c r="E114" s="100">
        <v>0</v>
      </c>
      <c r="F114" s="100">
        <v>0</v>
      </c>
      <c r="G114" s="100">
        <v>0</v>
      </c>
      <c r="H114" s="100">
        <v>0</v>
      </c>
      <c r="I114" s="100">
        <v>0</v>
      </c>
      <c r="J114" s="100">
        <v>0</v>
      </c>
      <c r="K114" s="100">
        <v>0</v>
      </c>
      <c r="L114" s="100">
        <v>0</v>
      </c>
      <c r="M114" s="100">
        <v>0</v>
      </c>
      <c r="N114" s="100">
        <v>0</v>
      </c>
      <c r="O114" s="100">
        <v>0</v>
      </c>
      <c r="P114" s="100">
        <v>0</v>
      </c>
      <c r="Q114" s="100">
        <v>0.64869560000000004</v>
      </c>
      <c r="R114" s="100">
        <v>0.39786899999999997</v>
      </c>
      <c r="S114" s="100">
        <v>3.5249952000000002</v>
      </c>
      <c r="T114" s="100">
        <v>10.818315</v>
      </c>
      <c r="U114" s="100">
        <v>0.20282729999999999</v>
      </c>
      <c r="V114" s="100">
        <v>0.23971120000000001</v>
      </c>
      <c r="X114" s="124">
        <v>2007</v>
      </c>
      <c r="Y114" s="100">
        <v>0</v>
      </c>
      <c r="Z114" s="100">
        <v>0</v>
      </c>
      <c r="AA114" s="100">
        <v>0</v>
      </c>
      <c r="AB114" s="100">
        <v>0</v>
      </c>
      <c r="AC114" s="100">
        <v>0</v>
      </c>
      <c r="AD114" s="100">
        <v>0</v>
      </c>
      <c r="AE114" s="100">
        <v>0</v>
      </c>
      <c r="AF114" s="100">
        <v>0</v>
      </c>
      <c r="AG114" s="100">
        <v>0</v>
      </c>
      <c r="AH114" s="100">
        <v>0</v>
      </c>
      <c r="AI114" s="100">
        <v>0</v>
      </c>
      <c r="AJ114" s="100">
        <v>0</v>
      </c>
      <c r="AK114" s="100">
        <v>0.37991249999999999</v>
      </c>
      <c r="AL114" s="100">
        <v>0</v>
      </c>
      <c r="AM114" s="100">
        <v>0</v>
      </c>
      <c r="AN114" s="100">
        <v>1.0122447999999999</v>
      </c>
      <c r="AO114" s="100">
        <v>3.3241089000000001</v>
      </c>
      <c r="AP114" s="100">
        <v>20.334817000000001</v>
      </c>
      <c r="AQ114" s="100">
        <v>0.56330040000000003</v>
      </c>
      <c r="AR114" s="100">
        <v>0.37750729999999999</v>
      </c>
      <c r="AT114" s="124">
        <v>2007</v>
      </c>
      <c r="AU114" s="100">
        <v>0</v>
      </c>
      <c r="AV114" s="100">
        <v>0</v>
      </c>
      <c r="AW114" s="100">
        <v>0</v>
      </c>
      <c r="AX114" s="100">
        <v>0</v>
      </c>
      <c r="AY114" s="100">
        <v>0</v>
      </c>
      <c r="AZ114" s="100">
        <v>0</v>
      </c>
      <c r="BA114" s="100">
        <v>0</v>
      </c>
      <c r="BB114" s="100">
        <v>0</v>
      </c>
      <c r="BC114" s="100">
        <v>0</v>
      </c>
      <c r="BD114" s="100">
        <v>0</v>
      </c>
      <c r="BE114" s="100">
        <v>0</v>
      </c>
      <c r="BF114" s="100">
        <v>0</v>
      </c>
      <c r="BG114" s="100">
        <v>0.18954309999999999</v>
      </c>
      <c r="BH114" s="100">
        <v>0</v>
      </c>
      <c r="BI114" s="100">
        <v>0.31237939999999997</v>
      </c>
      <c r="BJ114" s="100">
        <v>0.73031349999999995</v>
      </c>
      <c r="BK114" s="100">
        <v>3.4073291999999999</v>
      </c>
      <c r="BL114" s="100">
        <v>17.20374</v>
      </c>
      <c r="BM114" s="100">
        <v>0.38410529999999998</v>
      </c>
      <c r="BN114" s="100">
        <v>0.33081240000000001</v>
      </c>
      <c r="BP114" s="124">
        <v>2007</v>
      </c>
    </row>
    <row r="115" spans="2:68">
      <c r="B115" s="124">
        <v>2008</v>
      </c>
      <c r="C115" s="100">
        <v>0</v>
      </c>
      <c r="D115" s="100">
        <v>0</v>
      </c>
      <c r="E115" s="100">
        <v>0</v>
      </c>
      <c r="F115" s="100">
        <v>0</v>
      </c>
      <c r="G115" s="100">
        <v>0</v>
      </c>
      <c r="H115" s="100">
        <v>0</v>
      </c>
      <c r="I115" s="100">
        <v>0</v>
      </c>
      <c r="J115" s="100">
        <v>0</v>
      </c>
      <c r="K115" s="100">
        <v>0</v>
      </c>
      <c r="L115" s="100">
        <v>0</v>
      </c>
      <c r="M115" s="100">
        <v>0</v>
      </c>
      <c r="N115" s="100">
        <v>0.15840480000000001</v>
      </c>
      <c r="O115" s="100">
        <v>0.1785947</v>
      </c>
      <c r="P115" s="100">
        <v>0.2433641</v>
      </c>
      <c r="Q115" s="100">
        <v>0.314799</v>
      </c>
      <c r="R115" s="100">
        <v>0.39755269999999998</v>
      </c>
      <c r="S115" s="100">
        <v>1.1360086</v>
      </c>
      <c r="T115" s="100">
        <v>15.339776000000001</v>
      </c>
      <c r="U115" s="100">
        <v>0.23647270000000001</v>
      </c>
      <c r="V115" s="100">
        <v>0.27423160000000002</v>
      </c>
      <c r="X115" s="124">
        <v>2008</v>
      </c>
      <c r="Y115" s="100">
        <v>0</v>
      </c>
      <c r="Z115" s="100">
        <v>0</v>
      </c>
      <c r="AA115" s="100">
        <v>0</v>
      </c>
      <c r="AB115" s="100">
        <v>0</v>
      </c>
      <c r="AC115" s="100">
        <v>0</v>
      </c>
      <c r="AD115" s="100">
        <v>0</v>
      </c>
      <c r="AE115" s="100">
        <v>0</v>
      </c>
      <c r="AF115" s="100">
        <v>0</v>
      </c>
      <c r="AG115" s="100">
        <v>0</v>
      </c>
      <c r="AH115" s="100">
        <v>0</v>
      </c>
      <c r="AI115" s="100">
        <v>0</v>
      </c>
      <c r="AJ115" s="100">
        <v>0</v>
      </c>
      <c r="AK115" s="100">
        <v>0</v>
      </c>
      <c r="AL115" s="100">
        <v>0</v>
      </c>
      <c r="AM115" s="100">
        <v>0</v>
      </c>
      <c r="AN115" s="100">
        <v>1.0155962000000001</v>
      </c>
      <c r="AO115" s="100">
        <v>3.2708197999999999</v>
      </c>
      <c r="AP115" s="100">
        <v>19.556659</v>
      </c>
      <c r="AQ115" s="100">
        <v>0.53385009999999999</v>
      </c>
      <c r="AR115" s="100">
        <v>0.34997250000000002</v>
      </c>
      <c r="AT115" s="124">
        <v>2008</v>
      </c>
      <c r="AU115" s="100">
        <v>0</v>
      </c>
      <c r="AV115" s="100">
        <v>0</v>
      </c>
      <c r="AW115" s="100">
        <v>0</v>
      </c>
      <c r="AX115" s="100">
        <v>0</v>
      </c>
      <c r="AY115" s="100">
        <v>0</v>
      </c>
      <c r="AZ115" s="100">
        <v>0</v>
      </c>
      <c r="BA115" s="100">
        <v>0</v>
      </c>
      <c r="BB115" s="100">
        <v>0</v>
      </c>
      <c r="BC115" s="100">
        <v>0</v>
      </c>
      <c r="BD115" s="100">
        <v>0</v>
      </c>
      <c r="BE115" s="100">
        <v>0</v>
      </c>
      <c r="BF115" s="100">
        <v>7.8827400000000006E-2</v>
      </c>
      <c r="BG115" s="100">
        <v>8.9476299999999995E-2</v>
      </c>
      <c r="BH115" s="100">
        <v>0.12089560000000001</v>
      </c>
      <c r="BI115" s="100">
        <v>0.1520041</v>
      </c>
      <c r="BJ115" s="100">
        <v>0.73135229999999996</v>
      </c>
      <c r="BK115" s="100">
        <v>2.3773184999999999</v>
      </c>
      <c r="BL115" s="100">
        <v>18.153144000000001</v>
      </c>
      <c r="BM115" s="100">
        <v>0.38589689999999999</v>
      </c>
      <c r="BN115" s="100">
        <v>0.32513570000000003</v>
      </c>
      <c r="BP115" s="124">
        <v>2008</v>
      </c>
    </row>
    <row r="116" spans="2:68">
      <c r="B116" s="124">
        <v>2009</v>
      </c>
      <c r="C116" s="100">
        <v>0</v>
      </c>
      <c r="D116" s="100">
        <v>0</v>
      </c>
      <c r="E116" s="100">
        <v>0</v>
      </c>
      <c r="F116" s="100">
        <v>0</v>
      </c>
      <c r="G116" s="100">
        <v>0</v>
      </c>
      <c r="H116" s="100">
        <v>0</v>
      </c>
      <c r="I116" s="100">
        <v>0</v>
      </c>
      <c r="J116" s="100">
        <v>0</v>
      </c>
      <c r="K116" s="100">
        <v>0</v>
      </c>
      <c r="L116" s="100">
        <v>0</v>
      </c>
      <c r="M116" s="100">
        <v>0</v>
      </c>
      <c r="N116" s="100">
        <v>0</v>
      </c>
      <c r="O116" s="100">
        <v>0</v>
      </c>
      <c r="P116" s="100">
        <v>0</v>
      </c>
      <c r="Q116" s="100">
        <v>0.3033594</v>
      </c>
      <c r="R116" s="100">
        <v>0.39597840000000001</v>
      </c>
      <c r="S116" s="100">
        <v>0.55259000000000003</v>
      </c>
      <c r="T116" s="100">
        <v>13.708904</v>
      </c>
      <c r="U116" s="100">
        <v>0.18517149999999999</v>
      </c>
      <c r="V116" s="100">
        <v>0.21726280000000001</v>
      </c>
      <c r="X116" s="124">
        <v>2009</v>
      </c>
      <c r="Y116" s="100">
        <v>0</v>
      </c>
      <c r="Z116" s="100">
        <v>0</v>
      </c>
      <c r="AA116" s="100">
        <v>0</v>
      </c>
      <c r="AB116" s="100">
        <v>0</v>
      </c>
      <c r="AC116" s="100">
        <v>0</v>
      </c>
      <c r="AD116" s="100">
        <v>0</v>
      </c>
      <c r="AE116" s="100">
        <v>0</v>
      </c>
      <c r="AF116" s="100">
        <v>0</v>
      </c>
      <c r="AG116" s="100">
        <v>0</v>
      </c>
      <c r="AH116" s="100">
        <v>0</v>
      </c>
      <c r="AI116" s="100">
        <v>0</v>
      </c>
      <c r="AJ116" s="100">
        <v>0</v>
      </c>
      <c r="AK116" s="100">
        <v>0</v>
      </c>
      <c r="AL116" s="100">
        <v>0.68888870000000002</v>
      </c>
      <c r="AM116" s="100">
        <v>0</v>
      </c>
      <c r="AN116" s="100">
        <v>1.3558127</v>
      </c>
      <c r="AO116" s="100">
        <v>2.4228230000000002</v>
      </c>
      <c r="AP116" s="100">
        <v>21.701567000000001</v>
      </c>
      <c r="AQ116" s="100">
        <v>0.60601300000000002</v>
      </c>
      <c r="AR116" s="100">
        <v>0.39818150000000002</v>
      </c>
      <c r="AT116" s="124">
        <v>2009</v>
      </c>
      <c r="AU116" s="100">
        <v>0</v>
      </c>
      <c r="AV116" s="100">
        <v>0</v>
      </c>
      <c r="AW116" s="100">
        <v>0</v>
      </c>
      <c r="AX116" s="100">
        <v>0</v>
      </c>
      <c r="AY116" s="100">
        <v>0</v>
      </c>
      <c r="AZ116" s="100">
        <v>0</v>
      </c>
      <c r="BA116" s="100">
        <v>0</v>
      </c>
      <c r="BB116" s="100">
        <v>0</v>
      </c>
      <c r="BC116" s="100">
        <v>0</v>
      </c>
      <c r="BD116" s="100">
        <v>0</v>
      </c>
      <c r="BE116" s="100">
        <v>0</v>
      </c>
      <c r="BF116" s="100">
        <v>0</v>
      </c>
      <c r="BG116" s="100">
        <v>0</v>
      </c>
      <c r="BH116" s="100">
        <v>0.34647509999999998</v>
      </c>
      <c r="BI116" s="100">
        <v>0.1469944</v>
      </c>
      <c r="BJ116" s="100">
        <v>0.91313359999999999</v>
      </c>
      <c r="BK116" s="100">
        <v>1.6331825</v>
      </c>
      <c r="BL116" s="100">
        <v>19.009910000000001</v>
      </c>
      <c r="BM116" s="100">
        <v>0.39646589999999998</v>
      </c>
      <c r="BN116" s="100">
        <v>0.32893420000000001</v>
      </c>
      <c r="BP116" s="124">
        <v>2009</v>
      </c>
    </row>
    <row r="117" spans="2:68">
      <c r="B117" s="124">
        <v>2010</v>
      </c>
      <c r="C117" s="100">
        <v>0</v>
      </c>
      <c r="D117" s="100">
        <v>0</v>
      </c>
      <c r="E117" s="100">
        <v>0</v>
      </c>
      <c r="F117" s="100">
        <v>0</v>
      </c>
      <c r="G117" s="100">
        <v>0</v>
      </c>
      <c r="H117" s="100">
        <v>0</v>
      </c>
      <c r="I117" s="100">
        <v>0</v>
      </c>
      <c r="J117" s="100">
        <v>0</v>
      </c>
      <c r="K117" s="100">
        <v>0</v>
      </c>
      <c r="L117" s="100">
        <v>0</v>
      </c>
      <c r="M117" s="100">
        <v>0</v>
      </c>
      <c r="N117" s="100">
        <v>0.1541362</v>
      </c>
      <c r="O117" s="100">
        <v>0</v>
      </c>
      <c r="P117" s="100">
        <v>0</v>
      </c>
      <c r="Q117" s="100">
        <v>0</v>
      </c>
      <c r="R117" s="100">
        <v>0</v>
      </c>
      <c r="S117" s="100">
        <v>3.7567555000000001</v>
      </c>
      <c r="T117" s="100">
        <v>12.159533</v>
      </c>
      <c r="U117" s="100">
        <v>0.21882180000000001</v>
      </c>
      <c r="V117" s="100">
        <v>0.2380099</v>
      </c>
      <c r="X117" s="124">
        <v>2010</v>
      </c>
      <c r="Y117" s="100">
        <v>0</v>
      </c>
      <c r="Z117" s="100">
        <v>0</v>
      </c>
      <c r="AA117" s="100">
        <v>0</v>
      </c>
      <c r="AB117" s="100">
        <v>0</v>
      </c>
      <c r="AC117" s="100">
        <v>0</v>
      </c>
      <c r="AD117" s="100">
        <v>0</v>
      </c>
      <c r="AE117" s="100">
        <v>0</v>
      </c>
      <c r="AF117" s="100">
        <v>0</v>
      </c>
      <c r="AG117" s="100">
        <v>0</v>
      </c>
      <c r="AH117" s="100">
        <v>0</v>
      </c>
      <c r="AI117" s="100">
        <v>0</v>
      </c>
      <c r="AJ117" s="100">
        <v>0</v>
      </c>
      <c r="AK117" s="100">
        <v>0</v>
      </c>
      <c r="AL117" s="100">
        <v>0.21874469999999999</v>
      </c>
      <c r="AM117" s="100">
        <v>0.27711269999999999</v>
      </c>
      <c r="AN117" s="100">
        <v>1.6889323999999999</v>
      </c>
      <c r="AO117" s="100">
        <v>3.1916633999999999</v>
      </c>
      <c r="AP117" s="100">
        <v>25.097055000000001</v>
      </c>
      <c r="AQ117" s="100">
        <v>0.71403269999999996</v>
      </c>
      <c r="AR117" s="100">
        <v>0.45913929999999997</v>
      </c>
      <c r="AT117" s="124">
        <v>2010</v>
      </c>
      <c r="AU117" s="100">
        <v>0</v>
      </c>
      <c r="AV117" s="100">
        <v>0</v>
      </c>
      <c r="AW117" s="100">
        <v>0</v>
      </c>
      <c r="AX117" s="100">
        <v>0</v>
      </c>
      <c r="AY117" s="100">
        <v>0</v>
      </c>
      <c r="AZ117" s="100">
        <v>0</v>
      </c>
      <c r="BA117" s="100">
        <v>0</v>
      </c>
      <c r="BB117" s="100">
        <v>0</v>
      </c>
      <c r="BC117" s="100">
        <v>0</v>
      </c>
      <c r="BD117" s="100">
        <v>0</v>
      </c>
      <c r="BE117" s="100">
        <v>0</v>
      </c>
      <c r="BF117" s="100">
        <v>7.64291E-2</v>
      </c>
      <c r="BG117" s="100">
        <v>0</v>
      </c>
      <c r="BH117" s="100">
        <v>0.1100843</v>
      </c>
      <c r="BI117" s="100">
        <v>0.1418653</v>
      </c>
      <c r="BJ117" s="100">
        <v>0.90940840000000001</v>
      </c>
      <c r="BK117" s="100">
        <v>3.43262</v>
      </c>
      <c r="BL117" s="100">
        <v>20.693543999999999</v>
      </c>
      <c r="BM117" s="100">
        <v>0.46750710000000001</v>
      </c>
      <c r="BN117" s="100">
        <v>0.37792219999999999</v>
      </c>
      <c r="BP117" s="124">
        <v>2010</v>
      </c>
    </row>
    <row r="118" spans="2:68">
      <c r="B118" s="124">
        <v>2011</v>
      </c>
      <c r="C118" s="100">
        <v>0</v>
      </c>
      <c r="D118" s="100">
        <v>0</v>
      </c>
      <c r="E118" s="100">
        <v>0</v>
      </c>
      <c r="F118" s="100">
        <v>0</v>
      </c>
      <c r="G118" s="100">
        <v>0</v>
      </c>
      <c r="H118" s="100">
        <v>0</v>
      </c>
      <c r="I118" s="100">
        <v>0</v>
      </c>
      <c r="J118" s="100">
        <v>0</v>
      </c>
      <c r="K118" s="100">
        <v>0</v>
      </c>
      <c r="L118" s="100">
        <v>0</v>
      </c>
      <c r="M118" s="100">
        <v>0</v>
      </c>
      <c r="N118" s="100">
        <v>0</v>
      </c>
      <c r="O118" s="100">
        <v>0</v>
      </c>
      <c r="P118" s="100">
        <v>0</v>
      </c>
      <c r="Q118" s="100">
        <v>0</v>
      </c>
      <c r="R118" s="100">
        <v>1.5479217000000001</v>
      </c>
      <c r="S118" s="100">
        <v>1.0494721</v>
      </c>
      <c r="T118" s="100">
        <v>13.662184999999999</v>
      </c>
      <c r="U118" s="100">
        <v>0.2248559</v>
      </c>
      <c r="V118" s="100">
        <v>0.2459141</v>
      </c>
      <c r="X118" s="124">
        <v>2011</v>
      </c>
      <c r="Y118" s="100">
        <v>0</v>
      </c>
      <c r="Z118" s="100">
        <v>0</v>
      </c>
      <c r="AA118" s="100">
        <v>0</v>
      </c>
      <c r="AB118" s="100">
        <v>0</v>
      </c>
      <c r="AC118" s="100">
        <v>0</v>
      </c>
      <c r="AD118" s="100">
        <v>0</v>
      </c>
      <c r="AE118" s="100">
        <v>0</v>
      </c>
      <c r="AF118" s="100">
        <v>0</v>
      </c>
      <c r="AG118" s="100">
        <v>0</v>
      </c>
      <c r="AH118" s="100">
        <v>0</v>
      </c>
      <c r="AI118" s="100">
        <v>0</v>
      </c>
      <c r="AJ118" s="100">
        <v>0</v>
      </c>
      <c r="AK118" s="100">
        <v>0</v>
      </c>
      <c r="AL118" s="100">
        <v>0.41666059999999999</v>
      </c>
      <c r="AM118" s="100">
        <v>0.53999330000000001</v>
      </c>
      <c r="AN118" s="100">
        <v>0.66682229999999998</v>
      </c>
      <c r="AO118" s="100">
        <v>5.9180935999999997</v>
      </c>
      <c r="AP118" s="100">
        <v>24.193213</v>
      </c>
      <c r="AQ118" s="100">
        <v>0.75745490000000004</v>
      </c>
      <c r="AR118" s="100">
        <v>0.48140179999999999</v>
      </c>
      <c r="AT118" s="124">
        <v>2011</v>
      </c>
      <c r="AU118" s="100">
        <v>0</v>
      </c>
      <c r="AV118" s="100">
        <v>0</v>
      </c>
      <c r="AW118" s="100">
        <v>0</v>
      </c>
      <c r="AX118" s="100">
        <v>0</v>
      </c>
      <c r="AY118" s="100">
        <v>0</v>
      </c>
      <c r="AZ118" s="100">
        <v>0</v>
      </c>
      <c r="BA118" s="100">
        <v>0</v>
      </c>
      <c r="BB118" s="100">
        <v>0</v>
      </c>
      <c r="BC118" s="100">
        <v>0</v>
      </c>
      <c r="BD118" s="100">
        <v>0</v>
      </c>
      <c r="BE118" s="100">
        <v>0</v>
      </c>
      <c r="BF118" s="100">
        <v>0</v>
      </c>
      <c r="BG118" s="100">
        <v>0</v>
      </c>
      <c r="BH118" s="100">
        <v>0.20958650000000001</v>
      </c>
      <c r="BI118" s="100">
        <v>0.27484950000000002</v>
      </c>
      <c r="BJ118" s="100">
        <v>1.0746121</v>
      </c>
      <c r="BK118" s="100">
        <v>3.8285529</v>
      </c>
      <c r="BL118" s="100">
        <v>20.564558999999999</v>
      </c>
      <c r="BM118" s="100">
        <v>0.49238979999999999</v>
      </c>
      <c r="BN118" s="100">
        <v>0.39121060000000002</v>
      </c>
      <c r="BP118" s="124">
        <v>2011</v>
      </c>
    </row>
    <row r="119" spans="2:68">
      <c r="B119" s="124">
        <v>2012</v>
      </c>
      <c r="C119" s="100">
        <v>0</v>
      </c>
      <c r="D119" s="100">
        <v>0</v>
      </c>
      <c r="E119" s="100">
        <v>0</v>
      </c>
      <c r="F119" s="100">
        <v>0</v>
      </c>
      <c r="G119" s="100">
        <v>0</v>
      </c>
      <c r="H119" s="100">
        <v>0</v>
      </c>
      <c r="I119" s="100">
        <v>0</v>
      </c>
      <c r="J119" s="100">
        <v>0</v>
      </c>
      <c r="K119" s="100">
        <v>0</v>
      </c>
      <c r="L119" s="100">
        <v>0</v>
      </c>
      <c r="M119" s="100">
        <v>0.13262370000000001</v>
      </c>
      <c r="N119" s="100">
        <v>0.14799290000000001</v>
      </c>
      <c r="O119" s="100">
        <v>0</v>
      </c>
      <c r="P119" s="100">
        <v>0</v>
      </c>
      <c r="Q119" s="100">
        <v>0</v>
      </c>
      <c r="R119" s="100">
        <v>0.74839940000000005</v>
      </c>
      <c r="S119" s="100">
        <v>0.51889830000000003</v>
      </c>
      <c r="T119" s="100">
        <v>11.573365000000001</v>
      </c>
      <c r="U119" s="100">
        <v>0.19446959999999999</v>
      </c>
      <c r="V119" s="100">
        <v>0.20354249999999999</v>
      </c>
      <c r="X119" s="124">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0</v>
      </c>
      <c r="AM119" s="100">
        <v>0.26016800000000001</v>
      </c>
      <c r="AN119" s="100">
        <v>0.98145380000000004</v>
      </c>
      <c r="AO119" s="100">
        <v>3.1611182000000002</v>
      </c>
      <c r="AP119" s="100">
        <v>23.776602</v>
      </c>
      <c r="AQ119" s="100">
        <v>0.67452559999999995</v>
      </c>
      <c r="AR119" s="100">
        <v>0.41340470000000001</v>
      </c>
      <c r="AT119" s="124">
        <v>2012</v>
      </c>
      <c r="AU119" s="100">
        <v>0</v>
      </c>
      <c r="AV119" s="100">
        <v>0</v>
      </c>
      <c r="AW119" s="100">
        <v>0</v>
      </c>
      <c r="AX119" s="100">
        <v>0</v>
      </c>
      <c r="AY119" s="100">
        <v>0</v>
      </c>
      <c r="AZ119" s="100">
        <v>0</v>
      </c>
      <c r="BA119" s="100">
        <v>0</v>
      </c>
      <c r="BB119" s="100">
        <v>0</v>
      </c>
      <c r="BC119" s="100">
        <v>0</v>
      </c>
      <c r="BD119" s="100">
        <v>0</v>
      </c>
      <c r="BE119" s="100">
        <v>6.5629300000000002E-2</v>
      </c>
      <c r="BF119" s="100">
        <v>7.3201000000000002E-2</v>
      </c>
      <c r="BG119" s="100">
        <v>0</v>
      </c>
      <c r="BH119" s="100">
        <v>0</v>
      </c>
      <c r="BI119" s="100">
        <v>0.13237579999999999</v>
      </c>
      <c r="BJ119" s="100">
        <v>0.87274350000000001</v>
      </c>
      <c r="BK119" s="100">
        <v>2.0188833000000002</v>
      </c>
      <c r="BL119" s="100">
        <v>19.511406000000001</v>
      </c>
      <c r="BM119" s="100">
        <v>0.4355812</v>
      </c>
      <c r="BN119" s="100">
        <v>0.3368024</v>
      </c>
      <c r="BP119" s="124">
        <v>2012</v>
      </c>
    </row>
    <row r="120" spans="2:68">
      <c r="B120" s="124">
        <v>2013</v>
      </c>
      <c r="C120" s="100">
        <v>0</v>
      </c>
      <c r="D120" s="100">
        <v>0</v>
      </c>
      <c r="E120" s="100">
        <v>0</v>
      </c>
      <c r="F120" s="100">
        <v>0</v>
      </c>
      <c r="G120" s="100">
        <v>0</v>
      </c>
      <c r="H120" s="100">
        <v>0</v>
      </c>
      <c r="I120" s="100">
        <v>0</v>
      </c>
      <c r="J120" s="100">
        <v>0</v>
      </c>
      <c r="K120" s="100">
        <v>0</v>
      </c>
      <c r="L120" s="100">
        <v>0</v>
      </c>
      <c r="M120" s="100">
        <v>0</v>
      </c>
      <c r="N120" s="100">
        <v>0</v>
      </c>
      <c r="O120" s="100">
        <v>0</v>
      </c>
      <c r="P120" s="100">
        <v>0.18644440000000001</v>
      </c>
      <c r="Q120" s="100">
        <v>0.26083650000000003</v>
      </c>
      <c r="R120" s="100">
        <v>0.36030319999999999</v>
      </c>
      <c r="S120" s="100">
        <v>0.51415200000000005</v>
      </c>
      <c r="T120" s="100">
        <v>12.883609</v>
      </c>
      <c r="U120" s="100">
        <v>0.20859430000000001</v>
      </c>
      <c r="V120" s="100">
        <v>0.20953579999999999</v>
      </c>
      <c r="X120" s="124">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0.75260780000000005</v>
      </c>
      <c r="AN120" s="100">
        <v>0.63969089999999995</v>
      </c>
      <c r="AO120" s="100">
        <v>5.1421406000000003</v>
      </c>
      <c r="AP120" s="100">
        <v>34.028917</v>
      </c>
      <c r="AQ120" s="100">
        <v>0.98176280000000005</v>
      </c>
      <c r="AR120" s="100">
        <v>0.59420790000000001</v>
      </c>
      <c r="AT120" s="124">
        <v>2013</v>
      </c>
      <c r="AU120" s="100">
        <v>0</v>
      </c>
      <c r="AV120" s="100">
        <v>0</v>
      </c>
      <c r="AW120" s="100">
        <v>0</v>
      </c>
      <c r="AX120" s="100">
        <v>0</v>
      </c>
      <c r="AY120" s="100">
        <v>0</v>
      </c>
      <c r="AZ120" s="100">
        <v>0</v>
      </c>
      <c r="BA120" s="100">
        <v>0</v>
      </c>
      <c r="BB120" s="100">
        <v>0</v>
      </c>
      <c r="BC120" s="100">
        <v>0</v>
      </c>
      <c r="BD120" s="100">
        <v>0</v>
      </c>
      <c r="BE120" s="100">
        <v>0</v>
      </c>
      <c r="BF120" s="100">
        <v>0</v>
      </c>
      <c r="BG120" s="100">
        <v>0</v>
      </c>
      <c r="BH120" s="100">
        <v>9.2491400000000001E-2</v>
      </c>
      <c r="BI120" s="100">
        <v>0.51151159999999996</v>
      </c>
      <c r="BJ120" s="100">
        <v>0.50830660000000005</v>
      </c>
      <c r="BK120" s="100">
        <v>3.1298344999999999</v>
      </c>
      <c r="BL120" s="100">
        <v>26.523440000000001</v>
      </c>
      <c r="BM120" s="100">
        <v>0.59695419999999999</v>
      </c>
      <c r="BN120" s="100">
        <v>0.44926060000000001</v>
      </c>
      <c r="BP120" s="124">
        <v>2013</v>
      </c>
    </row>
    <row r="121" spans="2:68">
      <c r="B121" s="124">
        <v>2014</v>
      </c>
      <c r="C121" s="100">
        <v>0</v>
      </c>
      <c r="D121" s="100">
        <v>0</v>
      </c>
      <c r="E121" s="100">
        <v>0</v>
      </c>
      <c r="F121" s="100">
        <v>0</v>
      </c>
      <c r="G121" s="100">
        <v>0.1182009</v>
      </c>
      <c r="H121" s="100">
        <v>0</v>
      </c>
      <c r="I121" s="100">
        <v>0</v>
      </c>
      <c r="J121" s="100">
        <v>0</v>
      </c>
      <c r="K121" s="100">
        <v>0</v>
      </c>
      <c r="L121" s="100">
        <v>0</v>
      </c>
      <c r="M121" s="100">
        <v>0</v>
      </c>
      <c r="N121" s="100">
        <v>0</v>
      </c>
      <c r="O121" s="100">
        <v>0</v>
      </c>
      <c r="P121" s="100">
        <v>0</v>
      </c>
      <c r="Q121" s="100">
        <v>0</v>
      </c>
      <c r="R121" s="100">
        <v>0</v>
      </c>
      <c r="S121" s="100">
        <v>1.5241811000000001</v>
      </c>
      <c r="T121" s="100">
        <v>12.226957000000001</v>
      </c>
      <c r="U121" s="100">
        <v>0.2056827</v>
      </c>
      <c r="V121" s="100">
        <v>0.20089480000000001</v>
      </c>
      <c r="X121" s="124">
        <v>2014</v>
      </c>
      <c r="Y121" s="100">
        <v>0</v>
      </c>
      <c r="Z121" s="100">
        <v>0</v>
      </c>
      <c r="AA121" s="100">
        <v>0</v>
      </c>
      <c r="AB121" s="100">
        <v>0</v>
      </c>
      <c r="AC121" s="100">
        <v>0</v>
      </c>
      <c r="AD121" s="100">
        <v>0</v>
      </c>
      <c r="AE121" s="100">
        <v>0</v>
      </c>
      <c r="AF121" s="100">
        <v>0</v>
      </c>
      <c r="AG121" s="100">
        <v>0</v>
      </c>
      <c r="AH121" s="100">
        <v>0</v>
      </c>
      <c r="AI121" s="100">
        <v>0</v>
      </c>
      <c r="AJ121" s="100">
        <v>0</v>
      </c>
      <c r="AK121" s="100">
        <v>0</v>
      </c>
      <c r="AL121" s="100">
        <v>0.17720130000000001</v>
      </c>
      <c r="AM121" s="100">
        <v>0.71805549999999996</v>
      </c>
      <c r="AN121" s="100">
        <v>0.93058750000000001</v>
      </c>
      <c r="AO121" s="100">
        <v>3.9530379</v>
      </c>
      <c r="AP121" s="100">
        <v>26.843975</v>
      </c>
      <c r="AQ121" s="100">
        <v>0.80561479999999996</v>
      </c>
      <c r="AR121" s="100">
        <v>0.48870269999999999</v>
      </c>
      <c r="AT121" s="124">
        <v>2014</v>
      </c>
      <c r="AU121" s="100">
        <v>0</v>
      </c>
      <c r="AV121" s="100">
        <v>0</v>
      </c>
      <c r="AW121" s="100">
        <v>0</v>
      </c>
      <c r="AX121" s="100">
        <v>0</v>
      </c>
      <c r="AY121" s="100">
        <v>6.0563800000000001E-2</v>
      </c>
      <c r="AZ121" s="100">
        <v>0</v>
      </c>
      <c r="BA121" s="100">
        <v>0</v>
      </c>
      <c r="BB121" s="100">
        <v>0</v>
      </c>
      <c r="BC121" s="100">
        <v>0</v>
      </c>
      <c r="BD121" s="100">
        <v>0</v>
      </c>
      <c r="BE121" s="100">
        <v>0</v>
      </c>
      <c r="BF121" s="100">
        <v>0</v>
      </c>
      <c r="BG121" s="100">
        <v>0</v>
      </c>
      <c r="BH121" s="100">
        <v>8.9440199999999997E-2</v>
      </c>
      <c r="BI121" s="100">
        <v>0.3664306</v>
      </c>
      <c r="BJ121" s="100">
        <v>0.4902746</v>
      </c>
      <c r="BK121" s="100">
        <v>2.8901927000000001</v>
      </c>
      <c r="BL121" s="100">
        <v>21.579201000000001</v>
      </c>
      <c r="BM121" s="100">
        <v>0.5072314</v>
      </c>
      <c r="BN121" s="100">
        <v>0.37633800000000001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Osteoarthritis (ICD-10 M15–M19), 1979–2014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[GRIM_output_3.xls]GRIM1302</v>
      </c>
      <c r="F5" s="139" t="s">
        <v>162</v>
      </c>
      <c r="G5" s="204">
        <f>$D$8</f>
        <v>2014</v>
      </c>
      <c r="J5" s="136"/>
    </row>
    <row r="6" spans="1:11" ht="28.9" customHeight="1">
      <c r="B6" s="278" t="s">
        <v>210</v>
      </c>
      <c r="C6" s="278" t="s">
        <v>211</v>
      </c>
      <c r="D6" s="278">
        <v>1979</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Osteoarthritis.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c r="B19" s="144" t="s">
        <v>112</v>
      </c>
      <c r="C19" s="279">
        <v>715</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Admin!$B$129</v>
      </c>
      <c r="F22" s="152" t="s">
        <v>17</v>
      </c>
      <c r="G22" s="151">
        <v>12</v>
      </c>
    </row>
    <row r="23" spans="1:20">
      <c r="B23" s="278" t="s">
        <v>214</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Admin!$B$129:$B$164</v>
      </c>
      <c r="F24" s="152" t="s">
        <v>19</v>
      </c>
      <c r="G24" s="151">
        <v>14</v>
      </c>
    </row>
    <row r="25" spans="1:20">
      <c r="B25" s="279" t="s">
        <v>214</v>
      </c>
      <c r="C25" s="279">
        <v>0.89</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Osteoarthritis (ICD-10 M15–M19),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0.1182009</v>
      </c>
      <c r="H32" s="157">
        <f ca="1">INDIRECT("Rates!H"&amp;$E$8)</f>
        <v>0</v>
      </c>
      <c r="I32" s="157">
        <f ca="1">INDIRECT("Rates!I"&amp;$E$8)</f>
        <v>0</v>
      </c>
      <c r="J32" s="157">
        <f ca="1">INDIRECT("Rates!J"&amp;$E$8)</f>
        <v>0</v>
      </c>
      <c r="K32" s="157">
        <f ca="1">INDIRECT("Rates!K"&amp;$E$8)</f>
        <v>0</v>
      </c>
      <c r="L32" s="157">
        <f ca="1">INDIRECT("Rates!L"&amp;$E$8)</f>
        <v>0</v>
      </c>
      <c r="M32" s="157">
        <f ca="1">INDIRECT("Rates!M"&amp;$E$8)</f>
        <v>0</v>
      </c>
      <c r="N32" s="157">
        <f ca="1">INDIRECT("Rates!N"&amp;$E$8)</f>
        <v>0</v>
      </c>
      <c r="O32" s="157">
        <f ca="1">INDIRECT("Rates!O"&amp;$E$8)</f>
        <v>0</v>
      </c>
      <c r="P32" s="157">
        <f ca="1">INDIRECT("Rates!P"&amp;$E$8)</f>
        <v>0</v>
      </c>
      <c r="Q32" s="157">
        <f ca="1">INDIRECT("Rates!Q"&amp;$E$8)</f>
        <v>0</v>
      </c>
      <c r="R32" s="157">
        <f ca="1">INDIRECT("Rates!R"&amp;$E$8)</f>
        <v>0</v>
      </c>
      <c r="S32" s="157">
        <f ca="1">INDIRECT("Rates!S"&amp;$E$8)</f>
        <v>1.5241811000000001</v>
      </c>
      <c r="T32" s="157">
        <f ca="1">INDIRECT("Rates!T"&amp;$E$8)</f>
        <v>12.226957000000001</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v>
      </c>
      <c r="I33" s="157">
        <f ca="1">INDIRECT("Rates!AE"&amp;$E$8)</f>
        <v>0</v>
      </c>
      <c r="J33" s="157">
        <f ca="1">INDIRECT("Rates!AF"&amp;$E$8)</f>
        <v>0</v>
      </c>
      <c r="K33" s="157">
        <f ca="1">INDIRECT("Rates!AG"&amp;$E$8)</f>
        <v>0</v>
      </c>
      <c r="L33" s="157">
        <f ca="1">INDIRECT("Rates!AH"&amp;$E$8)</f>
        <v>0</v>
      </c>
      <c r="M33" s="157">
        <f ca="1">INDIRECT("Rates!AI"&amp;$E$8)</f>
        <v>0</v>
      </c>
      <c r="N33" s="157">
        <f ca="1">INDIRECT("Rates!AJ"&amp;$E$8)</f>
        <v>0</v>
      </c>
      <c r="O33" s="157">
        <f ca="1">INDIRECT("Rates!AK"&amp;$E$8)</f>
        <v>0</v>
      </c>
      <c r="P33" s="157">
        <f ca="1">INDIRECT("Rates!AL"&amp;$E$8)</f>
        <v>0.17720130000000001</v>
      </c>
      <c r="Q33" s="157">
        <f ca="1">INDIRECT("Rates!AM"&amp;$E$8)</f>
        <v>0.71805549999999996</v>
      </c>
      <c r="R33" s="157">
        <f ca="1">INDIRECT("Rates!AN"&amp;$E$8)</f>
        <v>0.93058750000000001</v>
      </c>
      <c r="S33" s="157">
        <f ca="1">INDIRECT("Rates!AO"&amp;$E$8)</f>
        <v>3.9530379</v>
      </c>
      <c r="T33" s="157">
        <f ca="1">INDIRECT("Rates!AP"&amp;$E$8)</f>
        <v>26.843975</v>
      </c>
    </row>
    <row r="35" spans="1:21">
      <c r="A35" s="87">
        <v>2</v>
      </c>
      <c r="B35" s="137" t="str">
        <f>"Number of deaths due to " &amp;Admin!B6&amp;" (ICD-10 "&amp;UPPER(Admin!C6)&amp;"), by sex and age group, " &amp;Admin!D8</f>
        <v>Number of deaths due to Osteoarthritis (ICD-10 M15–M19),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1</v>
      </c>
      <c r="H38" s="157">
        <f ca="1">INDIRECT("Deaths!H"&amp;$E$8)</f>
        <v>0</v>
      </c>
      <c r="I38" s="157">
        <f ca="1">INDIRECT("Deaths!I"&amp;$E$8)</f>
        <v>0</v>
      </c>
      <c r="J38" s="157">
        <f ca="1">INDIRECT("Deaths!J"&amp;$E$8)</f>
        <v>0</v>
      </c>
      <c r="K38" s="157">
        <f ca="1">INDIRECT("Deaths!K"&amp;$E$8)</f>
        <v>0</v>
      </c>
      <c r="L38" s="157">
        <f ca="1">INDIRECT("Deaths!L"&amp;$E$8)</f>
        <v>0</v>
      </c>
      <c r="M38" s="157">
        <f ca="1">INDIRECT("Deaths!M"&amp;$E$8)</f>
        <v>0</v>
      </c>
      <c r="N38" s="157">
        <f ca="1">INDIRECT("Deaths!N"&amp;$E$8)</f>
        <v>0</v>
      </c>
      <c r="O38" s="157">
        <f ca="1">INDIRECT("Deaths!O"&amp;$E$8)</f>
        <v>0</v>
      </c>
      <c r="P38" s="157">
        <f ca="1">INDIRECT("Deaths!P"&amp;$E$8)</f>
        <v>0</v>
      </c>
      <c r="Q38" s="157">
        <f ca="1">INDIRECT("Deaths!Q"&amp;$E$8)</f>
        <v>0</v>
      </c>
      <c r="R38" s="157">
        <f ca="1">INDIRECT("Deaths!R"&amp;$E$8)</f>
        <v>0</v>
      </c>
      <c r="S38" s="157">
        <f ca="1">INDIRECT("Deaths!S"&amp;$E$8)</f>
        <v>3</v>
      </c>
      <c r="T38" s="157">
        <f ca="1">INDIRECT("Deaths!T"&amp;$E$8)</f>
        <v>20</v>
      </c>
      <c r="U38" s="159">
        <f ca="1">SUM(C38:T38)</f>
        <v>24</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0</v>
      </c>
      <c r="I39" s="157">
        <f ca="1">INDIRECT("Deaths!AE"&amp;$E$8)</f>
        <v>0</v>
      </c>
      <c r="J39" s="157">
        <f ca="1">INDIRECT("Deaths!AF"&amp;$E$8)</f>
        <v>0</v>
      </c>
      <c r="K39" s="157">
        <f ca="1">INDIRECT("Deaths!AG"&amp;$E$8)</f>
        <v>0</v>
      </c>
      <c r="L39" s="157">
        <f ca="1">INDIRECT("Deaths!AH"&amp;$E$8)</f>
        <v>0</v>
      </c>
      <c r="M39" s="157">
        <f ca="1">INDIRECT("Deaths!AI"&amp;$E$8)</f>
        <v>0</v>
      </c>
      <c r="N39" s="157">
        <f ca="1">INDIRECT("Deaths!AJ"&amp;$E$8)</f>
        <v>0</v>
      </c>
      <c r="O39" s="157">
        <f ca="1">INDIRECT("Deaths!AK"&amp;$E$8)</f>
        <v>0</v>
      </c>
      <c r="P39" s="157">
        <f ca="1">INDIRECT("Deaths!AL"&amp;$E$8)</f>
        <v>1</v>
      </c>
      <c r="Q39" s="157">
        <f ca="1">INDIRECT("Deaths!AM"&amp;$E$8)</f>
        <v>3</v>
      </c>
      <c r="R39" s="157">
        <f ca="1">INDIRECT("Deaths!AN"&amp;$E$8)</f>
        <v>3</v>
      </c>
      <c r="S39" s="157">
        <f ca="1">INDIRECT("Deaths!AO"&amp;$E$8)</f>
        <v>10</v>
      </c>
      <c r="T39" s="157">
        <f ca="1">INDIRECT("Deaths!AP"&amp;$E$8)</f>
        <v>78</v>
      </c>
      <c r="U39" s="159">
        <f ca="1">SUM(C39:T39)</f>
        <v>95</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-1</v>
      </c>
      <c r="H42" s="162">
        <f t="shared" ca="1" si="0"/>
        <v>0</v>
      </c>
      <c r="I42" s="162">
        <f t="shared" ca="1" si="0"/>
        <v>0</v>
      </c>
      <c r="J42" s="162">
        <f t="shared" ca="1" si="0"/>
        <v>0</v>
      </c>
      <c r="K42" s="162">
        <f t="shared" ca="1" si="0"/>
        <v>0</v>
      </c>
      <c r="L42" s="162">
        <f t="shared" ca="1" si="0"/>
        <v>0</v>
      </c>
      <c r="M42" s="162">
        <f t="shared" ca="1" si="0"/>
        <v>0</v>
      </c>
      <c r="N42" s="162">
        <f t="shared" ca="1" si="0"/>
        <v>0</v>
      </c>
      <c r="O42" s="162">
        <f t="shared" ca="1" si="0"/>
        <v>0</v>
      </c>
      <c r="P42" s="162">
        <f t="shared" ca="1" si="0"/>
        <v>0</v>
      </c>
      <c r="Q42" s="162">
        <f t="shared" ca="1" si="0"/>
        <v>0</v>
      </c>
      <c r="R42" s="162">
        <f t="shared" ca="1" si="0"/>
        <v>0</v>
      </c>
      <c r="S42" s="162">
        <f t="shared" ca="1" si="0"/>
        <v>-3</v>
      </c>
      <c r="T42" s="162">
        <f t="shared" ca="1" si="0"/>
        <v>-20</v>
      </c>
      <c r="U42" s="161"/>
    </row>
    <row r="43" spans="1:21">
      <c r="B43" s="87" t="s">
        <v>63</v>
      </c>
      <c r="C43" s="162">
        <f ca="1">C39</f>
        <v>0</v>
      </c>
      <c r="D43" s="162">
        <f t="shared" ref="D43:T43" ca="1" si="1">D39</f>
        <v>0</v>
      </c>
      <c r="E43" s="162">
        <f t="shared" ca="1" si="1"/>
        <v>0</v>
      </c>
      <c r="F43" s="162">
        <f t="shared" ca="1" si="1"/>
        <v>0</v>
      </c>
      <c r="G43" s="162">
        <f t="shared" ca="1" si="1"/>
        <v>0</v>
      </c>
      <c r="H43" s="162">
        <f t="shared" ca="1" si="1"/>
        <v>0</v>
      </c>
      <c r="I43" s="162">
        <f t="shared" ca="1" si="1"/>
        <v>0</v>
      </c>
      <c r="J43" s="162">
        <f t="shared" ca="1" si="1"/>
        <v>0</v>
      </c>
      <c r="K43" s="162">
        <f t="shared" ca="1" si="1"/>
        <v>0</v>
      </c>
      <c r="L43" s="162">
        <f t="shared" ca="1" si="1"/>
        <v>0</v>
      </c>
      <c r="M43" s="162">
        <f t="shared" ca="1" si="1"/>
        <v>0</v>
      </c>
      <c r="N43" s="162">
        <f t="shared" ca="1" si="1"/>
        <v>0</v>
      </c>
      <c r="O43" s="162">
        <f t="shared" ca="1" si="1"/>
        <v>0</v>
      </c>
      <c r="P43" s="162">
        <f t="shared" ca="1" si="1"/>
        <v>1</v>
      </c>
      <c r="Q43" s="162">
        <f t="shared" ca="1" si="1"/>
        <v>3</v>
      </c>
      <c r="R43" s="162">
        <f t="shared" ca="1" si="1"/>
        <v>3</v>
      </c>
      <c r="S43" s="162">
        <f t="shared" ca="1" si="1"/>
        <v>10</v>
      </c>
      <c r="T43" s="162">
        <f t="shared" ca="1" si="1"/>
        <v>78</v>
      </c>
      <c r="U43" s="161"/>
    </row>
    <row r="45" spans="1:21">
      <c r="A45" s="87">
        <v>3</v>
      </c>
      <c r="B45" s="137" t="str">
        <f>"Number of deaths due to " &amp;Admin!B6&amp;" (ICD-10 "&amp;UPPER(Admin!C6)&amp;"), by sex and year, " &amp;Admin!D6&amp;"–" &amp;Admin!D8</f>
        <v>Number of deaths due to Osteoarthritis (ICD-10 M15–M19), by sex and year, 1979–2014</v>
      </c>
      <c r="C45" s="141"/>
      <c r="D45" s="141"/>
      <c r="E45" s="141"/>
    </row>
    <row r="46" spans="1:21">
      <c r="A46" s="87">
        <v>4</v>
      </c>
      <c r="B46" s="137" t="str">
        <f>"Age-standardised death rates for " &amp;Admin!B6&amp;" (ICD-10 "&amp;UPPER(Admin!C6)&amp;"), by sex and year, " &amp;Admin!D6&amp;"–" &amp;Admin!D8</f>
        <v>Age-standardised death rates for Osteoarthritis (ICD-10 M15–M19), by sex and year, 1979–2014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f>Deaths!V86</f>
        <v>18</v>
      </c>
      <c r="D129" s="165">
        <f>Deaths!AR86</f>
        <v>39</v>
      </c>
      <c r="E129" s="165">
        <f>Deaths!BN86</f>
        <v>57</v>
      </c>
      <c r="F129" s="166">
        <f>Rates!V86</f>
        <v>0.52271190000000001</v>
      </c>
      <c r="G129" s="166">
        <f>Rates!AR86</f>
        <v>0.70976329999999999</v>
      </c>
      <c r="H129" s="166">
        <f>Rates!BN86</f>
        <v>0.66162670000000001</v>
      </c>
    </row>
    <row r="130" spans="2:8">
      <c r="B130" s="145">
        <v>1980</v>
      </c>
      <c r="C130" s="165">
        <f>Deaths!V87</f>
        <v>25</v>
      </c>
      <c r="D130" s="165">
        <f>Deaths!AR87</f>
        <v>52</v>
      </c>
      <c r="E130" s="165">
        <f>Deaths!BN87</f>
        <v>77</v>
      </c>
      <c r="F130" s="166">
        <f>Rates!V87</f>
        <v>0.85014520000000005</v>
      </c>
      <c r="G130" s="166">
        <f>Rates!AR87</f>
        <v>0.8986326</v>
      </c>
      <c r="H130" s="166">
        <f>Rates!BN87</f>
        <v>0.8730909</v>
      </c>
    </row>
    <row r="131" spans="2:8">
      <c r="B131" s="145">
        <v>1981</v>
      </c>
      <c r="C131" s="165">
        <f>Deaths!V88</f>
        <v>23</v>
      </c>
      <c r="D131" s="165">
        <f>Deaths!AR88</f>
        <v>58</v>
      </c>
      <c r="E131" s="165">
        <f>Deaths!BN88</f>
        <v>81</v>
      </c>
      <c r="F131" s="166">
        <f>Rates!V88</f>
        <v>0.66935560000000005</v>
      </c>
      <c r="G131" s="166">
        <f>Rates!AR88</f>
        <v>1.0150197999999999</v>
      </c>
      <c r="H131" s="166">
        <f>Rates!BN88</f>
        <v>0.92229260000000002</v>
      </c>
    </row>
    <row r="132" spans="2:8">
      <c r="B132" s="145">
        <v>1982</v>
      </c>
      <c r="C132" s="165">
        <f>Deaths!V89</f>
        <v>30</v>
      </c>
      <c r="D132" s="165">
        <f>Deaths!AR89</f>
        <v>53</v>
      </c>
      <c r="E132" s="165">
        <f>Deaths!BN89</f>
        <v>83</v>
      </c>
      <c r="F132" s="166">
        <f>Rates!V89</f>
        <v>0.85262579999999999</v>
      </c>
      <c r="G132" s="166">
        <f>Rates!AR89</f>
        <v>0.87285060000000003</v>
      </c>
      <c r="H132" s="166">
        <f>Rates!BN89</f>
        <v>0.88176529999999997</v>
      </c>
    </row>
    <row r="133" spans="2:8">
      <c r="B133" s="145">
        <v>1983</v>
      </c>
      <c r="C133" s="165">
        <f>Deaths!V90</f>
        <v>33</v>
      </c>
      <c r="D133" s="165">
        <f>Deaths!AR90</f>
        <v>53</v>
      </c>
      <c r="E133" s="165">
        <f>Deaths!BN90</f>
        <v>86</v>
      </c>
      <c r="F133" s="166">
        <f>Rates!V90</f>
        <v>0.8665697</v>
      </c>
      <c r="G133" s="166">
        <f>Rates!AR90</f>
        <v>0.83979669999999995</v>
      </c>
      <c r="H133" s="166">
        <f>Rates!BN90</f>
        <v>0.86024860000000003</v>
      </c>
    </row>
    <row r="134" spans="2:8">
      <c r="B134" s="145">
        <v>1984</v>
      </c>
      <c r="C134" s="165">
        <f>Deaths!V91</f>
        <v>39</v>
      </c>
      <c r="D134" s="165">
        <f>Deaths!AR91</f>
        <v>43</v>
      </c>
      <c r="E134" s="165">
        <f>Deaths!BN91</f>
        <v>82</v>
      </c>
      <c r="F134" s="166">
        <f>Rates!V91</f>
        <v>0.94187469999999995</v>
      </c>
      <c r="G134" s="166">
        <f>Rates!AR91</f>
        <v>0.65005900000000005</v>
      </c>
      <c r="H134" s="166">
        <f>Rates!BN91</f>
        <v>0.776949</v>
      </c>
    </row>
    <row r="135" spans="2:8">
      <c r="B135" s="145">
        <v>1985</v>
      </c>
      <c r="C135" s="165">
        <f>Deaths!V92</f>
        <v>30</v>
      </c>
      <c r="D135" s="165">
        <f>Deaths!AR92</f>
        <v>57</v>
      </c>
      <c r="E135" s="165">
        <f>Deaths!BN92</f>
        <v>87</v>
      </c>
      <c r="F135" s="166">
        <f>Rates!V92</f>
        <v>0.76280619999999999</v>
      </c>
      <c r="G135" s="166">
        <f>Rates!AR92</f>
        <v>0.83832859999999998</v>
      </c>
      <c r="H135" s="166">
        <f>Rates!BN92</f>
        <v>0.82228829999999997</v>
      </c>
    </row>
    <row r="136" spans="2:8">
      <c r="B136" s="145">
        <v>1986</v>
      </c>
      <c r="C136" s="165">
        <f>Deaths!V93</f>
        <v>40</v>
      </c>
      <c r="D136" s="165">
        <f>Deaths!AR93</f>
        <v>46</v>
      </c>
      <c r="E136" s="165">
        <f>Deaths!BN93</f>
        <v>86</v>
      </c>
      <c r="F136" s="166">
        <f>Rates!V93</f>
        <v>0.88919309999999996</v>
      </c>
      <c r="G136" s="166">
        <f>Rates!AR93</f>
        <v>0.63603520000000002</v>
      </c>
      <c r="H136" s="166">
        <f>Rates!BN93</f>
        <v>0.74370789999999998</v>
      </c>
    </row>
    <row r="137" spans="2:8">
      <c r="B137" s="145">
        <v>1987</v>
      </c>
      <c r="C137" s="165">
        <f>Deaths!V94</f>
        <v>30</v>
      </c>
      <c r="D137" s="165">
        <f>Deaths!AR94</f>
        <v>66</v>
      </c>
      <c r="E137" s="165">
        <f>Deaths!BN94</f>
        <v>96</v>
      </c>
      <c r="F137" s="166">
        <f>Rates!V94</f>
        <v>0.70445489999999999</v>
      </c>
      <c r="G137" s="166">
        <f>Rates!AR94</f>
        <v>0.90612239999999999</v>
      </c>
      <c r="H137" s="166">
        <f>Rates!BN94</f>
        <v>0.84236120000000003</v>
      </c>
    </row>
    <row r="138" spans="2:8">
      <c r="B138" s="145">
        <v>1988</v>
      </c>
      <c r="C138" s="165">
        <f>Deaths!V95</f>
        <v>33</v>
      </c>
      <c r="D138" s="165">
        <f>Deaths!AR95</f>
        <v>79</v>
      </c>
      <c r="E138" s="165">
        <f>Deaths!BN95</f>
        <v>112</v>
      </c>
      <c r="F138" s="166">
        <f>Rates!V95</f>
        <v>0.77294039999999997</v>
      </c>
      <c r="G138" s="166">
        <f>Rates!AR95</f>
        <v>1.0259278000000001</v>
      </c>
      <c r="H138" s="166">
        <f>Rates!BN95</f>
        <v>0.93072650000000001</v>
      </c>
    </row>
    <row r="139" spans="2:8">
      <c r="B139" s="145">
        <v>1989</v>
      </c>
      <c r="C139" s="165">
        <f>Deaths!V96</f>
        <v>33</v>
      </c>
      <c r="D139" s="165">
        <f>Deaths!AR96</f>
        <v>80</v>
      </c>
      <c r="E139" s="165">
        <f>Deaths!BN96</f>
        <v>113</v>
      </c>
      <c r="F139" s="166">
        <f>Rates!V96</f>
        <v>0.74881229999999999</v>
      </c>
      <c r="G139" s="166">
        <f>Rates!AR96</f>
        <v>1.0150797</v>
      </c>
      <c r="H139" s="166">
        <f>Rates!BN96</f>
        <v>0.92759930000000002</v>
      </c>
    </row>
    <row r="140" spans="2:8">
      <c r="B140" s="145">
        <v>1990</v>
      </c>
      <c r="C140" s="165">
        <f>Deaths!V97</f>
        <v>32</v>
      </c>
      <c r="D140" s="165">
        <f>Deaths!AR97</f>
        <v>51</v>
      </c>
      <c r="E140" s="165">
        <f>Deaths!BN97</f>
        <v>83</v>
      </c>
      <c r="F140" s="166">
        <f>Rates!V97</f>
        <v>0.64744409999999997</v>
      </c>
      <c r="G140" s="166">
        <f>Rates!AR97</f>
        <v>0.63914870000000001</v>
      </c>
      <c r="H140" s="166">
        <f>Rates!BN97</f>
        <v>0.65634610000000004</v>
      </c>
    </row>
    <row r="141" spans="2:8">
      <c r="B141" s="145">
        <v>1991</v>
      </c>
      <c r="C141" s="165">
        <f>Deaths!V98</f>
        <v>28</v>
      </c>
      <c r="D141" s="165">
        <f>Deaths!AR98</f>
        <v>52</v>
      </c>
      <c r="E141" s="165">
        <f>Deaths!BN98</f>
        <v>80</v>
      </c>
      <c r="F141" s="166">
        <f>Rates!V98</f>
        <v>0.58301230000000004</v>
      </c>
      <c r="G141" s="166">
        <f>Rates!AR98</f>
        <v>0.62791750000000002</v>
      </c>
      <c r="H141" s="166">
        <f>Rates!BN98</f>
        <v>0.61573929999999999</v>
      </c>
    </row>
    <row r="142" spans="2:8">
      <c r="B142" s="145">
        <v>1992</v>
      </c>
      <c r="C142" s="165">
        <f>Deaths!V99</f>
        <v>31</v>
      </c>
      <c r="D142" s="165">
        <f>Deaths!AR99</f>
        <v>69</v>
      </c>
      <c r="E142" s="165">
        <f>Deaths!BN99</f>
        <v>100</v>
      </c>
      <c r="F142" s="166">
        <f>Rates!V99</f>
        <v>0.66697550000000005</v>
      </c>
      <c r="G142" s="166">
        <f>Rates!AR99</f>
        <v>0.80008270000000004</v>
      </c>
      <c r="H142" s="166">
        <f>Rates!BN99</f>
        <v>0.75186520000000001</v>
      </c>
    </row>
    <row r="143" spans="2:8">
      <c r="B143" s="145">
        <v>1993</v>
      </c>
      <c r="C143" s="165">
        <f>Deaths!V100</f>
        <v>25</v>
      </c>
      <c r="D143" s="165">
        <f>Deaths!AR100</f>
        <v>78</v>
      </c>
      <c r="E143" s="165">
        <f>Deaths!BN100</f>
        <v>103</v>
      </c>
      <c r="F143" s="166">
        <f>Rates!V100</f>
        <v>0.49885170000000001</v>
      </c>
      <c r="G143" s="166">
        <f>Rates!AR100</f>
        <v>0.87320600000000004</v>
      </c>
      <c r="H143" s="166">
        <f>Rates!BN100</f>
        <v>0.73910600000000004</v>
      </c>
    </row>
    <row r="144" spans="2:8">
      <c r="B144" s="145">
        <v>1994</v>
      </c>
      <c r="C144" s="165">
        <f>Deaths!V101</f>
        <v>31</v>
      </c>
      <c r="D144" s="165">
        <f>Deaths!AR101</f>
        <v>69</v>
      </c>
      <c r="E144" s="165">
        <f>Deaths!BN101</f>
        <v>100</v>
      </c>
      <c r="F144" s="166">
        <f>Rates!V101</f>
        <v>0.61559200000000003</v>
      </c>
      <c r="G144" s="166">
        <f>Rates!AR101</f>
        <v>0.74139390000000005</v>
      </c>
      <c r="H144" s="166">
        <f>Rates!BN101</f>
        <v>0.69531290000000001</v>
      </c>
    </row>
    <row r="145" spans="2:8">
      <c r="B145" s="145">
        <v>1995</v>
      </c>
      <c r="C145" s="165">
        <f>Deaths!V102</f>
        <v>23</v>
      </c>
      <c r="D145" s="165">
        <f>Deaths!AR102</f>
        <v>49</v>
      </c>
      <c r="E145" s="165">
        <f>Deaths!BN102</f>
        <v>72</v>
      </c>
      <c r="F145" s="166">
        <f>Rates!V102</f>
        <v>0.42980849999999998</v>
      </c>
      <c r="G145" s="166">
        <f>Rates!AR102</f>
        <v>0.50632529999999998</v>
      </c>
      <c r="H145" s="166">
        <f>Rates!BN102</f>
        <v>0.48745909999999998</v>
      </c>
    </row>
    <row r="146" spans="2:8">
      <c r="B146" s="145">
        <v>1996</v>
      </c>
      <c r="C146" s="165">
        <f>Deaths!V103</f>
        <v>25</v>
      </c>
      <c r="D146" s="165">
        <f>Deaths!AR103</f>
        <v>71</v>
      </c>
      <c r="E146" s="165">
        <f>Deaths!BN103</f>
        <v>96</v>
      </c>
      <c r="F146" s="166">
        <f>Rates!V103</f>
        <v>0.44560240000000001</v>
      </c>
      <c r="G146" s="166">
        <f>Rates!AR103</f>
        <v>0.69810740000000004</v>
      </c>
      <c r="H146" s="166">
        <f>Rates!BN103</f>
        <v>0.62196969999999996</v>
      </c>
    </row>
    <row r="147" spans="2:8">
      <c r="B147" s="145">
        <v>1997</v>
      </c>
      <c r="C147" s="165">
        <f>Deaths!V104</f>
        <v>20</v>
      </c>
      <c r="D147" s="165">
        <f>Deaths!AR104</f>
        <v>56</v>
      </c>
      <c r="E147" s="165">
        <f>Deaths!BN104</f>
        <v>76</v>
      </c>
      <c r="F147" s="166">
        <f>Rates!V104</f>
        <v>0.34362110000000001</v>
      </c>
      <c r="G147" s="166">
        <f>Rates!AR104</f>
        <v>0.540551</v>
      </c>
      <c r="H147" s="166">
        <f>Rates!BN104</f>
        <v>0.46536169999999999</v>
      </c>
    </row>
    <row r="148" spans="2:8">
      <c r="B148" s="145">
        <v>1998</v>
      </c>
      <c r="C148" s="165">
        <f>Deaths!V105</f>
        <v>24</v>
      </c>
      <c r="D148" s="165">
        <f>Deaths!AR105</f>
        <v>55</v>
      </c>
      <c r="E148" s="165">
        <f>Deaths!BN105</f>
        <v>79</v>
      </c>
      <c r="F148" s="166">
        <f>Rates!V105</f>
        <v>0.37619209999999997</v>
      </c>
      <c r="G148" s="166">
        <f>Rates!AR105</f>
        <v>0.49923499999999998</v>
      </c>
      <c r="H148" s="166">
        <f>Rates!BN105</f>
        <v>0.4675918</v>
      </c>
    </row>
    <row r="149" spans="2:8">
      <c r="B149" s="145">
        <v>1999</v>
      </c>
      <c r="C149" s="165">
        <f>Deaths!V106</f>
        <v>20</v>
      </c>
      <c r="D149" s="165">
        <f>Deaths!AR106</f>
        <v>53</v>
      </c>
      <c r="E149" s="165">
        <f>Deaths!BN106</f>
        <v>73</v>
      </c>
      <c r="F149" s="166">
        <f>Rates!V106</f>
        <v>0.30906270000000002</v>
      </c>
      <c r="G149" s="166">
        <f>Rates!AR106</f>
        <v>0.47295589999999998</v>
      </c>
      <c r="H149" s="166">
        <f>Rates!BN106</f>
        <v>0.41258119999999998</v>
      </c>
    </row>
    <row r="150" spans="2:8">
      <c r="B150" s="145">
        <v>2000</v>
      </c>
      <c r="C150" s="165">
        <f>Deaths!V107</f>
        <v>43</v>
      </c>
      <c r="D150" s="165">
        <f>Deaths!AR107</f>
        <v>65</v>
      </c>
      <c r="E150" s="165">
        <f>Deaths!BN107</f>
        <v>108</v>
      </c>
      <c r="F150" s="166">
        <f>Rates!V107</f>
        <v>0.61791030000000002</v>
      </c>
      <c r="G150" s="166">
        <f>Rates!AR107</f>
        <v>0.53971080000000005</v>
      </c>
      <c r="H150" s="166">
        <f>Rates!BN107</f>
        <v>0.5844473</v>
      </c>
    </row>
    <row r="151" spans="2:8">
      <c r="B151" s="145">
        <v>2001</v>
      </c>
      <c r="C151" s="165">
        <f>Deaths!V108</f>
        <v>39</v>
      </c>
      <c r="D151" s="165">
        <f>Deaths!AR108</f>
        <v>51</v>
      </c>
      <c r="E151" s="165">
        <f>Deaths!BN108</f>
        <v>90</v>
      </c>
      <c r="F151" s="166">
        <f>Rates!V108</f>
        <v>0.53473309999999996</v>
      </c>
      <c r="G151" s="166">
        <f>Rates!AR108</f>
        <v>0.4185739</v>
      </c>
      <c r="H151" s="166">
        <f>Rates!BN108</f>
        <v>0.46675319999999998</v>
      </c>
    </row>
    <row r="152" spans="2:8">
      <c r="B152" s="145">
        <v>2002</v>
      </c>
      <c r="C152" s="165">
        <f>Deaths!V109</f>
        <v>30</v>
      </c>
      <c r="D152" s="165">
        <f>Deaths!AR109</f>
        <v>73</v>
      </c>
      <c r="E152" s="165">
        <f>Deaths!BN109</f>
        <v>103</v>
      </c>
      <c r="F152" s="166">
        <f>Rates!V109</f>
        <v>0.41221679999999999</v>
      </c>
      <c r="G152" s="166">
        <f>Rates!AR109</f>
        <v>0.55255549999999998</v>
      </c>
      <c r="H152" s="166">
        <f>Rates!BN109</f>
        <v>0.51605199999999996</v>
      </c>
    </row>
    <row r="153" spans="2:8">
      <c r="B153" s="145">
        <v>2003</v>
      </c>
      <c r="C153" s="165">
        <f>Deaths!V110</f>
        <v>14</v>
      </c>
      <c r="D153" s="165">
        <f>Deaths!AR110</f>
        <v>61</v>
      </c>
      <c r="E153" s="165">
        <f>Deaths!BN110</f>
        <v>75</v>
      </c>
      <c r="F153" s="166">
        <f>Rates!V110</f>
        <v>0.20119480000000001</v>
      </c>
      <c r="G153" s="166">
        <f>Rates!AR110</f>
        <v>0.45626830000000002</v>
      </c>
      <c r="H153" s="166">
        <f>Rates!BN110</f>
        <v>0.36474709999999999</v>
      </c>
    </row>
    <row r="154" spans="2:8">
      <c r="B154" s="145">
        <v>2004</v>
      </c>
      <c r="C154" s="165">
        <f>Deaths!V111</f>
        <v>18</v>
      </c>
      <c r="D154" s="165">
        <f>Deaths!AR111</f>
        <v>53</v>
      </c>
      <c r="E154" s="165">
        <f>Deaths!BN111</f>
        <v>71</v>
      </c>
      <c r="F154" s="166">
        <f>Rates!V111</f>
        <v>0.24237120000000001</v>
      </c>
      <c r="G154" s="166">
        <f>Rates!AR111</f>
        <v>0.39471250000000002</v>
      </c>
      <c r="H154" s="166">
        <f>Rates!BN111</f>
        <v>0.33782839999999997</v>
      </c>
    </row>
    <row r="155" spans="2:8">
      <c r="B155" s="145">
        <v>2005</v>
      </c>
      <c r="C155" s="165">
        <f>Deaths!V112</f>
        <v>24</v>
      </c>
      <c r="D155" s="165">
        <f>Deaths!AR112</f>
        <v>68</v>
      </c>
      <c r="E155" s="165">
        <f>Deaths!BN112</f>
        <v>92</v>
      </c>
      <c r="F155" s="166">
        <f>Rates!V112</f>
        <v>0.3070349</v>
      </c>
      <c r="G155" s="166">
        <f>Rates!AR112</f>
        <v>0.48181960000000001</v>
      </c>
      <c r="H155" s="166">
        <f>Rates!BN112</f>
        <v>0.41942980000000002</v>
      </c>
    </row>
    <row r="156" spans="2:8">
      <c r="B156" s="145">
        <v>2006</v>
      </c>
      <c r="C156" s="165">
        <f>Deaths!V113</f>
        <v>19</v>
      </c>
      <c r="D156" s="165">
        <f>Deaths!AR113</f>
        <v>58</v>
      </c>
      <c r="E156" s="165">
        <f>Deaths!BN113</f>
        <v>77</v>
      </c>
      <c r="F156" s="166">
        <f>Rates!V113</f>
        <v>0.23212540000000001</v>
      </c>
      <c r="G156" s="166">
        <f>Rates!AR113</f>
        <v>0.38894990000000002</v>
      </c>
      <c r="H156" s="166">
        <f>Rates!BN113</f>
        <v>0.33358910000000003</v>
      </c>
    </row>
    <row r="157" spans="2:8">
      <c r="B157" s="145">
        <v>2007</v>
      </c>
      <c r="C157" s="165">
        <f>Deaths!V114</f>
        <v>21</v>
      </c>
      <c r="D157" s="165">
        <f>Deaths!AR114</f>
        <v>59</v>
      </c>
      <c r="E157" s="165">
        <f>Deaths!BN114</f>
        <v>80</v>
      </c>
      <c r="F157" s="166">
        <f>Rates!V114</f>
        <v>0.23971120000000001</v>
      </c>
      <c r="G157" s="166">
        <f>Rates!AR114</f>
        <v>0.37750729999999999</v>
      </c>
      <c r="H157" s="166">
        <f>Rates!BN114</f>
        <v>0.33081240000000001</v>
      </c>
    </row>
    <row r="158" spans="2:8">
      <c r="B158" s="145">
        <v>2008</v>
      </c>
      <c r="C158" s="165">
        <f>Deaths!V115</f>
        <v>25</v>
      </c>
      <c r="D158" s="165">
        <f>Deaths!AR115</f>
        <v>57</v>
      </c>
      <c r="E158" s="165">
        <f>Deaths!BN115</f>
        <v>82</v>
      </c>
      <c r="F158" s="166">
        <f>Rates!V115</f>
        <v>0.27423160000000002</v>
      </c>
      <c r="G158" s="166">
        <f>Rates!AR115</f>
        <v>0.34997250000000002</v>
      </c>
      <c r="H158" s="166">
        <f>Rates!BN115</f>
        <v>0.32513570000000003</v>
      </c>
    </row>
    <row r="159" spans="2:8">
      <c r="B159" s="145">
        <v>2009</v>
      </c>
      <c r="C159" s="165">
        <f>Deaths!V116</f>
        <v>20</v>
      </c>
      <c r="D159" s="165">
        <f>Deaths!AR116</f>
        <v>66</v>
      </c>
      <c r="E159" s="165">
        <f>Deaths!BN116</f>
        <v>86</v>
      </c>
      <c r="F159" s="166">
        <f>Rates!V116</f>
        <v>0.21726280000000001</v>
      </c>
      <c r="G159" s="166">
        <f>Rates!AR116</f>
        <v>0.39818150000000002</v>
      </c>
      <c r="H159" s="166">
        <f>Rates!BN116</f>
        <v>0.32893420000000001</v>
      </c>
    </row>
    <row r="160" spans="2:8">
      <c r="B160" s="145">
        <v>2010</v>
      </c>
      <c r="C160" s="165">
        <f>Deaths!V117</f>
        <v>24</v>
      </c>
      <c r="D160" s="165">
        <f>Deaths!AR117</f>
        <v>79</v>
      </c>
      <c r="E160" s="165">
        <f>Deaths!BN117</f>
        <v>103</v>
      </c>
      <c r="F160" s="166">
        <f>Rates!V117</f>
        <v>0.2380099</v>
      </c>
      <c r="G160" s="166">
        <f>Rates!AR117</f>
        <v>0.45913929999999997</v>
      </c>
      <c r="H160" s="166">
        <f>Rates!BN117</f>
        <v>0.37792219999999999</v>
      </c>
    </row>
    <row r="161" spans="2:8">
      <c r="B161" s="145">
        <v>2011</v>
      </c>
      <c r="C161" s="165">
        <f>Deaths!V118</f>
        <v>25</v>
      </c>
      <c r="D161" s="165">
        <f>Deaths!AR118</f>
        <v>85</v>
      </c>
      <c r="E161" s="165">
        <f>Deaths!BN118</f>
        <v>110</v>
      </c>
      <c r="F161" s="166">
        <f>Rates!V118</f>
        <v>0.2459141</v>
      </c>
      <c r="G161" s="166">
        <f>Rates!AR118</f>
        <v>0.48140179999999999</v>
      </c>
      <c r="H161" s="166">
        <f>Rates!BN118</f>
        <v>0.39121060000000002</v>
      </c>
    </row>
    <row r="162" spans="2:8">
      <c r="B162" s="156">
        <f>IF($D$8&gt;=2012,2012,"")</f>
        <v>2012</v>
      </c>
      <c r="C162" s="165">
        <f>Deaths!V119</f>
        <v>22</v>
      </c>
      <c r="D162" s="165">
        <f>Deaths!AR119</f>
        <v>77</v>
      </c>
      <c r="E162" s="165">
        <f>Deaths!BN119</f>
        <v>99</v>
      </c>
      <c r="F162" s="166">
        <f>Rates!V119</f>
        <v>0.20354249999999999</v>
      </c>
      <c r="G162" s="166">
        <f>Rates!AR119</f>
        <v>0.41340470000000001</v>
      </c>
      <c r="H162" s="166">
        <f>Rates!BN119</f>
        <v>0.3368024</v>
      </c>
    </row>
    <row r="163" spans="2:8">
      <c r="B163" s="156">
        <f>IF($D$8&gt;=2013,2013,"")</f>
        <v>2013</v>
      </c>
      <c r="C163" s="167">
        <f>Deaths!V120</f>
        <v>24</v>
      </c>
      <c r="D163" s="165">
        <f>Deaths!AR120</f>
        <v>114</v>
      </c>
      <c r="E163" s="165">
        <f>Deaths!BN120</f>
        <v>138</v>
      </c>
      <c r="F163" s="166">
        <f>Rates!V120</f>
        <v>0.20953579999999999</v>
      </c>
      <c r="G163" s="166">
        <f>Rates!AR120</f>
        <v>0.59420790000000001</v>
      </c>
      <c r="H163" s="166">
        <f>Rates!BN120</f>
        <v>0.44926060000000001</v>
      </c>
    </row>
    <row r="164" spans="2:8">
      <c r="B164" s="156">
        <f>IF($D$8&gt;=2014,2014,"")</f>
        <v>2014</v>
      </c>
      <c r="C164" s="167">
        <f>Deaths!V121</f>
        <v>24</v>
      </c>
      <c r="D164" s="165">
        <f>Deaths!AR121</f>
        <v>95</v>
      </c>
      <c r="E164" s="165">
        <f>Deaths!BN121</f>
        <v>119</v>
      </c>
      <c r="F164" s="166">
        <f>Rates!V121</f>
        <v>0.20089480000000001</v>
      </c>
      <c r="G164" s="166">
        <f>Rates!AR121</f>
        <v>0.48870269999999999</v>
      </c>
      <c r="H164" s="166">
        <f>Rates!BN121</f>
        <v>0.37633800000000001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1979</v>
      </c>
      <c r="D184" s="172"/>
      <c r="E184" s="174" t="s">
        <v>73</v>
      </c>
      <c r="F184" s="176">
        <f>INDEX($B$57:$H$175,MATCH($C$184,$B$57:$B$175,0),5)</f>
        <v>0.52271190000000001</v>
      </c>
      <c r="G184" s="176">
        <f>INDEX($B$57:$H$175,MATCH($C$184,$B$57:$B$175,0),6)</f>
        <v>0.70976329999999999</v>
      </c>
      <c r="H184" s="176">
        <f>INDEX($B$57:$H$175,MATCH($C$184,$B$57:$B$175,0),7)</f>
        <v>0.66162670000000001</v>
      </c>
    </row>
    <row r="185" spans="2:8">
      <c r="B185" s="174" t="s">
        <v>69</v>
      </c>
      <c r="C185" s="175">
        <f>'Interactive summary tables'!$G$10</f>
        <v>2014</v>
      </c>
      <c r="D185" s="172"/>
      <c r="E185" s="174" t="s">
        <v>74</v>
      </c>
      <c r="F185" s="176">
        <f>INDEX($B$57:$H$175,MATCH($C$185,$B$57:$B$175,0),5)</f>
        <v>0.20089480000000001</v>
      </c>
      <c r="G185" s="176">
        <f>INDEX($B$57:$H$175,MATCH($C$185,$B$57:$B$175,0),6)</f>
        <v>0.48870269999999999</v>
      </c>
      <c r="H185" s="176">
        <f>INDEX($B$57:$H$175,MATCH($C$185,$B$57:$B$175,0),7)</f>
        <v>0.37633800000000001</v>
      </c>
    </row>
    <row r="186" spans="2:8">
      <c r="B186" s="177"/>
      <c r="C186" s="175"/>
      <c r="D186" s="172"/>
      <c r="E186" s="174" t="s">
        <v>76</v>
      </c>
      <c r="F186" s="178">
        <f>IF($C$185&lt;=$C$184,"-",(F$185-F$184)/F$184)</f>
        <v>-0.61566821034684682</v>
      </c>
      <c r="G186" s="178">
        <f t="shared" ref="G186:H186" si="2">IF($C$185&lt;=$C$184,"-",(G$185-G$184)/G$184)</f>
        <v>-0.31145679129929654</v>
      </c>
      <c r="H186" s="178">
        <f t="shared" si="2"/>
        <v>-0.43119284635883043</v>
      </c>
    </row>
    <row r="187" spans="2:8">
      <c r="B187" s="174" t="s">
        <v>79</v>
      </c>
      <c r="C187" s="175">
        <f>$C$185-$C$184</f>
        <v>35</v>
      </c>
      <c r="D187" s="172"/>
      <c r="E187" s="174" t="s">
        <v>75</v>
      </c>
      <c r="F187" s="178">
        <f>IF($C$185&lt;=$C$184,"-",((F$185/F$184)^(1/($C$185-$C$184))-1))</f>
        <v>-2.695154828755586E-2</v>
      </c>
      <c r="G187" s="178">
        <f t="shared" ref="G187:H187" si="3">IF($C$185&lt;=$C$184,"-",((G$185/G$184)^(1/($C$185-$C$184))-1))</f>
        <v>-1.0605566022209967E-2</v>
      </c>
      <c r="H187" s="178">
        <f t="shared" si="3"/>
        <v>-1.5991156788847882E-2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1979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Osteoarthritis (ICD-10 M15–M19) in Australia, 1979–2014.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Osteoarthritis (ICD-10 M15–M19) in Australia, 1979–2014.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1979</v>
      </c>
      <c r="D207" s="187" t="s">
        <v>26</v>
      </c>
      <c r="E207" s="187" t="s">
        <v>90</v>
      </c>
      <c r="F207" s="191" t="str">
        <f ca="1">CELL("address",INDEX(Deaths!$C$7:$T$132,MATCH($C$207,Deaths!$B$7:$B$132,0),MATCH($C$210,Deaths!$C$6:$T$6,0)))</f>
        <v>'[grim-osteoarthritis-2017.xlsx]Deaths'!$C$86</v>
      </c>
      <c r="G207" s="191" t="str">
        <f ca="1">CELL("address",INDEX(Deaths!$Y$7:$AP$132,MATCH($C$207,Deaths!$B$7:$B$132,0),MATCH($C$210,Deaths!$Y$6:$AP$6,0)))</f>
        <v>'[grim-osteoarthritis-2017.xlsx]Deaths'!$Y$86</v>
      </c>
      <c r="H207" s="191" t="str">
        <f ca="1">CELL("address",INDEX(Deaths!$AU$7:$BL$132,MATCH($C$207,Deaths!$B$7:$B$132,0),MATCH($C$210,Deaths!$AU$6:$BL$6,0)))</f>
        <v>'[grim-osteoarthritis-2017.xlsx]Deaths'!$AU$86</v>
      </c>
    </row>
    <row r="208" spans="2:8">
      <c r="B208" s="189" t="s">
        <v>69</v>
      </c>
      <c r="C208" s="190">
        <f>'Interactive summary tables'!$E$34</f>
        <v>2014</v>
      </c>
      <c r="D208" s="187"/>
      <c r="E208" s="187" t="s">
        <v>91</v>
      </c>
      <c r="F208" s="191" t="str">
        <f ca="1">CELL("address",INDEX(Deaths!$C$7:$T$132,MATCH($C$208,Deaths!$B$7:$B$132,0),MATCH($C$211,Deaths!$C$6:$T$6,0)))</f>
        <v>'[grim-osteoarthritis-2017.xlsx]Deaths'!$T$121</v>
      </c>
      <c r="G208" s="191" t="str">
        <f ca="1">CELL("address",INDEX(Deaths!$Y$7:$AP$132,MATCH($C$208,Deaths!$B$7:$B$132,0),MATCH($C$211,Deaths!$Y$6:$AP$6,0)))</f>
        <v>'[grim-osteoarthritis-2017.xlsx]Deaths'!$AP$121</v>
      </c>
      <c r="H208" s="191" t="str">
        <f ca="1">CELL("address",INDEX(Deaths!$AU$7:$BL$132,MATCH($C$208,Deaths!$B$7:$B$132,0),MATCH($C$211,Deaths!$AU$6:$BL$6,0)))</f>
        <v>'[grim-osteoarthritis-2017.xlsx]Deaths'!$BL$121</v>
      </c>
    </row>
    <row r="209" spans="2:8">
      <c r="B209" s="189"/>
      <c r="C209" s="190"/>
      <c r="D209" s="187"/>
      <c r="E209" s="187" t="s">
        <v>97</v>
      </c>
      <c r="F209" s="192">
        <f ca="1">SUM(INDIRECT(F$207,1):INDIRECT(F$208,1))</f>
        <v>965</v>
      </c>
      <c r="G209" s="193">
        <f ca="1">SUM(INDIRECT(G$207,1):INDIRECT(G$208,1))</f>
        <v>2290</v>
      </c>
      <c r="H209" s="193">
        <f ca="1">SUM(INDIRECT(H$207,1):INDIRECT(H$208,1))</f>
        <v>3255</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'[grim-osteoarthritis-2017.xlsx]Populations'!$D$95</v>
      </c>
      <c r="G211" s="191" t="str">
        <f ca="1">CELL("address",INDEX(Populations!$Y$16:$AP$141,MATCH($C$207,Populations!$C$16:$C$141,0),MATCH($C$210,Populations!$Y$15:$AP$15,0)))</f>
        <v>'[grim-osteoarthritis-2017.xlsx]Populations'!$Y$95</v>
      </c>
      <c r="H211" s="191" t="str">
        <f ca="1">CELL("address",INDEX(Populations!$AT$16:$BK$141,MATCH($C$207,Populations!$C$16:$C$141,0),MATCH($C$210,Populations!$AT$15:$BK$15,0)))</f>
        <v>'[grim-osteoarthritis-2017.xlsx]Populations'!$AT$95</v>
      </c>
    </row>
    <row r="212" spans="2:8">
      <c r="B212" s="189"/>
      <c r="C212" s="187"/>
      <c r="D212" s="187"/>
      <c r="E212" s="187" t="s">
        <v>91</v>
      </c>
      <c r="F212" s="191" t="str">
        <f ca="1">CELL("address",INDEX(Populations!$D$16:$U$141,MATCH($C$208,Populations!$C$16:$C$141,0),MATCH($C$211,Populations!$D$15:$U$15,0)))</f>
        <v>'[grim-osteoarthritis-2017.xlsx]Populations'!$U$130</v>
      </c>
      <c r="G212" s="191" t="str">
        <f ca="1">CELL("address",INDEX(Populations!$Y$16:$AP$141,MATCH($C$208,Populations!$C$16:$C$141,0),MATCH($C$211,Populations!$Y$15:$AP$15,0)))</f>
        <v>'[grim-osteoarthritis-2017.xlsx]Populations'!$AP$130</v>
      </c>
      <c r="H212" s="191" t="str">
        <f ca="1">CELL("address",INDEX(Populations!$AT$16:$BK$141,MATCH($C$208,Populations!$C$16:$C$141,0),MATCH($C$211,Populations!$AT$15:$BK$15,0)))</f>
        <v>'[grim-osteoarthritis-2017.xlsx]Populations'!$BK$130</v>
      </c>
    </row>
    <row r="213" spans="2:8">
      <c r="B213" s="189" t="s">
        <v>95</v>
      </c>
      <c r="C213" s="190">
        <f>INDEX($G$11:$G$28,MATCH($C$210,$F$11:$F$28,0))</f>
        <v>1</v>
      </c>
      <c r="D213" s="187"/>
      <c r="E213" s="187" t="s">
        <v>98</v>
      </c>
      <c r="F213" s="192">
        <f ca="1">SUM(INDIRECT(F$211,1):INDIRECT(F$212,1))</f>
        <v>331811829</v>
      </c>
      <c r="G213" s="193">
        <f ca="1">SUM(INDIRECT(G$211,1):INDIRECT(G$212,1))</f>
        <v>334763882</v>
      </c>
      <c r="H213" s="193">
        <f ca="1">SUM(INDIRECT(H$211,1):INDIRECT(H$212,1))</f>
        <v>666575711</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0.29082748583987345</v>
      </c>
      <c r="G215" s="195">
        <f t="shared" ref="G215:H215" ca="1" si="4">IF($C$208&lt;$C$207,"-",IF($C$214&lt;$C$213,"-",G$209/G$213*100000))</f>
        <v>0.68406423844732445</v>
      </c>
      <c r="H215" s="195">
        <f t="shared" ca="1" si="4"/>
        <v>0.48831662274594939</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1979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Osteoarthritis (ICD-10 M15–M19) in Australia, 1979–2014,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Osteoarthritis (ICD-10 M15–M19) in Australia, 1979,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Osteoarthritis (ICD-10 M15–M19) in Australia, 1979–2014,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Osteoarthritis (ICD-10 M15–M19) in Australia, 1979,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Osteoarthritis (ICD-10 M15–M19) in Australia, 1979–2014,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68BE0F-B399-4B62-922E-F4A02D912894}">
  <ds:schemaRefs>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c095c42a-9a6d-4ed6-ad94-052c8814a2e5"/>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256446B0-9EFC-4222-BEAE-07AE556937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GRIM1302 - Osteoarthritis (ICD-10 M15–M19)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