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H70" i="7" l="1"/>
  <c r="H106" i="7"/>
  <c r="F59" i="7"/>
  <c r="F73" i="7"/>
  <c r="G95" i="7"/>
  <c r="F143" i="7"/>
  <c r="G91" i="7"/>
  <c r="H114" i="7"/>
  <c r="H151" i="7"/>
  <c r="H143" i="7"/>
  <c r="H89" i="7"/>
  <c r="F121" i="7"/>
  <c r="H71" i="7"/>
  <c r="G60" i="7"/>
  <c r="H64" i="7"/>
  <c r="F120" i="7"/>
  <c r="G62" i="7"/>
  <c r="H59" i="7"/>
  <c r="F82" i="7"/>
  <c r="H69" i="7"/>
  <c r="H88" i="7"/>
  <c r="G65" i="7"/>
  <c r="F72" i="7"/>
  <c r="H135" i="7"/>
  <c r="H93" i="7"/>
  <c r="H174" i="7"/>
  <c r="G107" i="7"/>
  <c r="H81" i="7"/>
  <c r="F102" i="7"/>
  <c r="H109" i="7"/>
  <c r="F156" i="7"/>
  <c r="F93" i="7"/>
  <c r="H57" i="7"/>
  <c r="F133" i="7"/>
  <c r="G81" i="7"/>
  <c r="G128" i="7"/>
  <c r="G61" i="7"/>
  <c r="F122" i="7"/>
  <c r="H159" i="7"/>
  <c r="G118" i="7"/>
  <c r="G168" i="7"/>
  <c r="F112" i="7"/>
  <c r="G78" i="7"/>
  <c r="F63" i="7"/>
  <c r="H117" i="7"/>
  <c r="G89" i="7"/>
  <c r="G70" i="7"/>
  <c r="F160" i="7"/>
  <c r="H58" i="7"/>
  <c r="H123" i="7"/>
  <c r="F108" i="7"/>
  <c r="F158" i="7"/>
  <c r="H112" i="7"/>
  <c r="H66" i="7"/>
  <c r="H65" i="7"/>
  <c r="F100" i="7"/>
  <c r="F76" i="7"/>
  <c r="F79" i="7"/>
  <c r="H134" i="7"/>
  <c r="H119" i="7"/>
  <c r="F129" i="7"/>
  <c r="F77" i="7"/>
  <c r="G146" i="7"/>
  <c r="F71" i="7"/>
  <c r="H153" i="7"/>
  <c r="G130" i="7"/>
  <c r="F81" i="7"/>
  <c r="G137" i="7"/>
  <c r="H92" i="7"/>
  <c r="H142" i="7"/>
  <c r="F69" i="7"/>
  <c r="F141" i="7"/>
  <c r="F153" i="7"/>
  <c r="F95" i="7"/>
  <c r="G100" i="7"/>
  <c r="H78" i="7"/>
  <c r="F134" i="7"/>
  <c r="H131" i="7"/>
  <c r="G68" i="7"/>
  <c r="F75" i="7"/>
  <c r="H84" i="7"/>
  <c r="H105" i="7"/>
  <c r="H101" i="7"/>
  <c r="G72" i="7"/>
  <c r="H103" i="7"/>
  <c r="G110" i="7"/>
  <c r="G82" i="7"/>
  <c r="G106" i="7"/>
  <c r="H164" i="7"/>
  <c r="G92" i="7"/>
  <c r="F61" i="7"/>
  <c r="G96" i="7"/>
  <c r="H147" i="7"/>
  <c r="H107" i="7"/>
  <c r="F110" i="7"/>
  <c r="G153" i="7"/>
  <c r="H137" i="7"/>
  <c r="G122" i="7"/>
  <c r="G129" i="7"/>
  <c r="F78" i="7"/>
  <c r="F164" i="7"/>
  <c r="F57" i="7"/>
  <c r="F115" i="7"/>
  <c r="F113" i="7"/>
  <c r="G83" i="7"/>
  <c r="H75" i="7"/>
  <c r="H116" i="7"/>
  <c r="H170" i="7"/>
  <c r="H156" i="7"/>
  <c r="H120" i="7"/>
  <c r="H127" i="7"/>
  <c r="F172" i="7"/>
  <c r="H85" i="7"/>
  <c r="H63" i="7"/>
  <c r="F87" i="7"/>
  <c r="G139" i="7"/>
  <c r="G90" i="7"/>
  <c r="H144" i="7"/>
  <c r="G108" i="7"/>
  <c r="H113" i="7"/>
  <c r="G145" i="7"/>
  <c r="G67" i="7"/>
  <c r="F148" i="7"/>
  <c r="F170" i="7"/>
  <c r="G159" i="7"/>
  <c r="F60" i="7"/>
  <c r="H77" i="7"/>
  <c r="F132" i="7"/>
  <c r="G66" i="7"/>
  <c r="F126" i="7"/>
  <c r="F152" i="7"/>
  <c r="F138" i="7"/>
  <c r="H79" i="7"/>
  <c r="H115" i="7"/>
  <c r="G98" i="7"/>
  <c r="H96" i="7"/>
  <c r="H128" i="7"/>
  <c r="G57" i="7"/>
  <c r="H73" i="7"/>
  <c r="H82" i="7"/>
  <c r="F92" i="7"/>
  <c r="H148" i="7"/>
  <c r="H173" i="7"/>
  <c r="F101" i="7"/>
  <c r="F89" i="7"/>
  <c r="H97" i="7"/>
  <c r="G160" i="7"/>
  <c r="G64" i="7"/>
  <c r="H126" i="7"/>
  <c r="G103" i="7"/>
  <c r="G131" i="7"/>
  <c r="H125" i="7"/>
  <c r="G126" i="7"/>
  <c r="H130" i="7"/>
  <c r="G58" i="7"/>
  <c r="G165" i="7"/>
  <c r="F124" i="7"/>
  <c r="G125" i="7"/>
  <c r="G94" i="7"/>
  <c r="H67" i="7"/>
  <c r="G99" i="7"/>
  <c r="G104" i="7"/>
  <c r="G105" i="7"/>
  <c r="F125" i="7"/>
  <c r="H104" i="7"/>
  <c r="H168" i="7"/>
  <c r="F118" i="7"/>
  <c r="H140" i="7"/>
  <c r="G75" i="7"/>
  <c r="G143" i="7"/>
  <c r="H62" i="7"/>
  <c r="F68" i="7"/>
  <c r="H110" i="7"/>
  <c r="F58" i="7"/>
  <c r="G119" i="7"/>
  <c r="G97" i="7"/>
  <c r="F62" i="7"/>
  <c r="F154" i="7"/>
  <c r="F88" i="7"/>
  <c r="G77" i="7"/>
  <c r="G158" i="7"/>
  <c r="F99" i="7"/>
  <c r="H118" i="7"/>
  <c r="F165" i="7"/>
  <c r="G93" i="7"/>
  <c r="F149" i="7"/>
  <c r="G133" i="7"/>
  <c r="F103" i="7"/>
  <c r="G116" i="7"/>
  <c r="G76" i="7"/>
  <c r="G138" i="7"/>
  <c r="G73" i="7"/>
  <c r="G88" i="7"/>
  <c r="H149" i="7"/>
  <c r="F161" i="7"/>
  <c r="H163" i="7"/>
  <c r="G157" i="7"/>
  <c r="G121" i="7"/>
  <c r="G167" i="7"/>
  <c r="G69" i="7"/>
  <c r="G135" i="7"/>
  <c r="H102" i="7"/>
  <c r="F163" i="7"/>
  <c r="F159" i="7"/>
  <c r="H145" i="7"/>
  <c r="H80" i="7"/>
  <c r="G172" i="7"/>
  <c r="H86" i="7"/>
  <c r="F117" i="7"/>
  <c r="F86" i="7"/>
  <c r="F80" i="7"/>
  <c r="F98" i="7"/>
  <c r="F83" i="7"/>
  <c r="G156" i="7"/>
  <c r="G120" i="7"/>
  <c r="G148" i="7"/>
  <c r="G155" i="7"/>
  <c r="F166" i="7"/>
  <c r="G162" i="7"/>
  <c r="F151" i="7"/>
  <c r="G151" i="7"/>
  <c r="G115" i="7"/>
  <c r="H90" i="7"/>
  <c r="G112" i="7"/>
  <c r="G113" i="7"/>
  <c r="F135" i="7"/>
  <c r="F127" i="7"/>
  <c r="F155" i="7"/>
  <c r="H100" i="7"/>
  <c r="F65" i="7"/>
  <c r="H74" i="7"/>
  <c r="F91" i="7"/>
  <c r="H99" i="7"/>
  <c r="G140" i="7"/>
  <c r="F85" i="7"/>
  <c r="G84" i="7"/>
  <c r="G171" i="7"/>
  <c r="G74" i="7"/>
  <c r="H87" i="7"/>
  <c r="H129" i="7"/>
  <c r="G80" i="7"/>
  <c r="F64" i="7"/>
  <c r="F131" i="7"/>
  <c r="G142" i="7"/>
  <c r="F130" i="7"/>
  <c r="G175" i="7"/>
  <c r="G169" i="7"/>
  <c r="F114" i="7"/>
  <c r="G79" i="7"/>
  <c r="F173" i="7"/>
  <c r="G141" i="7"/>
  <c r="F96" i="7"/>
  <c r="H136" i="7"/>
  <c r="F90" i="7"/>
  <c r="F128" i="7"/>
  <c r="F70" i="7"/>
  <c r="H76" i="7"/>
  <c r="F162" i="7"/>
  <c r="G161" i="7"/>
  <c r="H72" i="7"/>
  <c r="G111" i="7"/>
  <c r="F109" i="7"/>
  <c r="F107" i="7"/>
  <c r="G166" i="7"/>
  <c r="G123" i="7"/>
  <c r="F167" i="7"/>
  <c r="F145" i="7"/>
  <c r="F147" i="7"/>
  <c r="H166" i="7"/>
  <c r="H150" i="7"/>
  <c r="F94" i="7"/>
  <c r="G170" i="7"/>
  <c r="H98" i="7"/>
  <c r="H83" i="7"/>
  <c r="G152" i="7"/>
  <c r="H111" i="7"/>
  <c r="H122" i="7"/>
  <c r="G163" i="7"/>
  <c r="F144" i="7"/>
  <c r="H133" i="7"/>
  <c r="H95"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G136" i="7"/>
  <c r="G109" i="7"/>
  <c r="F84" i="7"/>
  <c r="G149" i="7"/>
  <c r="H171" i="7"/>
  <c r="H60" i="7"/>
  <c r="F106" i="7"/>
  <c r="H68" i="7"/>
  <c r="G101" i="7"/>
  <c r="F137" i="7"/>
  <c r="H121" i="7"/>
  <c r="H172" i="7"/>
  <c r="H138" i="7"/>
  <c r="F174" i="7"/>
  <c r="G147" i="7"/>
  <c r="G154" i="7"/>
  <c r="G134" i="7"/>
  <c r="G85" i="7"/>
  <c r="H141" i="7"/>
  <c r="F175" i="7"/>
  <c r="G117" i="7"/>
  <c r="H152" i="7"/>
  <c r="H161" i="7"/>
  <c r="F67" i="7"/>
  <c r="G150" i="7"/>
  <c r="F116" i="7"/>
  <c r="F157"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T39" i="7"/>
  <c r="K39" i="7"/>
  <c r="T32" i="7"/>
  <c r="N33" i="7"/>
  <c r="J39" i="7"/>
  <c r="H211" i="7"/>
  <c r="P32" i="7"/>
  <c r="S32" i="7"/>
  <c r="S33" i="7"/>
  <c r="O33" i="7"/>
  <c r="H32" i="7"/>
  <c r="S39" i="7"/>
  <c r="R32" i="7"/>
  <c r="R33" i="7"/>
  <c r="H207" i="7"/>
  <c r="H33" i="7"/>
  <c r="F32" i="7"/>
  <c r="P33" i="7"/>
  <c r="E39" i="7"/>
  <c r="C39" i="7"/>
  <c r="P38" i="7"/>
  <c r="C32" i="7"/>
  <c r="O39" i="7"/>
  <c r="F33" i="7"/>
  <c r="I32" i="7"/>
  <c r="J33" i="7"/>
  <c r="J38" i="7"/>
  <c r="K32" i="7"/>
  <c r="P39" i="7"/>
  <c r="R39" i="7"/>
  <c r="E38" i="7"/>
  <c r="F39" i="7"/>
  <c r="F207" i="7"/>
  <c r="O38" i="7"/>
  <c r="D33" i="7"/>
  <c r="I33" i="7"/>
  <c r="L38" i="7"/>
  <c r="C38" i="7"/>
  <c r="N39" i="7"/>
  <c r="F208" i="7"/>
  <c r="L32" i="7"/>
  <c r="N32" i="7"/>
  <c r="R38" i="7"/>
  <c r="G207" i="7"/>
  <c r="M33" i="7"/>
  <c r="K38" i="7"/>
  <c r="M32" i="7"/>
  <c r="O32" i="7"/>
  <c r="H39" i="7"/>
  <c r="I38" i="7"/>
  <c r="G38" i="7"/>
  <c r="M38" i="7"/>
  <c r="F211" i="7"/>
  <c r="T33" i="7"/>
  <c r="G32" i="7"/>
  <c r="D32" i="7"/>
  <c r="F212" i="7"/>
  <c r="G33" i="7"/>
  <c r="D39" i="7"/>
  <c r="E32" i="7"/>
  <c r="Q38" i="7"/>
  <c r="G211" i="7"/>
  <c r="H38" i="7"/>
  <c r="H212" i="7"/>
  <c r="M39" i="7"/>
  <c r="H208" i="7"/>
  <c r="Q39" i="7"/>
  <c r="T38" i="7"/>
  <c r="F38" i="7"/>
  <c r="C33" i="7"/>
  <c r="G39" i="7"/>
  <c r="I39" i="7"/>
  <c r="E33" i="7"/>
  <c r="L33" i="7"/>
  <c r="S38" i="7"/>
  <c r="N38" i="7"/>
  <c r="Q33" i="7"/>
  <c r="J32" i="7"/>
  <c r="D38" i="7"/>
  <c r="L39" i="7"/>
  <c r="G212" i="7"/>
  <c r="K33" i="7"/>
  <c r="G208" i="7"/>
  <c r="I43" i="7" l="1"/>
  <c r="J43" i="7"/>
  <c r="D43" i="7"/>
  <c r="C131" i="7"/>
  <c r="C165" i="7"/>
  <c r="H43" i="7"/>
  <c r="L42" i="7"/>
  <c r="G42" i="7"/>
  <c r="E82" i="7"/>
  <c r="D42" i="7"/>
  <c r="S43" i="7"/>
  <c r="E101" i="7"/>
  <c r="H42" i="7"/>
  <c r="E72" i="7"/>
  <c r="D137" i="7"/>
  <c r="C43" i="7"/>
  <c r="U39" i="7"/>
  <c r="O43" i="7"/>
  <c r="J42" i="7"/>
  <c r="C97" i="7"/>
  <c r="E124" i="7"/>
  <c r="S42" i="7"/>
  <c r="C104" i="7"/>
  <c r="E93" i="7"/>
  <c r="E94" i="7"/>
  <c r="E141" i="7"/>
  <c r="D135" i="7"/>
  <c r="D166" i="7"/>
  <c r="D147" i="7"/>
  <c r="T43" i="7"/>
  <c r="C109" i="7"/>
  <c r="F43" i="7"/>
  <c r="C157" i="7"/>
  <c r="U38" i="7"/>
  <c r="C42" i="7"/>
  <c r="D170" i="7"/>
  <c r="E66" i="7"/>
  <c r="E100" i="7"/>
  <c r="D103" i="7"/>
  <c r="E71" i="7"/>
  <c r="E68" i="7"/>
  <c r="E135" i="7"/>
  <c r="D89" i="7"/>
  <c r="L43" i="7"/>
  <c r="D134" i="7"/>
  <c r="D158" i="7"/>
  <c r="E96" i="7"/>
  <c r="E150" i="7"/>
  <c r="C170" i="7"/>
  <c r="C125" i="7"/>
  <c r="C108" i="7"/>
  <c r="E105" i="7"/>
  <c r="D109" i="7"/>
  <c r="D60" i="7"/>
  <c r="C154" i="7"/>
  <c r="D107" i="7"/>
  <c r="D101" i="7"/>
  <c r="E85" i="7"/>
  <c r="C73" i="7"/>
  <c r="D114" i="7"/>
  <c r="E156" i="7"/>
  <c r="E80" i="7"/>
  <c r="D140" i="7"/>
  <c r="D59" i="7"/>
  <c r="C74" i="7"/>
  <c r="R42" i="7"/>
  <c r="E168" i="7"/>
  <c r="E115" i="7"/>
  <c r="C149" i="7"/>
  <c r="D112" i="7"/>
  <c r="D120" i="7"/>
  <c r="D99" i="7"/>
  <c r="D100" i="7"/>
  <c r="C123" i="7"/>
  <c r="K43" i="7"/>
  <c r="D154" i="7"/>
  <c r="E99" i="7"/>
  <c r="D157" i="7"/>
  <c r="C144" i="7"/>
  <c r="D111" i="7"/>
  <c r="C77" i="7"/>
  <c r="D118" i="7"/>
  <c r="D138" i="7"/>
  <c r="D73" i="7"/>
  <c r="E65" i="7"/>
  <c r="E83" i="7"/>
  <c r="E132" i="7"/>
  <c r="D102" i="7"/>
  <c r="K42" i="7"/>
  <c r="C152" i="7"/>
  <c r="M42" i="7"/>
  <c r="C107" i="7"/>
  <c r="E123" i="7"/>
  <c r="D173" i="7"/>
  <c r="C145" i="7"/>
  <c r="D76" i="7"/>
  <c r="E121" i="7"/>
  <c r="C172" i="7"/>
  <c r="E170" i="7"/>
  <c r="D160" i="7"/>
  <c r="D150" i="7"/>
  <c r="C110" i="7"/>
  <c r="C75" i="7"/>
  <c r="D175" i="7"/>
  <c r="D123" i="7"/>
  <c r="E147" i="7"/>
  <c r="D121" i="7"/>
  <c r="C88" i="7"/>
  <c r="R43" i="7"/>
  <c r="D83" i="7"/>
  <c r="C92" i="7"/>
  <c r="E163" i="7"/>
  <c r="C66" i="7"/>
  <c r="C174" i="7"/>
  <c r="C79" i="7"/>
  <c r="C78" i="7"/>
  <c r="Q43" i="7"/>
  <c r="N43" i="7"/>
  <c r="C156" i="7"/>
  <c r="C101" i="7"/>
  <c r="C103" i="7"/>
  <c r="D74" i="7"/>
  <c r="D108" i="7"/>
  <c r="P43" i="7"/>
  <c r="G43" i="7"/>
  <c r="D75" i="7"/>
  <c r="D171" i="7"/>
  <c r="C60" i="7"/>
  <c r="D136" i="7"/>
  <c r="E43" i="7"/>
  <c r="D131" i="7"/>
  <c r="C85" i="7"/>
  <c r="T42" i="7"/>
  <c r="D67" i="7"/>
  <c r="D130" i="7"/>
  <c r="E126" i="7"/>
  <c r="E73" i="7"/>
  <c r="C135" i="7"/>
  <c r="E108" i="7"/>
  <c r="E59" i="7"/>
  <c r="D155" i="7"/>
  <c r="E109" i="7"/>
  <c r="E57" i="7"/>
  <c r="C132" i="7"/>
  <c r="C133" i="7"/>
  <c r="C171" i="7"/>
  <c r="D151" i="7"/>
  <c r="C99" i="7"/>
  <c r="C142" i="7"/>
  <c r="D78" i="7"/>
  <c r="E146" i="7"/>
  <c r="C126" i="7"/>
  <c r="E78" i="7"/>
  <c r="C111" i="7"/>
  <c r="D128" i="7"/>
  <c r="I42" i="7"/>
  <c r="O42" i="7"/>
  <c r="P42" i="7"/>
  <c r="C164" i="7"/>
  <c r="E158" i="7"/>
  <c r="D159" i="7"/>
  <c r="D69" i="7"/>
  <c r="E76" i="7"/>
  <c r="C162" i="7"/>
  <c r="E58" i="7"/>
  <c r="E155" i="7"/>
  <c r="E119" i="7"/>
  <c r="C173" i="7"/>
  <c r="E116" i="7"/>
  <c r="D58" i="7"/>
  <c r="E131" i="7"/>
  <c r="D92" i="7"/>
  <c r="D90" i="7"/>
  <c r="C96" i="7"/>
  <c r="E61" i="7"/>
  <c r="E104" i="7"/>
  <c r="E98" i="7"/>
  <c r="E145" i="7"/>
  <c r="C102" i="7"/>
  <c r="E74" i="7"/>
  <c r="D80" i="7"/>
  <c r="C65" i="7"/>
  <c r="E171" i="7"/>
  <c r="D148" i="7"/>
  <c r="D139" i="7"/>
  <c r="D110" i="7"/>
  <c r="C116" i="7"/>
  <c r="D70" i="7"/>
  <c r="E86"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87"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76" i="7"/>
  <c r="E125" i="7"/>
  <c r="E122" i="7"/>
  <c r="E102" i="7"/>
  <c r="F42" i="7"/>
  <c r="D66" i="7"/>
  <c r="C155" i="7"/>
  <c r="D124" i="7"/>
  <c r="E143" i="7"/>
  <c r="E164" i="7"/>
  <c r="C70"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D88" i="7"/>
  <c r="C168" i="7"/>
  <c r="C136" i="7"/>
  <c r="C63" i="7"/>
  <c r="C160" i="7"/>
  <c r="C84" i="7"/>
  <c r="E63" i="7"/>
  <c r="D153" i="7"/>
  <c r="C167" i="7"/>
  <c r="C112" i="7"/>
  <c r="C163" i="7"/>
  <c r="E77" i="7"/>
  <c r="C72" i="7"/>
  <c r="E110" i="7"/>
  <c r="E111" i="7"/>
  <c r="C120" i="7"/>
  <c r="E67" i="7"/>
  <c r="E133" i="7"/>
  <c r="E134" i="7"/>
  <c r="E79" i="7"/>
  <c r="D96" i="7"/>
  <c r="D146" i="7"/>
  <c r="C114" i="7"/>
  <c r="D98" i="7"/>
  <c r="C161" i="7"/>
  <c r="C119" i="7"/>
  <c r="E148" i="7"/>
  <c r="E169" i="7"/>
  <c r="D125" i="7"/>
  <c r="C169" i="7"/>
  <c r="E87" i="7"/>
  <c r="C89" i="7"/>
  <c r="C146" i="7"/>
  <c r="E149" i="7"/>
  <c r="C153" i="7"/>
  <c r="D85" i="7"/>
  <c r="C150" i="7"/>
  <c r="C113" i="7"/>
  <c r="C67" i="7"/>
  <c r="C151"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G213" i="7"/>
  <c r="F213" i="7"/>
  <c r="H213" i="7"/>
  <c r="H209" i="7"/>
  <c r="G209" i="7"/>
  <c r="F209" i="7"/>
  <c r="F215" i="7" l="1"/>
  <c r="M34" i="12" s="1"/>
  <c r="G215" i="7"/>
  <c r="N34" i="12" s="1"/>
  <c r="H215" i="7"/>
  <c r="O34" i="12" s="1"/>
</calcChain>
</file>

<file path=xl/sharedStrings.xml><?xml version="1.0" encoding="utf-8"?>
<sst xmlns="http://schemas.openxmlformats.org/spreadsheetml/2006/main" count="14984" uniqueCount="215">
  <si>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</si>
  <si>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</si>
  <si>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</si>
  <si>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</si>
  <si>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</si>
  <si>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</si>
  <si>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</si>
  <si>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</si>
  <si>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</si>
  <si>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</si>
  <si>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</si>
  <si>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</si>
  <si>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</si>
  <si>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</si>
  <si>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</si>
  <si>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</si>
  <si>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</si>
  <si>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</si>
  <si>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</si>
  <si>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</si>
  <si>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</si>
  <si>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</si>
  <si>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</si>
  <si>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</si>
  <si>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</si>
  <si>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</si>
  <si>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</si>
  <si>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</si>
  <si>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</si>
  <si>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</si>
  <si>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</si>
  <si>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</si>
  <si>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</si>
  <si>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</si>
  <si>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</si>
  <si>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</si>
  <si>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</si>
  <si>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</si>
  <si>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</si>
  <si>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</si>
  <si>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</si>
  <si>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</si>
  <si>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</si>
  <si>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</si>
  <si>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</si>
  <si>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</si>
  <si>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</si>
  <si>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</si>
  <si>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</si>
  <si>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</si>
  <si>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</si>
  <si>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</si>
  <si>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</si>
  <si>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</si>
  <si>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</si>
  <si>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</si>
  <si>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</si>
  <si>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</si>
  <si>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</si>
  <si>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</si>
  <si>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</si>
  <si>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</si>
  <si>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</si>
  <si>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</si>
  <si>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</si>
  <si>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</si>
  <si>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</si>
  <si>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</si>
  <si>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</si>
  <si>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</si>
  <si>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</si>
  <si>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</si>
  <si>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</si>
  <si>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</si>
  <si>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</si>
  <si>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</si>
  <si>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</si>
  <si>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</si>
  <si>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</si>
  <si>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</si>
  <si>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</si>
  <si>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</si>
  <si>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</si>
  <si>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</si>
  <si>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</si>
  <si>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</si>
  <si>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</si>
  <si>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</si>
  <si>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</si>
  <si>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</si>
  <si>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</si>
  <si>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</si>
  <si>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</si>
  <si>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</si>
  <si>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</si>
  <si>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</si>
  <si>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</si>
  <si>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</si>
  <si>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</si>
  <si>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</si>
  <si>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</si>
  <si>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</si>
  <si>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</si>
  <si>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</si>
  <si>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</si>
  <si>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</si>
  <si>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</si>
  <si>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</si>
  <si>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</si>
  <si>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</si>
  <si>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</si>
  <si>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</si>
  <si>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</si>
  <si>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</si>
  <si>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</si>
  <si>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</si>
  <si>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</si>
  <si>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</si>
  <si>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</si>
  <si>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</si>
  <si>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</si>
  <si>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</si>
  <si>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</si>
  <si>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</si>
  <si>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</si>
  <si>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</si>
  <si>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</si>
  <si>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</si>
  <si>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</si>
  <si>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</si>
  <si>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</si>
  <si>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</si>
  <si>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</si>
  <si>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</si>
  <si>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</si>
  <si>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</si>
  <si>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</si>
  <si>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</si>
  <si>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</si>
  <si>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</si>
  <si>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</si>
  <si>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</si>
  <si>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</si>
  <si>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</si>
  <si>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</si>
  <si>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</si>
  <si>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</si>
  <si>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</si>
  <si>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</si>
  <si>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</si>
  <si>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</si>
  <si>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</si>
  <si>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</si>
  <si>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</si>
  <si>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</si>
  <si>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</si>
  <si>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</si>
  <si>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</si>
  <si>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</si>
  <si>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</si>
  <si>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</si>
  <si>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</si>
  <si>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</si>
  <si>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</si>
  <si>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</si>
  <si>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</si>
  <si>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</si>
  <si>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</si>
  <si>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</si>
  <si>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</si>
  <si>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</si>
  <si>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</si>
  <si>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</si>
  <si>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</si>
  <si>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</si>
  <si>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</si>
  <si>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</si>
  <si>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</si>
  <si>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</si>
  <si>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</si>
  <si>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</si>
  <si>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</si>
  <si>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</si>
  <si>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</si>
  <si>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</si>
  <si>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</si>
  <si>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</si>
  <si>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</si>
  <si>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</si>
  <si>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</si>
  <si>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</si>
  <si>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</si>
  <si>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</si>
  <si>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</si>
  <si>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</si>
  <si>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</si>
  <si>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</si>
  <si>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</si>
  <si>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</si>
  <si>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</si>
  <si>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</si>
  <si>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GRIM_output_3.xls</t>
  </si>
  <si>
    <t>GRIM1304</t>
  </si>
  <si>
    <t>Osteoporosis (ICD-10 M80–M82), 1979–2014</t>
  </si>
  <si>
    <t>Final</t>
  </si>
  <si>
    <t>Final Recast</t>
  </si>
  <si>
    <t>Revised</t>
  </si>
  <si>
    <t>Preliminary</t>
  </si>
  <si>
    <t>year</t>
  </si>
  <si>
    <t>SnapshotId</t>
  </si>
  <si>
    <t>Osteoporosis</t>
  </si>
  <si>
    <t>M80–M82</t>
  </si>
  <si>
    <t>All diseases of the musculoskeletal system and connective tissue</t>
  </si>
  <si>
    <t>M00–M99</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</si>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</sst>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0" fillId="3" borderId="0" xfId="0" applyFill="1" applyAlignment="1">
      <alignment horizontal="left"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Osteoporosis (ICD-10 M80–M82), by sex and year, 1979–2014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Admin!Deaths_male</c:f>
              <c:numCache>
                <c:formatCode>#,##0</c:formatCode>
                <c:ptCount val="36"/>
                <c:pt idx="0">
                  <c:v>5</c:v>
                </c:pt>
                <c:pt idx="1">
                  <c:v>5</c:v>
                </c:pt>
                <c:pt idx="2">
                  <c:v>4</c:v>
                </c:pt>
                <c:pt idx="3">
                  <c:v>5</c:v>
                </c:pt>
                <c:pt idx="4">
                  <c:v>9</c:v>
                </c:pt>
                <c:pt idx="5">
                  <c:v>8</c:v>
                </c:pt>
                <c:pt idx="6">
                  <c:v>8</c:v>
                </c:pt>
                <c:pt idx="7">
                  <c:v>7</c:v>
                </c:pt>
                <c:pt idx="8">
                  <c:v>4</c:v>
                </c:pt>
                <c:pt idx="9">
                  <c:v>6</c:v>
                </c:pt>
                <c:pt idx="10">
                  <c:v>7</c:v>
                </c:pt>
                <c:pt idx="11">
                  <c:v>3</c:v>
                </c:pt>
                <c:pt idx="12">
                  <c:v>9</c:v>
                </c:pt>
                <c:pt idx="13">
                  <c:v>4</c:v>
                </c:pt>
                <c:pt idx="14">
                  <c:v>9</c:v>
                </c:pt>
                <c:pt idx="15">
                  <c:v>12</c:v>
                </c:pt>
                <c:pt idx="16">
                  <c:v>11</c:v>
                </c:pt>
                <c:pt idx="17">
                  <c:v>12</c:v>
                </c:pt>
                <c:pt idx="18">
                  <c:v>9</c:v>
                </c:pt>
                <c:pt idx="19">
                  <c:v>13</c:v>
                </c:pt>
                <c:pt idx="20">
                  <c:v>15</c:v>
                </c:pt>
                <c:pt idx="21">
                  <c:v>17</c:v>
                </c:pt>
                <c:pt idx="22">
                  <c:v>21</c:v>
                </c:pt>
                <c:pt idx="23">
                  <c:v>26</c:v>
                </c:pt>
                <c:pt idx="24">
                  <c:v>24</c:v>
                </c:pt>
                <c:pt idx="25">
                  <c:v>26</c:v>
                </c:pt>
                <c:pt idx="26">
                  <c:v>23</c:v>
                </c:pt>
                <c:pt idx="27">
                  <c:v>27</c:v>
                </c:pt>
                <c:pt idx="28">
                  <c:v>27</c:v>
                </c:pt>
                <c:pt idx="29">
                  <c:v>35</c:v>
                </c:pt>
                <c:pt idx="30">
                  <c:v>27</c:v>
                </c:pt>
                <c:pt idx="31">
                  <c:v>25</c:v>
                </c:pt>
                <c:pt idx="32">
                  <c:v>24</c:v>
                </c:pt>
                <c:pt idx="33">
                  <c:v>23</c:v>
                </c:pt>
                <c:pt idx="34">
                  <c:v>23</c:v>
                </c:pt>
                <c:pt idx="35">
                  <c:v>32</c:v>
                </c:pt>
              </c:numCache>
            </c:numRef>
          </c:yVal>
          <c:smooth val="0"/>
        </c:ser>
        <c:ser>
          <c:idx val="1"/>
          <c:order val="1"/>
          <c:tx>
            <c:v>Females</c:v>
          </c:tx>
          <c:spPr>
            <a:ln>
              <a:solidFill>
                <a:srgbClr val="FF9326"/>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Admin!Deaths_female</c:f>
              <c:numCache>
                <c:formatCode>#,##0</c:formatCode>
                <c:ptCount val="36"/>
                <c:pt idx="0">
                  <c:v>15</c:v>
                </c:pt>
                <c:pt idx="1">
                  <c:v>26</c:v>
                </c:pt>
                <c:pt idx="2">
                  <c:v>15</c:v>
                </c:pt>
                <c:pt idx="3">
                  <c:v>33</c:v>
                </c:pt>
                <c:pt idx="4">
                  <c:v>21</c:v>
                </c:pt>
                <c:pt idx="5">
                  <c:v>29</c:v>
                </c:pt>
                <c:pt idx="6">
                  <c:v>30</c:v>
                </c:pt>
                <c:pt idx="7">
                  <c:v>29</c:v>
                </c:pt>
                <c:pt idx="8">
                  <c:v>33</c:v>
                </c:pt>
                <c:pt idx="9">
                  <c:v>42</c:v>
                </c:pt>
                <c:pt idx="10">
                  <c:v>41</c:v>
                </c:pt>
                <c:pt idx="11">
                  <c:v>49</c:v>
                </c:pt>
                <c:pt idx="12">
                  <c:v>45</c:v>
                </c:pt>
                <c:pt idx="13">
                  <c:v>49</c:v>
                </c:pt>
                <c:pt idx="14">
                  <c:v>50</c:v>
                </c:pt>
                <c:pt idx="15">
                  <c:v>82</c:v>
                </c:pt>
                <c:pt idx="16">
                  <c:v>74</c:v>
                </c:pt>
                <c:pt idx="17">
                  <c:v>74</c:v>
                </c:pt>
                <c:pt idx="18">
                  <c:v>102</c:v>
                </c:pt>
                <c:pt idx="19">
                  <c:v>77</c:v>
                </c:pt>
                <c:pt idx="20">
                  <c:v>117</c:v>
                </c:pt>
                <c:pt idx="21">
                  <c:v>106</c:v>
                </c:pt>
                <c:pt idx="22">
                  <c:v>138</c:v>
                </c:pt>
                <c:pt idx="23">
                  <c:v>155</c:v>
                </c:pt>
                <c:pt idx="24">
                  <c:v>157</c:v>
                </c:pt>
                <c:pt idx="25">
                  <c:v>150</c:v>
                </c:pt>
                <c:pt idx="26">
                  <c:v>159</c:v>
                </c:pt>
                <c:pt idx="27">
                  <c:v>172</c:v>
                </c:pt>
                <c:pt idx="28">
                  <c:v>219</c:v>
                </c:pt>
                <c:pt idx="29">
                  <c:v>190</c:v>
                </c:pt>
                <c:pt idx="30">
                  <c:v>163</c:v>
                </c:pt>
                <c:pt idx="31">
                  <c:v>185</c:v>
                </c:pt>
                <c:pt idx="32">
                  <c:v>160</c:v>
                </c:pt>
                <c:pt idx="33">
                  <c:v>160</c:v>
                </c:pt>
                <c:pt idx="34">
                  <c:v>144</c:v>
                </c:pt>
                <c:pt idx="35">
                  <c:v>162</c:v>
                </c:pt>
              </c:numCache>
            </c:numRef>
          </c:yVal>
          <c:smooth val="0"/>
        </c:ser>
        <c:dLbls>
          <c:showLegendKey val="0"/>
          <c:showVal val="0"/>
          <c:showCatName val="0"/>
          <c:showSerName val="0"/>
          <c:showPercent val="0"/>
          <c:showBubbleSize val="0"/>
        </c:dLbls>
        <c:axId val="55163136"/>
        <c:axId val="66073344"/>
      </c:scatterChart>
      <c:valAx>
        <c:axId val="5516313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6073344"/>
        <c:crosses val="autoZero"/>
        <c:crossBetween val="midCat"/>
        <c:minorUnit val="10"/>
      </c:valAx>
      <c:valAx>
        <c:axId val="66073344"/>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516313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Osteoporosis (ICD-10 M80–M82), by sex and year, 1979–2014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Admin!ASR_male</c:f>
              <c:numCache>
                <c:formatCode>0.0</c:formatCode>
                <c:ptCount val="36"/>
                <c:pt idx="0">
                  <c:v>0.1483265</c:v>
                </c:pt>
                <c:pt idx="1">
                  <c:v>0.18015600000000001</c:v>
                </c:pt>
                <c:pt idx="2">
                  <c:v>0.15620110000000001</c:v>
                </c:pt>
                <c:pt idx="3">
                  <c:v>0.1440041</c:v>
                </c:pt>
                <c:pt idx="4">
                  <c:v>0.25931120000000002</c:v>
                </c:pt>
                <c:pt idx="5">
                  <c:v>0.29276459999999999</c:v>
                </c:pt>
                <c:pt idx="6">
                  <c:v>0.2594632</c:v>
                </c:pt>
                <c:pt idx="7">
                  <c:v>0.16064129999999999</c:v>
                </c:pt>
                <c:pt idx="8">
                  <c:v>8.6551199999999995E-2</c:v>
                </c:pt>
                <c:pt idx="9">
                  <c:v>0.1827568</c:v>
                </c:pt>
                <c:pt idx="10">
                  <c:v>0.16163540000000001</c:v>
                </c:pt>
                <c:pt idx="11">
                  <c:v>7.6943300000000006E-2</c:v>
                </c:pt>
                <c:pt idx="12">
                  <c:v>0.19540740000000001</c:v>
                </c:pt>
                <c:pt idx="13">
                  <c:v>7.2752300000000006E-2</c:v>
                </c:pt>
                <c:pt idx="14">
                  <c:v>0.1976542</c:v>
                </c:pt>
                <c:pt idx="15">
                  <c:v>0.2250364</c:v>
                </c:pt>
                <c:pt idx="16">
                  <c:v>0.2256311</c:v>
                </c:pt>
                <c:pt idx="17">
                  <c:v>0.20501659999999999</c:v>
                </c:pt>
                <c:pt idx="18">
                  <c:v>0.1308947</c:v>
                </c:pt>
                <c:pt idx="19">
                  <c:v>0.19561590000000001</c:v>
                </c:pt>
                <c:pt idx="20">
                  <c:v>0.2140698</c:v>
                </c:pt>
                <c:pt idx="21">
                  <c:v>0.2486709</c:v>
                </c:pt>
                <c:pt idx="22">
                  <c:v>0.3319491</c:v>
                </c:pt>
                <c:pt idx="23">
                  <c:v>0.36572680000000002</c:v>
                </c:pt>
                <c:pt idx="24">
                  <c:v>0.33142840000000001</c:v>
                </c:pt>
                <c:pt idx="25">
                  <c:v>0.35896479999999997</c:v>
                </c:pt>
                <c:pt idx="26">
                  <c:v>0.28613349999999999</c:v>
                </c:pt>
                <c:pt idx="27">
                  <c:v>0.34110109999999999</c:v>
                </c:pt>
                <c:pt idx="28">
                  <c:v>0.30984719999999999</c:v>
                </c:pt>
                <c:pt idx="29">
                  <c:v>0.37366759999999999</c:v>
                </c:pt>
                <c:pt idx="30">
                  <c:v>0.27880909999999998</c:v>
                </c:pt>
                <c:pt idx="31">
                  <c:v>0.24849309999999999</c:v>
                </c:pt>
                <c:pt idx="32">
                  <c:v>0.22718749999999999</c:v>
                </c:pt>
                <c:pt idx="33">
                  <c:v>0.21228279999999999</c:v>
                </c:pt>
                <c:pt idx="34">
                  <c:v>0.2028229</c:v>
                </c:pt>
                <c:pt idx="35">
                  <c:v>0.26749250000000002</c:v>
                </c:pt>
              </c:numCache>
            </c:numRef>
          </c:yVal>
          <c:smooth val="0"/>
        </c:ser>
        <c:ser>
          <c:idx val="3"/>
          <c:order val="1"/>
          <c:tx>
            <c:v>Females</c:v>
          </c:tx>
          <c:spPr>
            <a:ln>
              <a:solidFill>
                <a:srgbClr val="FF9326"/>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Admin!ASR_female</c:f>
              <c:numCache>
                <c:formatCode>0.0</c:formatCode>
                <c:ptCount val="36"/>
                <c:pt idx="0">
                  <c:v>0.26841939999999997</c:v>
                </c:pt>
                <c:pt idx="1">
                  <c:v>0.4772884</c:v>
                </c:pt>
                <c:pt idx="2">
                  <c:v>0.26565549999999999</c:v>
                </c:pt>
                <c:pt idx="3">
                  <c:v>0.5402922</c:v>
                </c:pt>
                <c:pt idx="4">
                  <c:v>0.34432010000000002</c:v>
                </c:pt>
                <c:pt idx="5">
                  <c:v>0.44930940000000003</c:v>
                </c:pt>
                <c:pt idx="6">
                  <c:v>0.44351360000000001</c:v>
                </c:pt>
                <c:pt idx="7">
                  <c:v>0.41450530000000002</c:v>
                </c:pt>
                <c:pt idx="8">
                  <c:v>0.4466405</c:v>
                </c:pt>
                <c:pt idx="9">
                  <c:v>0.55577520000000002</c:v>
                </c:pt>
                <c:pt idx="10">
                  <c:v>0.52320169999999999</c:v>
                </c:pt>
                <c:pt idx="11">
                  <c:v>0.61375060000000004</c:v>
                </c:pt>
                <c:pt idx="12">
                  <c:v>0.54454619999999998</c:v>
                </c:pt>
                <c:pt idx="13">
                  <c:v>0.56753830000000005</c:v>
                </c:pt>
                <c:pt idx="14">
                  <c:v>0.55934779999999995</c:v>
                </c:pt>
                <c:pt idx="15">
                  <c:v>0.87541469999999999</c:v>
                </c:pt>
                <c:pt idx="16">
                  <c:v>0.76734690000000005</c:v>
                </c:pt>
                <c:pt idx="17">
                  <c:v>0.72799559999999996</c:v>
                </c:pt>
                <c:pt idx="18">
                  <c:v>0.96961730000000002</c:v>
                </c:pt>
                <c:pt idx="19">
                  <c:v>0.70302310000000001</c:v>
                </c:pt>
                <c:pt idx="20">
                  <c:v>1.0236563999999999</c:v>
                </c:pt>
                <c:pt idx="21">
                  <c:v>0.88647770000000004</c:v>
                </c:pt>
                <c:pt idx="22">
                  <c:v>1.1143753999999999</c:v>
                </c:pt>
                <c:pt idx="23">
                  <c:v>1.1963554999999999</c:v>
                </c:pt>
                <c:pt idx="24">
                  <c:v>1.1858848</c:v>
                </c:pt>
                <c:pt idx="25">
                  <c:v>1.086999</c:v>
                </c:pt>
                <c:pt idx="26">
                  <c:v>1.1261133000000001</c:v>
                </c:pt>
                <c:pt idx="27">
                  <c:v>1.1593145</c:v>
                </c:pt>
                <c:pt idx="28">
                  <c:v>1.414423</c:v>
                </c:pt>
                <c:pt idx="29">
                  <c:v>1.1716753</c:v>
                </c:pt>
                <c:pt idx="30">
                  <c:v>0.98252329999999999</c:v>
                </c:pt>
                <c:pt idx="31">
                  <c:v>1.0857657000000001</c:v>
                </c:pt>
                <c:pt idx="32">
                  <c:v>0.91254690000000005</c:v>
                </c:pt>
                <c:pt idx="33">
                  <c:v>0.88668820000000004</c:v>
                </c:pt>
                <c:pt idx="34">
                  <c:v>0.75104490000000002</c:v>
                </c:pt>
                <c:pt idx="35">
                  <c:v>0.83829810000000005</c:v>
                </c:pt>
              </c:numCache>
            </c:numRef>
          </c:yVal>
          <c:smooth val="0"/>
        </c:ser>
        <c:dLbls>
          <c:showLegendKey val="0"/>
          <c:showVal val="0"/>
          <c:showCatName val="0"/>
          <c:showSerName val="0"/>
          <c:showPercent val="0"/>
          <c:showBubbleSize val="0"/>
        </c:dLbls>
        <c:axId val="69102976"/>
        <c:axId val="56173312"/>
      </c:scatterChart>
      <c:valAx>
        <c:axId val="6910297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6173312"/>
        <c:crosses val="autoZero"/>
        <c:crossBetween val="midCat"/>
        <c:minorUnit val="10"/>
      </c:valAx>
      <c:valAx>
        <c:axId val="5617331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910297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Osteoporosis (ICD-10 M80–M82),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0.16065570000000001</c:v>
                </c:pt>
                <c:pt idx="13">
                  <c:v>0</c:v>
                </c:pt>
                <c:pt idx="14">
                  <c:v>0.49886009999999997</c:v>
                </c:pt>
                <c:pt idx="15">
                  <c:v>0.69078660000000003</c:v>
                </c:pt>
                <c:pt idx="16">
                  <c:v>0.50806039999999997</c:v>
                </c:pt>
                <c:pt idx="17">
                  <c:v>15.895044</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0.17720130000000001</c:v>
                </c:pt>
                <c:pt idx="14">
                  <c:v>0.47870370000000001</c:v>
                </c:pt>
                <c:pt idx="15">
                  <c:v>2.7917624000000001</c:v>
                </c:pt>
                <c:pt idx="16">
                  <c:v>7.1154681999999996</c:v>
                </c:pt>
                <c:pt idx="17">
                  <c:v>45.428265000000003</c:v>
                </c:pt>
              </c:numCache>
            </c:numRef>
          </c:val>
        </c:ser>
        <c:dLbls>
          <c:showLegendKey val="0"/>
          <c:showVal val="0"/>
          <c:showCatName val="0"/>
          <c:showSerName val="0"/>
          <c:showPercent val="0"/>
          <c:showBubbleSize val="0"/>
        </c:dLbls>
        <c:gapWidth val="150"/>
        <c:axId val="56190848"/>
        <c:axId val="56213504"/>
      </c:barChart>
      <c:catAx>
        <c:axId val="56190848"/>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6213504"/>
        <c:crosses val="autoZero"/>
        <c:auto val="1"/>
        <c:lblAlgn val="ctr"/>
        <c:lblOffset val="100"/>
        <c:noMultiLvlLbl val="0"/>
      </c:catAx>
      <c:valAx>
        <c:axId val="5621350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190848"/>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Osteoporosis (ICD-10 M80–M82),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-2</c:v>
                </c:pt>
                <c:pt idx="15">
                  <c:v>-2</c:v>
                </c:pt>
                <c:pt idx="16">
                  <c:v>-1</c:v>
                </c:pt>
                <c:pt idx="17">
                  <c:v>-26</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2</c:v>
                </c:pt>
                <c:pt idx="15">
                  <c:v>9</c:v>
                </c:pt>
                <c:pt idx="16">
                  <c:v>18</c:v>
                </c:pt>
                <c:pt idx="17">
                  <c:v>132</c:v>
                </c:pt>
              </c:numCache>
            </c:numRef>
          </c:val>
        </c:ser>
        <c:dLbls>
          <c:showLegendKey val="0"/>
          <c:showVal val="0"/>
          <c:showCatName val="0"/>
          <c:showSerName val="0"/>
          <c:showPercent val="0"/>
          <c:showBubbleSize val="0"/>
        </c:dLbls>
        <c:gapWidth val="0"/>
        <c:overlap val="100"/>
        <c:axId val="56325248"/>
        <c:axId val="56327168"/>
      </c:barChart>
      <c:catAx>
        <c:axId val="56325248"/>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6327168"/>
        <c:crosses val="autoZero"/>
        <c:auto val="0"/>
        <c:lblAlgn val="ctr"/>
        <c:lblOffset val="100"/>
        <c:tickLblSkip val="1"/>
        <c:noMultiLvlLbl val="0"/>
      </c:catAx>
      <c:valAx>
        <c:axId val="56327168"/>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6325248"/>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Osteoporosis (ICD-10 M80–M82), 1979–2014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Osteoporosis (ICD-10 M80–M82), 1979–2014</v>
      </c>
    </row>
    <row r="2" spans="1:3" s="6" customFormat="1" ht="23.25">
      <c r="A2" s="219"/>
      <c r="B2" s="7" t="s">
        <v>39</v>
      </c>
    </row>
    <row r="4" spans="1:3" ht="21">
      <c r="A4" s="206"/>
      <c r="B4" s="30" t="s">
        <v>38</v>
      </c>
    </row>
    <row r="5" spans="1:3" ht="15.75">
      <c r="A5" s="205"/>
      <c r="B5" s="220" t="s">
        <v>29</v>
      </c>
    </row>
    <row r="6" spans="1:3" ht="30" customHeight="1">
      <c r="A6" s="205"/>
      <c r="B6" s="284" t="str">
        <f>Admin!$G$7</f>
        <v>Australian Institute of Health and Welfare (AIHW) 2017. GRIM (General Record of Incidence of Mortality) books 2014: Osteoporosis. Canberra: AIHW.</v>
      </c>
      <c r="C6" s="284"/>
    </row>
    <row r="7" spans="1:3" ht="15.75">
      <c r="A7" s="205"/>
      <c r="B7" s="220" t="s">
        <v>40</v>
      </c>
      <c r="C7" s="202"/>
    </row>
    <row r="8" spans="1:3" ht="120" customHeight="1">
      <c r="A8" s="205"/>
      <c r="B8" s="284" t="s">
        <v>199</v>
      </c>
      <c r="C8" s="284"/>
    </row>
    <row r="9" spans="1:3" ht="15.75">
      <c r="A9" s="205"/>
      <c r="B9" s="202" t="s">
        <v>190</v>
      </c>
      <c r="C9" s="201"/>
    </row>
    <row r="10" spans="1:3" ht="15.75">
      <c r="A10" s="205"/>
      <c r="B10" s="202" t="s">
        <v>136</v>
      </c>
      <c r="C10" s="202"/>
    </row>
    <row r="11" spans="1:3" ht="30" customHeight="1">
      <c r="A11" s="205"/>
      <c r="B11" s="284"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4"/>
    </row>
    <row r="12" spans="1:3" ht="30" customHeight="1">
      <c r="A12" s="205"/>
      <c r="B12" s="284" t="s">
        <v>167</v>
      </c>
      <c r="C12" s="284"/>
    </row>
    <row r="13" spans="1:3" ht="30" customHeight="1">
      <c r="A13" s="205"/>
      <c r="B13" s="284" t="s">
        <v>168</v>
      </c>
      <c r="C13" s="284"/>
    </row>
    <row r="14" spans="1:3" ht="15.75">
      <c r="A14" s="205"/>
      <c r="B14" s="220" t="s">
        <v>192</v>
      </c>
    </row>
    <row r="15" spans="1:3" ht="30" customHeight="1">
      <c r="A15" s="205"/>
      <c r="B15" s="284" t="s">
        <v>194</v>
      </c>
      <c r="C15" s="284"/>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Osteoporosis (M80–M82) are from the ICD-10 chapter All diseases of the musculoskeletal system and connective tissue (M00–M99).</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
      </c>
    </row>
    <row r="28" spans="1:3" ht="15.75">
      <c r="A28" s="205"/>
      <c r="B28" s="228" t="s">
        <v>111</v>
      </c>
      <c r="C28" s="3" t="str">
        <f>IF(ISBLANK(Admin!$C$18)," ",Admin!$C$18)</f>
        <v/>
      </c>
    </row>
    <row r="29" spans="1:3" ht="15.75">
      <c r="A29" s="205"/>
      <c r="B29" s="229" t="s">
        <v>112</v>
      </c>
      <c r="C29" s="3">
        <f>IF(ISBLANK(Admin!$C$19)," ",Admin!$C$19)</f>
        <v>733</v>
      </c>
    </row>
    <row r="30" spans="1:3" ht="15.75">
      <c r="A30" s="205"/>
      <c r="B30" s="230" t="s">
        <v>113</v>
      </c>
      <c r="C30" s="3" t="str">
        <f>IF(ISBLANK(Admin!$C$20)," ",Admin!$C$20)</f>
        <v>M80–M82</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1.32</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4" t="s">
        <v>165</v>
      </c>
      <c r="C38" s="284"/>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6" t="s">
        <v>179</v>
      </c>
      <c r="C53" s="286"/>
    </row>
    <row r="54" spans="1:3" ht="15.75">
      <c r="A54" s="205"/>
      <c r="B54" s="238" t="s">
        <v>182</v>
      </c>
      <c r="C54" s="235"/>
    </row>
    <row r="55" spans="1:3" ht="15.75">
      <c r="A55" s="205"/>
      <c r="B55" s="238" t="s">
        <v>180</v>
      </c>
    </row>
    <row r="56" spans="1:3" ht="15.75">
      <c r="A56" s="205"/>
      <c r="B56" s="238" t="s">
        <v>181</v>
      </c>
    </row>
    <row r="57" spans="1:3" ht="45" customHeight="1">
      <c r="A57" s="205"/>
      <c r="B57" s="285" t="s">
        <v>143</v>
      </c>
      <c r="C57" s="285"/>
    </row>
    <row r="58" spans="1:3" ht="15.75">
      <c r="A58" s="205"/>
      <c r="B58" s="220" t="s">
        <v>48</v>
      </c>
    </row>
    <row r="59" spans="1:3" ht="45" customHeight="1">
      <c r="B59" s="284" t="s">
        <v>49</v>
      </c>
      <c r="C59" s="284"/>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 ref="B57:C57"/>
    <mergeCell ref="B53:C53"/>
    <mergeCell ref="B59:C59"/>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Osteoporosis (ICD-10 M80–M82), 1979–2014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Osteoporosis (ICD-10 M80–M82), 1979–2014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307" t="str">
        <f>Admin!$B$202</f>
        <v>Average annual and total change in mortality rates for Osteoporosis (ICD-10 M80–M82) in Australia, 1979–2014.</v>
      </c>
      <c r="M5" s="307"/>
      <c r="N5" s="307"/>
      <c r="O5" s="307"/>
      <c r="P5" s="60"/>
    </row>
    <row r="6" spans="1:16">
      <c r="B6" s="47"/>
      <c r="C6" s="53"/>
      <c r="D6" s="45"/>
      <c r="E6" s="45"/>
      <c r="F6" s="45"/>
      <c r="G6" s="45"/>
      <c r="H6" s="45"/>
      <c r="I6" s="45"/>
      <c r="J6" s="68"/>
      <c r="K6" s="68"/>
      <c r="L6" s="307"/>
      <c r="M6" s="307"/>
      <c r="N6" s="307"/>
      <c r="O6" s="307"/>
      <c r="P6" s="60"/>
    </row>
    <row r="7" spans="1:16">
      <c r="B7" s="47"/>
      <c r="C7" s="57" t="s">
        <v>83</v>
      </c>
      <c r="D7" s="45"/>
      <c r="E7" s="45"/>
      <c r="F7" s="49"/>
      <c r="G7" s="45" t="s">
        <v>115</v>
      </c>
      <c r="H7" s="45"/>
      <c r="I7" s="45"/>
      <c r="J7" s="68"/>
      <c r="K7" s="68"/>
      <c r="L7" s="308"/>
      <c r="M7" s="308"/>
      <c r="N7" s="308"/>
      <c r="O7" s="308"/>
      <c r="P7" s="60"/>
    </row>
    <row r="8" spans="1:16">
      <c r="B8" s="47"/>
      <c r="C8" s="296" t="str">
        <f xml:space="preserve"> "(Data available for " &amp;Admin!$D$6&amp; " to " &amp;Admin!$D$8 &amp;")"</f>
        <v>(Data available for 1979 to 2014)</v>
      </c>
      <c r="D8" s="296"/>
      <c r="E8" s="296"/>
      <c r="F8" s="296"/>
      <c r="G8" s="296"/>
      <c r="H8" s="296"/>
      <c r="I8" s="45"/>
      <c r="J8" s="68"/>
      <c r="K8" s="68"/>
      <c r="L8" s="305" t="s">
        <v>70</v>
      </c>
      <c r="M8" s="309" t="s">
        <v>1</v>
      </c>
      <c r="N8" s="309" t="s">
        <v>3</v>
      </c>
      <c r="O8" s="309" t="s">
        <v>4</v>
      </c>
      <c r="P8" s="292"/>
    </row>
    <row r="9" spans="1:16">
      <c r="B9" s="47"/>
      <c r="C9" s="296"/>
      <c r="D9" s="296"/>
      <c r="E9" s="296"/>
      <c r="F9" s="296"/>
      <c r="G9" s="296"/>
      <c r="H9" s="296"/>
      <c r="I9" s="45"/>
      <c r="J9" s="68"/>
      <c r="K9" s="68"/>
      <c r="L9" s="306"/>
      <c r="M9" s="310"/>
      <c r="N9" s="310"/>
      <c r="O9" s="310"/>
      <c r="P9" s="292"/>
    </row>
    <row r="10" spans="1:16">
      <c r="B10" s="47"/>
      <c r="C10" s="88">
        <v>1979</v>
      </c>
      <c r="D10" s="50"/>
      <c r="E10" s="53"/>
      <c r="F10" s="45"/>
      <c r="G10" s="88">
        <v>2014</v>
      </c>
      <c r="H10" s="45"/>
      <c r="I10" s="45"/>
      <c r="J10" s="304" t="s">
        <v>121</v>
      </c>
      <c r="K10" s="80"/>
      <c r="L10" s="295" t="str">
        <f>Admin!$C$191</f>
        <v>1979 – 2014</v>
      </c>
      <c r="M10" s="298">
        <f>Admin!F$187</f>
        <v>1.6990600238279585E-2</v>
      </c>
      <c r="N10" s="298">
        <f>Admin!G$187</f>
        <v>3.3072944997828202E-2</v>
      </c>
      <c r="O10" s="298">
        <f>Admin!H$187</f>
        <v>2.9403462446619955E-2</v>
      </c>
      <c r="P10" s="46"/>
    </row>
    <row r="11" spans="1:16">
      <c r="B11" s="47"/>
      <c r="C11" s="45"/>
      <c r="D11" s="45"/>
      <c r="E11" s="45"/>
      <c r="F11" s="45"/>
      <c r="G11" s="45"/>
      <c r="H11" s="45"/>
      <c r="I11" s="45"/>
      <c r="J11" s="304"/>
      <c r="K11" s="80"/>
      <c r="L11" s="296"/>
      <c r="M11" s="299"/>
      <c r="N11" s="300"/>
      <c r="O11" s="300"/>
      <c r="P11" s="46"/>
    </row>
    <row r="12" spans="1:16">
      <c r="B12" s="47"/>
      <c r="C12" s="45"/>
      <c r="D12" s="45"/>
      <c r="E12" s="45"/>
      <c r="F12" s="45"/>
      <c r="G12" s="45"/>
      <c r="H12" s="45"/>
      <c r="I12" s="45"/>
      <c r="J12" s="303" t="s">
        <v>120</v>
      </c>
      <c r="K12" s="79"/>
      <c r="L12" s="295" t="str">
        <f>Admin!$C$191</f>
        <v>1979 – 2014</v>
      </c>
      <c r="M12" s="298">
        <f>Admin!F$186</f>
        <v>0.80340330284878303</v>
      </c>
      <c r="N12" s="298">
        <f>Admin!G$186</f>
        <v>2.1230905813812271</v>
      </c>
      <c r="O12" s="298">
        <f>Admin!H$186</f>
        <v>1.7573815416269634</v>
      </c>
      <c r="P12" s="46"/>
    </row>
    <row r="13" spans="1:16">
      <c r="B13" s="47"/>
      <c r="C13" s="45"/>
      <c r="D13" s="45"/>
      <c r="E13" s="45"/>
      <c r="F13" s="45"/>
      <c r="G13" s="45"/>
      <c r="H13" s="45"/>
      <c r="I13" s="45"/>
      <c r="J13" s="303"/>
      <c r="K13" s="79"/>
      <c r="L13" s="297"/>
      <c r="M13" s="300"/>
      <c r="N13" s="300"/>
      <c r="O13" s="300"/>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319"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319"/>
      <c r="N15" s="319"/>
      <c r="O15" s="319"/>
      <c r="P15" s="59"/>
    </row>
    <row r="16" spans="1:16" ht="14.45" customHeight="1">
      <c r="B16" s="47"/>
      <c r="C16" s="45"/>
      <c r="D16" s="45"/>
      <c r="E16" s="45"/>
      <c r="F16" s="45"/>
      <c r="G16" s="45"/>
      <c r="H16" s="45"/>
      <c r="I16" s="45"/>
      <c r="J16" s="68"/>
      <c r="K16" s="68"/>
      <c r="L16" s="319"/>
      <c r="M16" s="319"/>
      <c r="N16" s="319"/>
      <c r="O16" s="319"/>
      <c r="P16" s="59"/>
    </row>
    <row r="17" spans="2:16">
      <c r="B17" s="47"/>
      <c r="C17" s="45"/>
      <c r="D17" s="45"/>
      <c r="E17" s="45"/>
      <c r="F17" s="45"/>
      <c r="G17" s="45"/>
      <c r="H17" s="45"/>
      <c r="I17" s="45"/>
      <c r="J17" s="68"/>
      <c r="K17" s="68"/>
      <c r="L17" s="319"/>
      <c r="M17" s="319"/>
      <c r="N17" s="319"/>
      <c r="O17" s="319"/>
      <c r="P17" s="59"/>
    </row>
    <row r="18" spans="2:16">
      <c r="B18" s="47"/>
      <c r="C18" s="45"/>
      <c r="D18" s="45"/>
      <c r="E18" s="45"/>
      <c r="F18" s="45"/>
      <c r="G18" s="45"/>
      <c r="H18" s="45"/>
      <c r="I18" s="45"/>
      <c r="J18" s="68"/>
      <c r="K18" s="68"/>
      <c r="L18" s="319"/>
      <c r="M18" s="319"/>
      <c r="N18" s="319"/>
      <c r="O18" s="319"/>
      <c r="P18" s="59"/>
    </row>
    <row r="19" spans="2:16">
      <c r="B19" s="47"/>
      <c r="C19" s="45"/>
      <c r="D19" s="45"/>
      <c r="E19" s="45"/>
      <c r="F19" s="45"/>
      <c r="G19" s="45"/>
      <c r="H19" s="45"/>
      <c r="I19" s="45"/>
      <c r="J19" s="68"/>
      <c r="K19" s="68"/>
      <c r="L19" s="319"/>
      <c r="M19" s="319"/>
      <c r="N19" s="319"/>
      <c r="O19" s="319"/>
      <c r="P19" s="59"/>
    </row>
    <row r="20" spans="2:16">
      <c r="B20" s="47"/>
      <c r="C20" s="45"/>
      <c r="D20" s="45"/>
      <c r="E20" s="45"/>
      <c r="F20" s="45"/>
      <c r="G20" s="45"/>
      <c r="H20" s="45"/>
      <c r="I20" s="45"/>
      <c r="J20" s="68"/>
      <c r="K20" s="68"/>
      <c r="L20" s="319"/>
      <c r="M20" s="319"/>
      <c r="N20" s="319"/>
      <c r="O20" s="319"/>
      <c r="P20" s="59"/>
    </row>
    <row r="21" spans="2:16">
      <c r="B21" s="47"/>
      <c r="C21" s="45"/>
      <c r="D21" s="50"/>
      <c r="E21" s="45"/>
      <c r="F21" s="45"/>
      <c r="G21" s="45"/>
      <c r="H21" s="45"/>
      <c r="I21" s="45"/>
      <c r="J21" s="68"/>
      <c r="K21" s="68"/>
      <c r="L21" s="319"/>
      <c r="M21" s="319"/>
      <c r="N21" s="319"/>
      <c r="O21" s="319"/>
      <c r="P21" s="59"/>
    </row>
    <row r="22" spans="2:16">
      <c r="B22" s="47"/>
      <c r="C22" s="45"/>
      <c r="D22" s="50"/>
      <c r="E22" s="45"/>
      <c r="F22" s="45"/>
      <c r="G22" s="45"/>
      <c r="H22" s="45"/>
      <c r="I22" s="45"/>
      <c r="J22" s="68"/>
      <c r="K22" s="68"/>
      <c r="L22" s="319"/>
      <c r="M22" s="319"/>
      <c r="N22" s="319"/>
      <c r="O22" s="319"/>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317" t="s">
        <v>78</v>
      </c>
      <c r="M24" s="317"/>
      <c r="N24" s="317"/>
      <c r="O24" s="317"/>
      <c r="P24" s="58"/>
    </row>
    <row r="25" spans="2:16">
      <c r="B25" s="47"/>
      <c r="C25" s="45"/>
      <c r="D25" s="45"/>
      <c r="E25" s="45"/>
      <c r="F25" s="45"/>
      <c r="G25" s="45"/>
      <c r="H25" s="45"/>
      <c r="I25" s="45"/>
      <c r="J25" s="68"/>
      <c r="K25" s="68"/>
      <c r="L25" s="317"/>
      <c r="M25" s="317"/>
      <c r="N25" s="317"/>
      <c r="O25" s="317"/>
      <c r="P25" s="58"/>
    </row>
    <row r="26" spans="2:16">
      <c r="B26" s="51"/>
      <c r="C26" s="48"/>
      <c r="D26" s="48"/>
      <c r="E26" s="48"/>
      <c r="F26" s="48"/>
      <c r="G26" s="48"/>
      <c r="H26" s="48"/>
      <c r="I26" s="48"/>
      <c r="J26" s="70"/>
      <c r="K26" s="70"/>
      <c r="L26" s="318"/>
      <c r="M26" s="318"/>
      <c r="N26" s="318"/>
      <c r="O26" s="318"/>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321" t="str">
        <f>Admin!B233</f>
        <v>Age-specific mortality rates (per 100,000 population) for Osteoporosis (ICD-10 M80–M82) in Australia, 1979–2014, 0–4 to 85+ years.</v>
      </c>
      <c r="M29" s="321"/>
      <c r="N29" s="321"/>
      <c r="O29" s="321"/>
      <c r="P29" s="62"/>
    </row>
    <row r="30" spans="2:16">
      <c r="B30" s="35"/>
      <c r="C30" s="55"/>
      <c r="D30" s="34"/>
      <c r="E30" s="34"/>
      <c r="F30" s="34"/>
      <c r="G30" s="34"/>
      <c r="H30" s="34"/>
      <c r="I30" s="34"/>
      <c r="J30" s="72"/>
      <c r="K30" s="72"/>
      <c r="L30" s="321"/>
      <c r="M30" s="321"/>
      <c r="N30" s="321"/>
      <c r="O30" s="321"/>
      <c r="P30" s="62"/>
    </row>
    <row r="31" spans="2:16">
      <c r="B31" s="35"/>
      <c r="C31" s="55" t="s">
        <v>84</v>
      </c>
      <c r="D31" s="34"/>
      <c r="E31" s="34"/>
      <c r="F31" s="34"/>
      <c r="G31" s="34" t="s">
        <v>85</v>
      </c>
      <c r="H31" s="34"/>
      <c r="I31" s="34"/>
      <c r="J31" s="72"/>
      <c r="K31" s="72"/>
      <c r="L31" s="322"/>
      <c r="M31" s="322"/>
      <c r="N31" s="322"/>
      <c r="O31" s="322"/>
      <c r="P31" s="62"/>
    </row>
    <row r="32" spans="2:16">
      <c r="B32" s="35"/>
      <c r="C32" s="293" t="str">
        <f xml:space="preserve"> "(Data available for " &amp;Admin!$D$6&amp; " to " &amp;Admin!$D$8 &amp;")"</f>
        <v>(Data available for 1979 to 2014)</v>
      </c>
      <c r="D32" s="293"/>
      <c r="E32" s="293"/>
      <c r="F32" s="293"/>
      <c r="G32" s="294" t="s">
        <v>122</v>
      </c>
      <c r="H32" s="294"/>
      <c r="I32" s="294" t="s">
        <v>123</v>
      </c>
      <c r="J32" s="294"/>
      <c r="K32" s="78"/>
      <c r="L32" s="301" t="s">
        <v>86</v>
      </c>
      <c r="M32" s="313" t="s">
        <v>1</v>
      </c>
      <c r="N32" s="313" t="s">
        <v>3</v>
      </c>
      <c r="O32" s="313" t="s">
        <v>4</v>
      </c>
      <c r="P32" s="40"/>
    </row>
    <row r="33" spans="2:16">
      <c r="B33" s="35"/>
      <c r="C33" s="293"/>
      <c r="D33" s="293"/>
      <c r="E33" s="293"/>
      <c r="F33" s="293"/>
      <c r="G33" s="294"/>
      <c r="H33" s="294"/>
      <c r="I33" s="294"/>
      <c r="J33" s="294"/>
      <c r="K33" s="78"/>
      <c r="L33" s="302"/>
      <c r="M33" s="314"/>
      <c r="N33" s="314"/>
      <c r="O33" s="314"/>
      <c r="P33" s="40"/>
    </row>
    <row r="34" spans="2:16">
      <c r="B34" s="35"/>
      <c r="C34" s="88">
        <v>1979</v>
      </c>
      <c r="D34" s="34"/>
      <c r="E34" s="88">
        <v>2014</v>
      </c>
      <c r="F34" s="34"/>
      <c r="G34" s="88" t="s">
        <v>6</v>
      </c>
      <c r="H34" s="34"/>
      <c r="I34" s="89" t="s">
        <v>23</v>
      </c>
      <c r="J34" s="72"/>
      <c r="K34" s="72"/>
      <c r="L34" s="311" t="str">
        <f>Admin!$C$219</f>
        <v>1979 – 2014</v>
      </c>
      <c r="M34" s="315">
        <f ca="1">Admin!F$215</f>
        <v>0.16424971998210466</v>
      </c>
      <c r="N34" s="315">
        <f ca="1">Admin!G$215</f>
        <v>1.0314732818159875</v>
      </c>
      <c r="O34" s="315">
        <f ca="1">Admin!H$215</f>
        <v>0.59978183033434895</v>
      </c>
      <c r="P34" s="40"/>
    </row>
    <row r="35" spans="2:16">
      <c r="B35" s="35"/>
      <c r="C35" s="34"/>
      <c r="D35" s="34"/>
      <c r="E35" s="34"/>
      <c r="F35" s="34"/>
      <c r="G35" s="34"/>
      <c r="H35" s="34"/>
      <c r="I35" s="34"/>
      <c r="J35" s="72"/>
      <c r="K35" s="72"/>
      <c r="L35" s="312"/>
      <c r="M35" s="316"/>
      <c r="N35" s="316"/>
      <c r="O35" s="316"/>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320" t="str">
        <f>Admin!$B$222</f>
        <v>Provides an age-specific mortality rate (per 100,000 population) for selected range of years and age groups.</v>
      </c>
      <c r="M37" s="320"/>
      <c r="N37" s="320"/>
      <c r="O37" s="320"/>
      <c r="P37" s="63"/>
    </row>
    <row r="38" spans="2:16" ht="14.45" customHeight="1">
      <c r="B38" s="35"/>
      <c r="C38" s="34"/>
      <c r="D38" s="34"/>
      <c r="E38" s="34"/>
      <c r="F38" s="34"/>
      <c r="G38" s="34"/>
      <c r="H38" s="34"/>
      <c r="I38" s="34"/>
      <c r="J38" s="73"/>
      <c r="K38" s="73"/>
      <c r="L38" s="320"/>
      <c r="M38" s="320"/>
      <c r="N38" s="320"/>
      <c r="O38" s="320"/>
      <c r="P38" s="63"/>
    </row>
    <row r="39" spans="2:16">
      <c r="B39" s="35"/>
      <c r="C39" s="34"/>
      <c r="D39" s="34"/>
      <c r="E39" s="34"/>
      <c r="F39" s="34"/>
      <c r="G39" s="34"/>
      <c r="H39" s="34"/>
      <c r="I39" s="34"/>
      <c r="J39" s="72"/>
      <c r="K39" s="72"/>
      <c r="L39" s="320"/>
      <c r="M39" s="320"/>
      <c r="N39" s="320"/>
      <c r="O39" s="320"/>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320" t="s">
        <v>88</v>
      </c>
      <c r="M41" s="320"/>
      <c r="N41" s="320"/>
      <c r="O41" s="320"/>
      <c r="P41" s="61"/>
    </row>
    <row r="42" spans="2:16">
      <c r="B42" s="38"/>
      <c r="C42" s="37"/>
      <c r="D42" s="37"/>
      <c r="E42" s="37"/>
      <c r="F42" s="37"/>
      <c r="G42" s="37"/>
      <c r="H42" s="37"/>
      <c r="I42" s="37"/>
      <c r="J42" s="74"/>
      <c r="K42" s="74"/>
      <c r="L42" s="37"/>
      <c r="M42" s="37"/>
      <c r="N42" s="37"/>
      <c r="O42" s="37"/>
      <c r="P42" s="41"/>
    </row>
  </sheetData>
  <dataConsolidate/>
  <mergeCells count="33">
    <mergeCell ref="I32:J33"/>
    <mergeCell ref="L24:O26"/>
    <mergeCell ref="L15:O22"/>
    <mergeCell ref="L41:O41"/>
    <mergeCell ref="L29:O31"/>
    <mergeCell ref="L37:O39"/>
    <mergeCell ref="L5:O7"/>
    <mergeCell ref="O8:O9"/>
    <mergeCell ref="N8:N9"/>
    <mergeCell ref="M8:M9"/>
    <mergeCell ref="L34:L35"/>
    <mergeCell ref="M32:M33"/>
    <mergeCell ref="N32:N33"/>
    <mergeCell ref="O32:O33"/>
    <mergeCell ref="M34:M35"/>
    <mergeCell ref="N34:N35"/>
    <mergeCell ref="O34:O35"/>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R71" s="121">
        <v>1964</v>
      </c>
      <c r="S71" s="100" t="s">
        <v>24</v>
      </c>
      <c r="T71" s="100" t="s">
        <v>24</v>
      </c>
      <c r="U71" s="100" t="s">
        <v>24</v>
      </c>
      <c r="V71" s="100" t="s">
        <v>24</v>
      </c>
      <c r="W71" s="100" t="s">
        <v>24</v>
      </c>
      <c r="X71" s="100" t="s">
        <v>24</v>
      </c>
      <c r="Y71" s="100" t="s">
        <v>24</v>
      </c>
      <c r="Z71" s="100" t="s">
        <v>24</v>
      </c>
      <c r="AA71" s="100" t="s">
        <v>24</v>
      </c>
      <c r="AB71" s="100" t="s">
        <v>24</v>
      </c>
      <c r="AC71" s="100" t="s">
        <v>24</v>
      </c>
      <c r="AD71" s="100" t="s">
        <v>24</v>
      </c>
      <c r="AE71" s="100" t="s">
        <v>24</v>
      </c>
      <c r="AF71" s="100" t="s">
        <v>24</v>
      </c>
      <c r="AH71" s="121">
        <v>1964</v>
      </c>
      <c r="AI71" s="100" t="s">
        <v>24</v>
      </c>
      <c r="AJ71" s="100" t="s">
        <v>24</v>
      </c>
      <c r="AK71" s="100" t="s">
        <v>24</v>
      </c>
      <c r="AL71" s="100" t="s">
        <v>24</v>
      </c>
      <c r="AM71" s="100" t="s">
        <v>24</v>
      </c>
      <c r="AN71" s="100" t="s">
        <v>24</v>
      </c>
      <c r="AO71" s="100" t="s">
        <v>24</v>
      </c>
      <c r="AP71" s="100" t="s">
        <v>24</v>
      </c>
      <c r="AQ71" s="100" t="s">
        <v>24</v>
      </c>
      <c r="AR71" s="100" t="s">
        <v>24</v>
      </c>
      <c r="AS71" s="100" t="s">
        <v>24</v>
      </c>
      <c r="AT71" s="100" t="s">
        <v>24</v>
      </c>
      <c r="AU71" s="100" t="s">
        <v>24</v>
      </c>
      <c r="AV71" s="100" t="s">
        <v>24</v>
      </c>
      <c r="AW71" s="100" t="s">
        <v>24</v>
      </c>
      <c r="AY71" s="121">
        <v>1964</v>
      </c>
    </row>
    <row r="72" spans="2:51">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R72" s="121">
        <v>1965</v>
      </c>
      <c r="S72" s="100" t="s">
        <v>24</v>
      </c>
      <c r="T72" s="100" t="s">
        <v>24</v>
      </c>
      <c r="U72" s="100" t="s">
        <v>24</v>
      </c>
      <c r="V72" s="100" t="s">
        <v>24</v>
      </c>
      <c r="W72" s="100" t="s">
        <v>24</v>
      </c>
      <c r="X72" s="100" t="s">
        <v>24</v>
      </c>
      <c r="Y72" s="100" t="s">
        <v>24</v>
      </c>
      <c r="Z72" s="100" t="s">
        <v>24</v>
      </c>
      <c r="AA72" s="100" t="s">
        <v>24</v>
      </c>
      <c r="AB72" s="100" t="s">
        <v>24</v>
      </c>
      <c r="AC72" s="100" t="s">
        <v>24</v>
      </c>
      <c r="AD72" s="100" t="s">
        <v>24</v>
      </c>
      <c r="AE72" s="100" t="s">
        <v>24</v>
      </c>
      <c r="AF72" s="100" t="s">
        <v>24</v>
      </c>
      <c r="AH72" s="121">
        <v>1965</v>
      </c>
      <c r="AI72" s="100" t="s">
        <v>24</v>
      </c>
      <c r="AJ72" s="100" t="s">
        <v>24</v>
      </c>
      <c r="AK72" s="100" t="s">
        <v>24</v>
      </c>
      <c r="AL72" s="100" t="s">
        <v>24</v>
      </c>
      <c r="AM72" s="100" t="s">
        <v>24</v>
      </c>
      <c r="AN72" s="100" t="s">
        <v>24</v>
      </c>
      <c r="AO72" s="100" t="s">
        <v>24</v>
      </c>
      <c r="AP72" s="100" t="s">
        <v>24</v>
      </c>
      <c r="AQ72" s="100" t="s">
        <v>24</v>
      </c>
      <c r="AR72" s="100" t="s">
        <v>24</v>
      </c>
      <c r="AS72" s="100" t="s">
        <v>24</v>
      </c>
      <c r="AT72" s="100" t="s">
        <v>24</v>
      </c>
      <c r="AU72" s="100" t="s">
        <v>24</v>
      </c>
      <c r="AV72" s="100" t="s">
        <v>24</v>
      </c>
      <c r="AW72" s="100" t="s">
        <v>24</v>
      </c>
      <c r="AY72" s="121">
        <v>1965</v>
      </c>
    </row>
    <row r="73" spans="2:51">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R73" s="121">
        <v>1966</v>
      </c>
      <c r="S73" s="100" t="s">
        <v>24</v>
      </c>
      <c r="T73" s="100" t="s">
        <v>24</v>
      </c>
      <c r="U73" s="100" t="s">
        <v>24</v>
      </c>
      <c r="V73" s="100" t="s">
        <v>24</v>
      </c>
      <c r="W73" s="100" t="s">
        <v>24</v>
      </c>
      <c r="X73" s="100" t="s">
        <v>24</v>
      </c>
      <c r="Y73" s="100" t="s">
        <v>24</v>
      </c>
      <c r="Z73" s="100" t="s">
        <v>24</v>
      </c>
      <c r="AA73" s="100" t="s">
        <v>24</v>
      </c>
      <c r="AB73" s="100" t="s">
        <v>24</v>
      </c>
      <c r="AC73" s="100" t="s">
        <v>24</v>
      </c>
      <c r="AD73" s="100" t="s">
        <v>24</v>
      </c>
      <c r="AE73" s="100" t="s">
        <v>24</v>
      </c>
      <c r="AF73" s="100" t="s">
        <v>24</v>
      </c>
      <c r="AH73" s="121">
        <v>1966</v>
      </c>
      <c r="AI73" s="100" t="s">
        <v>24</v>
      </c>
      <c r="AJ73" s="100" t="s">
        <v>24</v>
      </c>
      <c r="AK73" s="100" t="s">
        <v>24</v>
      </c>
      <c r="AL73" s="100" t="s">
        <v>24</v>
      </c>
      <c r="AM73" s="100" t="s">
        <v>24</v>
      </c>
      <c r="AN73" s="100" t="s">
        <v>24</v>
      </c>
      <c r="AO73" s="100" t="s">
        <v>24</v>
      </c>
      <c r="AP73" s="100" t="s">
        <v>24</v>
      </c>
      <c r="AQ73" s="100" t="s">
        <v>24</v>
      </c>
      <c r="AR73" s="100" t="s">
        <v>24</v>
      </c>
      <c r="AS73" s="100" t="s">
        <v>24</v>
      </c>
      <c r="AT73" s="100" t="s">
        <v>24</v>
      </c>
      <c r="AU73" s="100" t="s">
        <v>24</v>
      </c>
      <c r="AV73" s="100" t="s">
        <v>24</v>
      </c>
      <c r="AW73" s="100" t="s">
        <v>24</v>
      </c>
      <c r="AY73" s="121">
        <v>1966</v>
      </c>
    </row>
    <row r="74" spans="2:51">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R74" s="121">
        <v>1967</v>
      </c>
      <c r="S74" s="100" t="s">
        <v>24</v>
      </c>
      <c r="T74" s="100" t="s">
        <v>24</v>
      </c>
      <c r="U74" s="100" t="s">
        <v>24</v>
      </c>
      <c r="V74" s="100" t="s">
        <v>24</v>
      </c>
      <c r="W74" s="100" t="s">
        <v>24</v>
      </c>
      <c r="X74" s="100" t="s">
        <v>24</v>
      </c>
      <c r="Y74" s="100" t="s">
        <v>24</v>
      </c>
      <c r="Z74" s="100" t="s">
        <v>24</v>
      </c>
      <c r="AA74" s="100" t="s">
        <v>24</v>
      </c>
      <c r="AB74" s="100" t="s">
        <v>24</v>
      </c>
      <c r="AC74" s="100" t="s">
        <v>24</v>
      </c>
      <c r="AD74" s="100" t="s">
        <v>24</v>
      </c>
      <c r="AE74" s="100" t="s">
        <v>24</v>
      </c>
      <c r="AF74" s="100" t="s">
        <v>24</v>
      </c>
      <c r="AH74" s="121">
        <v>1967</v>
      </c>
      <c r="AI74" s="100" t="s">
        <v>24</v>
      </c>
      <c r="AJ74" s="100" t="s">
        <v>24</v>
      </c>
      <c r="AK74" s="100" t="s">
        <v>24</v>
      </c>
      <c r="AL74" s="100" t="s">
        <v>24</v>
      </c>
      <c r="AM74" s="100" t="s">
        <v>24</v>
      </c>
      <c r="AN74" s="100" t="s">
        <v>24</v>
      </c>
      <c r="AO74" s="100" t="s">
        <v>24</v>
      </c>
      <c r="AP74" s="100" t="s">
        <v>24</v>
      </c>
      <c r="AQ74" s="100" t="s">
        <v>24</v>
      </c>
      <c r="AR74" s="100" t="s">
        <v>24</v>
      </c>
      <c r="AS74" s="100" t="s">
        <v>24</v>
      </c>
      <c r="AT74" s="100" t="s">
        <v>24</v>
      </c>
      <c r="AU74" s="100" t="s">
        <v>24</v>
      </c>
      <c r="AV74" s="100" t="s">
        <v>24</v>
      </c>
      <c r="AW74" s="100" t="s">
        <v>24</v>
      </c>
      <c r="AY74" s="121">
        <v>1967</v>
      </c>
    </row>
    <row r="75" spans="2:51">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R75" s="122">
        <v>1968</v>
      </c>
      <c r="S75" s="100" t="s">
        <v>24</v>
      </c>
      <c r="T75" s="100" t="s">
        <v>24</v>
      </c>
      <c r="U75" s="100" t="s">
        <v>24</v>
      </c>
      <c r="V75" s="100" t="s">
        <v>24</v>
      </c>
      <c r="W75" s="100" t="s">
        <v>24</v>
      </c>
      <c r="X75" s="100" t="s">
        <v>24</v>
      </c>
      <c r="Y75" s="100" t="s">
        <v>24</v>
      </c>
      <c r="Z75" s="100" t="s">
        <v>24</v>
      </c>
      <c r="AA75" s="100" t="s">
        <v>24</v>
      </c>
      <c r="AB75" s="100" t="s">
        <v>24</v>
      </c>
      <c r="AC75" s="100" t="s">
        <v>24</v>
      </c>
      <c r="AD75" s="100" t="s">
        <v>24</v>
      </c>
      <c r="AE75" s="100" t="s">
        <v>24</v>
      </c>
      <c r="AF75" s="100" t="s">
        <v>24</v>
      </c>
      <c r="AH75" s="122">
        <v>1968</v>
      </c>
      <c r="AI75" s="100" t="s">
        <v>24</v>
      </c>
      <c r="AJ75" s="100" t="s">
        <v>24</v>
      </c>
      <c r="AK75" s="100" t="s">
        <v>24</v>
      </c>
      <c r="AL75" s="100" t="s">
        <v>24</v>
      </c>
      <c r="AM75" s="100" t="s">
        <v>24</v>
      </c>
      <c r="AN75" s="100" t="s">
        <v>24</v>
      </c>
      <c r="AO75" s="100" t="s">
        <v>24</v>
      </c>
      <c r="AP75" s="100" t="s">
        <v>24</v>
      </c>
      <c r="AQ75" s="100" t="s">
        <v>24</v>
      </c>
      <c r="AR75" s="100" t="s">
        <v>24</v>
      </c>
      <c r="AS75" s="100" t="s">
        <v>24</v>
      </c>
      <c r="AT75" s="100" t="s">
        <v>24</v>
      </c>
      <c r="AU75" s="100" t="s">
        <v>24</v>
      </c>
      <c r="AV75" s="100" t="s">
        <v>24</v>
      </c>
      <c r="AW75" s="100" t="s">
        <v>24</v>
      </c>
      <c r="AY75" s="122">
        <v>1968</v>
      </c>
    </row>
    <row r="76" spans="2:51">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R76" s="122">
        <v>1969</v>
      </c>
      <c r="S76" s="100" t="s">
        <v>24</v>
      </c>
      <c r="T76" s="100" t="s">
        <v>24</v>
      </c>
      <c r="U76" s="100" t="s">
        <v>24</v>
      </c>
      <c r="V76" s="100" t="s">
        <v>24</v>
      </c>
      <c r="W76" s="100" t="s">
        <v>24</v>
      </c>
      <c r="X76" s="100" t="s">
        <v>24</v>
      </c>
      <c r="Y76" s="100" t="s">
        <v>24</v>
      </c>
      <c r="Z76" s="100" t="s">
        <v>24</v>
      </c>
      <c r="AA76" s="100" t="s">
        <v>24</v>
      </c>
      <c r="AB76" s="100" t="s">
        <v>24</v>
      </c>
      <c r="AC76" s="100" t="s">
        <v>24</v>
      </c>
      <c r="AD76" s="100" t="s">
        <v>24</v>
      </c>
      <c r="AE76" s="100" t="s">
        <v>24</v>
      </c>
      <c r="AF76" s="100" t="s">
        <v>24</v>
      </c>
      <c r="AH76" s="122">
        <v>1969</v>
      </c>
      <c r="AI76" s="100" t="s">
        <v>24</v>
      </c>
      <c r="AJ76" s="100" t="s">
        <v>24</v>
      </c>
      <c r="AK76" s="100" t="s">
        <v>24</v>
      </c>
      <c r="AL76" s="100" t="s">
        <v>24</v>
      </c>
      <c r="AM76" s="100" t="s">
        <v>24</v>
      </c>
      <c r="AN76" s="100" t="s">
        <v>24</v>
      </c>
      <c r="AO76" s="100" t="s">
        <v>24</v>
      </c>
      <c r="AP76" s="100" t="s">
        <v>24</v>
      </c>
      <c r="AQ76" s="100" t="s">
        <v>24</v>
      </c>
      <c r="AR76" s="100" t="s">
        <v>24</v>
      </c>
      <c r="AS76" s="100" t="s">
        <v>24</v>
      </c>
      <c r="AT76" s="100" t="s">
        <v>24</v>
      </c>
      <c r="AU76" s="100" t="s">
        <v>24</v>
      </c>
      <c r="AV76" s="100" t="s">
        <v>24</v>
      </c>
      <c r="AW76" s="100" t="s">
        <v>24</v>
      </c>
      <c r="AY76" s="122">
        <v>1969</v>
      </c>
    </row>
    <row r="77" spans="2:51">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R77" s="122">
        <v>1970</v>
      </c>
      <c r="S77" s="100" t="s">
        <v>24</v>
      </c>
      <c r="T77" s="100" t="s">
        <v>24</v>
      </c>
      <c r="U77" s="100" t="s">
        <v>24</v>
      </c>
      <c r="V77" s="100" t="s">
        <v>24</v>
      </c>
      <c r="W77" s="100" t="s">
        <v>24</v>
      </c>
      <c r="X77" s="100" t="s">
        <v>24</v>
      </c>
      <c r="Y77" s="100" t="s">
        <v>24</v>
      </c>
      <c r="Z77" s="100" t="s">
        <v>24</v>
      </c>
      <c r="AA77" s="100" t="s">
        <v>24</v>
      </c>
      <c r="AB77" s="100" t="s">
        <v>24</v>
      </c>
      <c r="AC77" s="100" t="s">
        <v>24</v>
      </c>
      <c r="AD77" s="100" t="s">
        <v>24</v>
      </c>
      <c r="AE77" s="100" t="s">
        <v>24</v>
      </c>
      <c r="AF77" s="100" t="s">
        <v>24</v>
      </c>
      <c r="AH77" s="122">
        <v>1970</v>
      </c>
      <c r="AI77" s="100" t="s">
        <v>24</v>
      </c>
      <c r="AJ77" s="100" t="s">
        <v>24</v>
      </c>
      <c r="AK77" s="100" t="s">
        <v>24</v>
      </c>
      <c r="AL77" s="100" t="s">
        <v>24</v>
      </c>
      <c r="AM77" s="100" t="s">
        <v>24</v>
      </c>
      <c r="AN77" s="100" t="s">
        <v>24</v>
      </c>
      <c r="AO77" s="100" t="s">
        <v>24</v>
      </c>
      <c r="AP77" s="100" t="s">
        <v>24</v>
      </c>
      <c r="AQ77" s="100" t="s">
        <v>24</v>
      </c>
      <c r="AR77" s="100" t="s">
        <v>24</v>
      </c>
      <c r="AS77" s="100" t="s">
        <v>24</v>
      </c>
      <c r="AT77" s="100" t="s">
        <v>24</v>
      </c>
      <c r="AU77" s="100" t="s">
        <v>24</v>
      </c>
      <c r="AV77" s="100" t="s">
        <v>24</v>
      </c>
      <c r="AW77" s="100" t="s">
        <v>24</v>
      </c>
      <c r="AY77" s="122">
        <v>1970</v>
      </c>
    </row>
    <row r="78" spans="2:51">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R78" s="122">
        <v>1971</v>
      </c>
      <c r="S78" s="100" t="s">
        <v>24</v>
      </c>
      <c r="T78" s="100" t="s">
        <v>24</v>
      </c>
      <c r="U78" s="100" t="s">
        <v>24</v>
      </c>
      <c r="V78" s="100" t="s">
        <v>24</v>
      </c>
      <c r="W78" s="100" t="s">
        <v>24</v>
      </c>
      <c r="X78" s="100" t="s">
        <v>24</v>
      </c>
      <c r="Y78" s="100" t="s">
        <v>24</v>
      </c>
      <c r="Z78" s="100" t="s">
        <v>24</v>
      </c>
      <c r="AA78" s="100" t="s">
        <v>24</v>
      </c>
      <c r="AB78" s="100" t="s">
        <v>24</v>
      </c>
      <c r="AC78" s="100" t="s">
        <v>24</v>
      </c>
      <c r="AD78" s="100" t="s">
        <v>24</v>
      </c>
      <c r="AE78" s="100" t="s">
        <v>24</v>
      </c>
      <c r="AF78" s="100" t="s">
        <v>24</v>
      </c>
      <c r="AH78" s="122">
        <v>1971</v>
      </c>
      <c r="AI78" s="100" t="s">
        <v>24</v>
      </c>
      <c r="AJ78" s="100" t="s">
        <v>24</v>
      </c>
      <c r="AK78" s="100" t="s">
        <v>24</v>
      </c>
      <c r="AL78" s="100" t="s">
        <v>24</v>
      </c>
      <c r="AM78" s="100" t="s">
        <v>24</v>
      </c>
      <c r="AN78" s="100" t="s">
        <v>24</v>
      </c>
      <c r="AO78" s="100" t="s">
        <v>24</v>
      </c>
      <c r="AP78" s="100" t="s">
        <v>24</v>
      </c>
      <c r="AQ78" s="100" t="s">
        <v>24</v>
      </c>
      <c r="AR78" s="100" t="s">
        <v>24</v>
      </c>
      <c r="AS78" s="100" t="s">
        <v>24</v>
      </c>
      <c r="AT78" s="100" t="s">
        <v>24</v>
      </c>
      <c r="AU78" s="100" t="s">
        <v>24</v>
      </c>
      <c r="AV78" s="100" t="s">
        <v>24</v>
      </c>
      <c r="AW78" s="100" t="s">
        <v>24</v>
      </c>
      <c r="AY78" s="122">
        <v>1971</v>
      </c>
    </row>
    <row r="79" spans="2:51">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R79" s="122">
        <v>1972</v>
      </c>
      <c r="S79" s="100" t="s">
        <v>24</v>
      </c>
      <c r="T79" s="100" t="s">
        <v>24</v>
      </c>
      <c r="U79" s="100" t="s">
        <v>24</v>
      </c>
      <c r="V79" s="100" t="s">
        <v>24</v>
      </c>
      <c r="W79" s="100" t="s">
        <v>24</v>
      </c>
      <c r="X79" s="100" t="s">
        <v>24</v>
      </c>
      <c r="Y79" s="100" t="s">
        <v>24</v>
      </c>
      <c r="Z79" s="100" t="s">
        <v>24</v>
      </c>
      <c r="AA79" s="100" t="s">
        <v>24</v>
      </c>
      <c r="AB79" s="100" t="s">
        <v>24</v>
      </c>
      <c r="AC79" s="100" t="s">
        <v>24</v>
      </c>
      <c r="AD79" s="100" t="s">
        <v>24</v>
      </c>
      <c r="AE79" s="100" t="s">
        <v>24</v>
      </c>
      <c r="AF79" s="100" t="s">
        <v>24</v>
      </c>
      <c r="AH79" s="122">
        <v>1972</v>
      </c>
      <c r="AI79" s="100" t="s">
        <v>24</v>
      </c>
      <c r="AJ79" s="100" t="s">
        <v>24</v>
      </c>
      <c r="AK79" s="100" t="s">
        <v>24</v>
      </c>
      <c r="AL79" s="100" t="s">
        <v>24</v>
      </c>
      <c r="AM79" s="100" t="s">
        <v>24</v>
      </c>
      <c r="AN79" s="100" t="s">
        <v>24</v>
      </c>
      <c r="AO79" s="100" t="s">
        <v>24</v>
      </c>
      <c r="AP79" s="100" t="s">
        <v>24</v>
      </c>
      <c r="AQ79" s="100" t="s">
        <v>24</v>
      </c>
      <c r="AR79" s="100" t="s">
        <v>24</v>
      </c>
      <c r="AS79" s="100" t="s">
        <v>24</v>
      </c>
      <c r="AT79" s="100" t="s">
        <v>24</v>
      </c>
      <c r="AU79" s="100" t="s">
        <v>24</v>
      </c>
      <c r="AV79" s="100" t="s">
        <v>24</v>
      </c>
      <c r="AW79" s="100" t="s">
        <v>24</v>
      </c>
      <c r="AY79" s="122">
        <v>1972</v>
      </c>
    </row>
    <row r="80" spans="2:51">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R80" s="122">
        <v>1973</v>
      </c>
      <c r="S80" s="100" t="s">
        <v>24</v>
      </c>
      <c r="T80" s="100" t="s">
        <v>24</v>
      </c>
      <c r="U80" s="100" t="s">
        <v>24</v>
      </c>
      <c r="V80" s="100" t="s">
        <v>24</v>
      </c>
      <c r="W80" s="100" t="s">
        <v>24</v>
      </c>
      <c r="X80" s="100" t="s">
        <v>24</v>
      </c>
      <c r="Y80" s="100" t="s">
        <v>24</v>
      </c>
      <c r="Z80" s="100" t="s">
        <v>24</v>
      </c>
      <c r="AA80" s="100" t="s">
        <v>24</v>
      </c>
      <c r="AB80" s="100" t="s">
        <v>24</v>
      </c>
      <c r="AC80" s="100" t="s">
        <v>24</v>
      </c>
      <c r="AD80" s="100" t="s">
        <v>24</v>
      </c>
      <c r="AE80" s="100" t="s">
        <v>24</v>
      </c>
      <c r="AF80" s="100" t="s">
        <v>24</v>
      </c>
      <c r="AH80" s="122">
        <v>1973</v>
      </c>
      <c r="AI80" s="100" t="s">
        <v>24</v>
      </c>
      <c r="AJ80" s="100" t="s">
        <v>24</v>
      </c>
      <c r="AK80" s="100" t="s">
        <v>24</v>
      </c>
      <c r="AL80" s="100" t="s">
        <v>24</v>
      </c>
      <c r="AM80" s="100" t="s">
        <v>24</v>
      </c>
      <c r="AN80" s="100" t="s">
        <v>24</v>
      </c>
      <c r="AO80" s="100" t="s">
        <v>24</v>
      </c>
      <c r="AP80" s="100" t="s">
        <v>24</v>
      </c>
      <c r="AQ80" s="100" t="s">
        <v>24</v>
      </c>
      <c r="AR80" s="100" t="s">
        <v>24</v>
      </c>
      <c r="AS80" s="100" t="s">
        <v>24</v>
      </c>
      <c r="AT80" s="100" t="s">
        <v>24</v>
      </c>
      <c r="AU80" s="100" t="s">
        <v>24</v>
      </c>
      <c r="AV80" s="100" t="s">
        <v>24</v>
      </c>
      <c r="AW80" s="100" t="s">
        <v>24</v>
      </c>
      <c r="AY80" s="122">
        <v>1973</v>
      </c>
    </row>
    <row r="81" spans="2:51">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R81" s="122">
        <v>1974</v>
      </c>
      <c r="S81" s="100" t="s">
        <v>24</v>
      </c>
      <c r="T81" s="100" t="s">
        <v>24</v>
      </c>
      <c r="U81" s="100" t="s">
        <v>24</v>
      </c>
      <c r="V81" s="100" t="s">
        <v>24</v>
      </c>
      <c r="W81" s="100" t="s">
        <v>24</v>
      </c>
      <c r="X81" s="100" t="s">
        <v>24</v>
      </c>
      <c r="Y81" s="100" t="s">
        <v>24</v>
      </c>
      <c r="Z81" s="100" t="s">
        <v>24</v>
      </c>
      <c r="AA81" s="100" t="s">
        <v>24</v>
      </c>
      <c r="AB81" s="100" t="s">
        <v>24</v>
      </c>
      <c r="AC81" s="100" t="s">
        <v>24</v>
      </c>
      <c r="AD81" s="100" t="s">
        <v>24</v>
      </c>
      <c r="AE81" s="100" t="s">
        <v>24</v>
      </c>
      <c r="AF81" s="100" t="s">
        <v>24</v>
      </c>
      <c r="AH81" s="122">
        <v>1974</v>
      </c>
      <c r="AI81" s="100" t="s">
        <v>24</v>
      </c>
      <c r="AJ81" s="100" t="s">
        <v>24</v>
      </c>
      <c r="AK81" s="100" t="s">
        <v>24</v>
      </c>
      <c r="AL81" s="100" t="s">
        <v>24</v>
      </c>
      <c r="AM81" s="100" t="s">
        <v>24</v>
      </c>
      <c r="AN81" s="100" t="s">
        <v>24</v>
      </c>
      <c r="AO81" s="100" t="s">
        <v>24</v>
      </c>
      <c r="AP81" s="100" t="s">
        <v>24</v>
      </c>
      <c r="AQ81" s="100" t="s">
        <v>24</v>
      </c>
      <c r="AR81" s="100" t="s">
        <v>24</v>
      </c>
      <c r="AS81" s="100" t="s">
        <v>24</v>
      </c>
      <c r="AT81" s="100" t="s">
        <v>24</v>
      </c>
      <c r="AU81" s="100" t="s">
        <v>24</v>
      </c>
      <c r="AV81" s="100" t="s">
        <v>24</v>
      </c>
      <c r="AW81" s="100" t="s">
        <v>24</v>
      </c>
      <c r="AY81" s="122">
        <v>1974</v>
      </c>
    </row>
    <row r="82" spans="2:51">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R82" s="122">
        <v>1975</v>
      </c>
      <c r="S82" s="100" t="s">
        <v>24</v>
      </c>
      <c r="T82" s="100" t="s">
        <v>24</v>
      </c>
      <c r="U82" s="100" t="s">
        <v>24</v>
      </c>
      <c r="V82" s="100" t="s">
        <v>24</v>
      </c>
      <c r="W82" s="100" t="s">
        <v>24</v>
      </c>
      <c r="X82" s="100" t="s">
        <v>24</v>
      </c>
      <c r="Y82" s="100" t="s">
        <v>24</v>
      </c>
      <c r="Z82" s="100" t="s">
        <v>24</v>
      </c>
      <c r="AA82" s="100" t="s">
        <v>24</v>
      </c>
      <c r="AB82" s="100" t="s">
        <v>24</v>
      </c>
      <c r="AC82" s="100" t="s">
        <v>24</v>
      </c>
      <c r="AD82" s="100" t="s">
        <v>24</v>
      </c>
      <c r="AE82" s="100" t="s">
        <v>24</v>
      </c>
      <c r="AF82" s="100" t="s">
        <v>24</v>
      </c>
      <c r="AH82" s="122">
        <v>1975</v>
      </c>
      <c r="AI82" s="100" t="s">
        <v>24</v>
      </c>
      <c r="AJ82" s="100" t="s">
        <v>24</v>
      </c>
      <c r="AK82" s="100" t="s">
        <v>24</v>
      </c>
      <c r="AL82" s="100" t="s">
        <v>24</v>
      </c>
      <c r="AM82" s="100" t="s">
        <v>24</v>
      </c>
      <c r="AN82" s="100" t="s">
        <v>24</v>
      </c>
      <c r="AO82" s="100" t="s">
        <v>24</v>
      </c>
      <c r="AP82" s="100" t="s">
        <v>24</v>
      </c>
      <c r="AQ82" s="100" t="s">
        <v>24</v>
      </c>
      <c r="AR82" s="100" t="s">
        <v>24</v>
      </c>
      <c r="AS82" s="100" t="s">
        <v>24</v>
      </c>
      <c r="AT82" s="100" t="s">
        <v>24</v>
      </c>
      <c r="AU82" s="100" t="s">
        <v>24</v>
      </c>
      <c r="AV82" s="100" t="s">
        <v>24</v>
      </c>
      <c r="AW82" s="100" t="s">
        <v>24</v>
      </c>
      <c r="AY82" s="122">
        <v>1975</v>
      </c>
    </row>
    <row r="83" spans="2:51">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R83" s="122">
        <v>1976</v>
      </c>
      <c r="S83" s="100" t="s">
        <v>24</v>
      </c>
      <c r="T83" s="100" t="s">
        <v>24</v>
      </c>
      <c r="U83" s="100" t="s">
        <v>24</v>
      </c>
      <c r="V83" s="100" t="s">
        <v>24</v>
      </c>
      <c r="W83" s="100" t="s">
        <v>24</v>
      </c>
      <c r="X83" s="100" t="s">
        <v>24</v>
      </c>
      <c r="Y83" s="100" t="s">
        <v>24</v>
      </c>
      <c r="Z83" s="100" t="s">
        <v>24</v>
      </c>
      <c r="AA83" s="100" t="s">
        <v>24</v>
      </c>
      <c r="AB83" s="100" t="s">
        <v>24</v>
      </c>
      <c r="AC83" s="100" t="s">
        <v>24</v>
      </c>
      <c r="AD83" s="100" t="s">
        <v>24</v>
      </c>
      <c r="AE83" s="100" t="s">
        <v>24</v>
      </c>
      <c r="AF83" s="100" t="s">
        <v>24</v>
      </c>
      <c r="AH83" s="122">
        <v>1976</v>
      </c>
      <c r="AI83" s="100" t="s">
        <v>24</v>
      </c>
      <c r="AJ83" s="100" t="s">
        <v>24</v>
      </c>
      <c r="AK83" s="100" t="s">
        <v>24</v>
      </c>
      <c r="AL83" s="100" t="s">
        <v>24</v>
      </c>
      <c r="AM83" s="100" t="s">
        <v>24</v>
      </c>
      <c r="AN83" s="100" t="s">
        <v>24</v>
      </c>
      <c r="AO83" s="100" t="s">
        <v>24</v>
      </c>
      <c r="AP83" s="100" t="s">
        <v>24</v>
      </c>
      <c r="AQ83" s="100" t="s">
        <v>24</v>
      </c>
      <c r="AR83" s="100" t="s">
        <v>24</v>
      </c>
      <c r="AS83" s="100" t="s">
        <v>24</v>
      </c>
      <c r="AT83" s="100" t="s">
        <v>24</v>
      </c>
      <c r="AU83" s="100" t="s">
        <v>24</v>
      </c>
      <c r="AV83" s="100" t="s">
        <v>24</v>
      </c>
      <c r="AW83" s="100" t="s">
        <v>24</v>
      </c>
      <c r="AY83" s="122">
        <v>1976</v>
      </c>
    </row>
    <row r="84" spans="2:51">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R84" s="122">
        <v>1977</v>
      </c>
      <c r="S84" s="100" t="s">
        <v>24</v>
      </c>
      <c r="T84" s="100" t="s">
        <v>24</v>
      </c>
      <c r="U84" s="100" t="s">
        <v>24</v>
      </c>
      <c r="V84" s="100" t="s">
        <v>24</v>
      </c>
      <c r="W84" s="100" t="s">
        <v>24</v>
      </c>
      <c r="X84" s="100" t="s">
        <v>24</v>
      </c>
      <c r="Y84" s="100" t="s">
        <v>24</v>
      </c>
      <c r="Z84" s="100" t="s">
        <v>24</v>
      </c>
      <c r="AA84" s="100" t="s">
        <v>24</v>
      </c>
      <c r="AB84" s="100" t="s">
        <v>24</v>
      </c>
      <c r="AC84" s="100" t="s">
        <v>24</v>
      </c>
      <c r="AD84" s="100" t="s">
        <v>24</v>
      </c>
      <c r="AE84" s="100" t="s">
        <v>24</v>
      </c>
      <c r="AF84" s="100" t="s">
        <v>24</v>
      </c>
      <c r="AH84" s="122">
        <v>1977</v>
      </c>
      <c r="AI84" s="100" t="s">
        <v>24</v>
      </c>
      <c r="AJ84" s="100" t="s">
        <v>24</v>
      </c>
      <c r="AK84" s="100" t="s">
        <v>24</v>
      </c>
      <c r="AL84" s="100" t="s">
        <v>24</v>
      </c>
      <c r="AM84" s="100" t="s">
        <v>24</v>
      </c>
      <c r="AN84" s="100" t="s">
        <v>24</v>
      </c>
      <c r="AO84" s="100" t="s">
        <v>24</v>
      </c>
      <c r="AP84" s="100" t="s">
        <v>24</v>
      </c>
      <c r="AQ84" s="100" t="s">
        <v>24</v>
      </c>
      <c r="AR84" s="100" t="s">
        <v>24</v>
      </c>
      <c r="AS84" s="100" t="s">
        <v>24</v>
      </c>
      <c r="AT84" s="100" t="s">
        <v>24</v>
      </c>
      <c r="AU84" s="100" t="s">
        <v>24</v>
      </c>
      <c r="AV84" s="100" t="s">
        <v>24</v>
      </c>
      <c r="AW84" s="100" t="s">
        <v>24</v>
      </c>
      <c r="AY84" s="122">
        <v>1977</v>
      </c>
    </row>
    <row r="85" spans="2:51">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R85" s="122">
        <v>1978</v>
      </c>
      <c r="S85" s="100" t="s">
        <v>24</v>
      </c>
      <c r="T85" s="100" t="s">
        <v>24</v>
      </c>
      <c r="U85" s="100" t="s">
        <v>24</v>
      </c>
      <c r="V85" s="100" t="s">
        <v>24</v>
      </c>
      <c r="W85" s="100" t="s">
        <v>24</v>
      </c>
      <c r="X85" s="100" t="s">
        <v>24</v>
      </c>
      <c r="Y85" s="100" t="s">
        <v>24</v>
      </c>
      <c r="Z85" s="100" t="s">
        <v>24</v>
      </c>
      <c r="AA85" s="100" t="s">
        <v>24</v>
      </c>
      <c r="AB85" s="100" t="s">
        <v>24</v>
      </c>
      <c r="AC85" s="100" t="s">
        <v>24</v>
      </c>
      <c r="AD85" s="100" t="s">
        <v>24</v>
      </c>
      <c r="AE85" s="100" t="s">
        <v>24</v>
      </c>
      <c r="AF85" s="100" t="s">
        <v>24</v>
      </c>
      <c r="AH85" s="122">
        <v>1978</v>
      </c>
      <c r="AI85" s="100" t="s">
        <v>24</v>
      </c>
      <c r="AJ85" s="100" t="s">
        <v>24</v>
      </c>
      <c r="AK85" s="100" t="s">
        <v>24</v>
      </c>
      <c r="AL85" s="100" t="s">
        <v>24</v>
      </c>
      <c r="AM85" s="100" t="s">
        <v>24</v>
      </c>
      <c r="AN85" s="100" t="s">
        <v>24</v>
      </c>
      <c r="AO85" s="100" t="s">
        <v>24</v>
      </c>
      <c r="AP85" s="100" t="s">
        <v>24</v>
      </c>
      <c r="AQ85" s="100" t="s">
        <v>24</v>
      </c>
      <c r="AR85" s="100" t="s">
        <v>24</v>
      </c>
      <c r="AS85" s="100" t="s">
        <v>24</v>
      </c>
      <c r="AT85" s="100" t="s">
        <v>24</v>
      </c>
      <c r="AU85" s="100" t="s">
        <v>24</v>
      </c>
      <c r="AV85" s="100" t="s">
        <v>24</v>
      </c>
      <c r="AW85" s="100" t="s">
        <v>24</v>
      </c>
      <c r="AY85" s="122">
        <v>1978</v>
      </c>
    </row>
    <row r="86" spans="2:51">
      <c r="B86" s="123">
        <v>1979</v>
      </c>
      <c r="C86" s="100">
        <v>5</v>
      </c>
      <c r="D86" s="100">
        <v>6.8929699999999997E-2</v>
      </c>
      <c r="E86" s="100">
        <v>0.1483265</v>
      </c>
      <c r="F86" s="100">
        <v>0.19579099999999999</v>
      </c>
      <c r="G86" s="100">
        <v>0.17753050000000001</v>
      </c>
      <c r="H86" s="100">
        <v>8.5305099999999995E-2</v>
      </c>
      <c r="I86" s="100">
        <v>6.2200800000000001E-2</v>
      </c>
      <c r="J86" s="100">
        <v>70.8</v>
      </c>
      <c r="K86" s="100">
        <v>79</v>
      </c>
      <c r="L86" s="100">
        <v>3.3783783999999999</v>
      </c>
      <c r="M86" s="100">
        <v>8.4378000000000005E-3</v>
      </c>
      <c r="N86" s="100">
        <v>45</v>
      </c>
      <c r="O86" s="100">
        <v>6.3543999999999996E-3</v>
      </c>
      <c r="P86" s="100">
        <v>5.7348E-3</v>
      </c>
      <c r="R86" s="123">
        <v>1979</v>
      </c>
      <c r="S86" s="100">
        <v>15</v>
      </c>
      <c r="T86" s="100">
        <v>0.20655560000000001</v>
      </c>
      <c r="U86" s="100">
        <v>0.26841939999999997</v>
      </c>
      <c r="V86" s="100">
        <v>0.35431360000000001</v>
      </c>
      <c r="W86" s="100">
        <v>0.32092189999999998</v>
      </c>
      <c r="X86" s="100">
        <v>0.15237220000000001</v>
      </c>
      <c r="Y86" s="100">
        <v>0.12190230000000001</v>
      </c>
      <c r="Z86" s="100">
        <v>78.866667000000007</v>
      </c>
      <c r="AA86" s="100">
        <v>78</v>
      </c>
      <c r="AB86" s="100">
        <v>5.0335570000000001</v>
      </c>
      <c r="AC86" s="100">
        <v>3.17051E-2</v>
      </c>
      <c r="AD86" s="100">
        <v>44</v>
      </c>
      <c r="AE86" s="100">
        <v>6.3299999999999997E-3</v>
      </c>
      <c r="AF86" s="100">
        <v>1.0569500000000001E-2</v>
      </c>
      <c r="AH86" s="123">
        <v>1979</v>
      </c>
      <c r="AI86" s="100">
        <v>20</v>
      </c>
      <c r="AJ86" s="100">
        <v>0.1377816</v>
      </c>
      <c r="AK86" s="100">
        <v>0.22405549999999999</v>
      </c>
      <c r="AL86" s="100">
        <v>0.29575319999999999</v>
      </c>
      <c r="AM86" s="100">
        <v>0.26889469999999999</v>
      </c>
      <c r="AN86" s="100">
        <v>0.12657009999999999</v>
      </c>
      <c r="AO86" s="100">
        <v>9.86567E-2</v>
      </c>
      <c r="AP86" s="100">
        <v>76.849999999999994</v>
      </c>
      <c r="AQ86" s="100">
        <v>78.5</v>
      </c>
      <c r="AR86" s="100">
        <v>4.4843048999999997</v>
      </c>
      <c r="AS86" s="100">
        <v>1.87674E-2</v>
      </c>
      <c r="AT86" s="100">
        <v>89</v>
      </c>
      <c r="AU86" s="100">
        <v>6.3423000000000004E-3</v>
      </c>
      <c r="AV86" s="100">
        <v>7.4105999999999998E-3</v>
      </c>
      <c r="AW86" s="100">
        <v>0.55259230000000004</v>
      </c>
      <c r="AY86" s="123">
        <v>1979</v>
      </c>
    </row>
    <row r="87" spans="2:51">
      <c r="B87" s="123">
        <v>1980</v>
      </c>
      <c r="C87" s="100">
        <v>5</v>
      </c>
      <c r="D87" s="100">
        <v>6.8137900000000001E-2</v>
      </c>
      <c r="E87" s="100">
        <v>0.18015600000000001</v>
      </c>
      <c r="F87" s="100">
        <v>0.23780589999999999</v>
      </c>
      <c r="G87" s="100">
        <v>0.22566620000000001</v>
      </c>
      <c r="H87" s="100">
        <v>9.2509599999999997E-2</v>
      </c>
      <c r="I87" s="100">
        <v>6.8334599999999995E-2</v>
      </c>
      <c r="J87" s="100">
        <v>82.4</v>
      </c>
      <c r="K87" s="100">
        <v>81</v>
      </c>
      <c r="L87" s="100">
        <v>3.5971223000000001</v>
      </c>
      <c r="M87" s="100">
        <v>8.2620000000000002E-3</v>
      </c>
      <c r="N87" s="100">
        <v>1</v>
      </c>
      <c r="O87" s="100">
        <v>1.3970000000000001E-4</v>
      </c>
      <c r="P87" s="100">
        <v>1.284E-4</v>
      </c>
      <c r="R87" s="123">
        <v>1980</v>
      </c>
      <c r="S87" s="100">
        <v>26</v>
      </c>
      <c r="T87" s="100">
        <v>0.3533907</v>
      </c>
      <c r="U87" s="100">
        <v>0.4772884</v>
      </c>
      <c r="V87" s="100">
        <v>0.63002069999999999</v>
      </c>
      <c r="W87" s="100">
        <v>0.61183129999999997</v>
      </c>
      <c r="X87" s="100">
        <v>0.23758199999999999</v>
      </c>
      <c r="Y87" s="100">
        <v>0.18109430000000001</v>
      </c>
      <c r="Z87" s="100">
        <v>85.846153999999999</v>
      </c>
      <c r="AA87" s="100">
        <v>87.5</v>
      </c>
      <c r="AB87" s="100">
        <v>7.9027355999999997</v>
      </c>
      <c r="AC87" s="100">
        <v>5.39677E-2</v>
      </c>
      <c r="AD87" s="100">
        <v>12</v>
      </c>
      <c r="AE87" s="100">
        <v>1.7053999999999999E-3</v>
      </c>
      <c r="AF87" s="100">
        <v>2.9627999999999998E-3</v>
      </c>
      <c r="AH87" s="123">
        <v>1980</v>
      </c>
      <c r="AI87" s="100">
        <v>31</v>
      </c>
      <c r="AJ87" s="100">
        <v>0.210951</v>
      </c>
      <c r="AK87" s="100">
        <v>0.38903579999999999</v>
      </c>
      <c r="AL87" s="100">
        <v>0.51352719999999996</v>
      </c>
      <c r="AM87" s="100">
        <v>0.49804120000000002</v>
      </c>
      <c r="AN87" s="100">
        <v>0.1934679</v>
      </c>
      <c r="AO87" s="100">
        <v>0.1467532</v>
      </c>
      <c r="AP87" s="100">
        <v>85.290323000000001</v>
      </c>
      <c r="AQ87" s="100">
        <v>87</v>
      </c>
      <c r="AR87" s="100">
        <v>6.6239315999999997</v>
      </c>
      <c r="AS87" s="100">
        <v>2.8520199999999999E-2</v>
      </c>
      <c r="AT87" s="100">
        <v>13</v>
      </c>
      <c r="AU87" s="100">
        <v>9.1580000000000003E-4</v>
      </c>
      <c r="AV87" s="100">
        <v>1.0983E-3</v>
      </c>
      <c r="AW87" s="100">
        <v>0.3774573</v>
      </c>
      <c r="AY87" s="123">
        <v>1980</v>
      </c>
    </row>
    <row r="88" spans="2:51">
      <c r="B88" s="123">
        <v>1981</v>
      </c>
      <c r="C88" s="100">
        <v>4</v>
      </c>
      <c r="D88" s="100">
        <v>5.3703800000000003E-2</v>
      </c>
      <c r="E88" s="100">
        <v>0.15620110000000001</v>
      </c>
      <c r="F88" s="100">
        <v>0.20618549999999999</v>
      </c>
      <c r="G88" s="100">
        <v>0.1988289</v>
      </c>
      <c r="H88" s="100">
        <v>7.7144799999999999E-2</v>
      </c>
      <c r="I88" s="100">
        <v>5.5014E-2</v>
      </c>
      <c r="J88" s="100">
        <v>86.5</v>
      </c>
      <c r="K88" s="100">
        <v>86.5</v>
      </c>
      <c r="L88" s="100">
        <v>2.3255813999999999</v>
      </c>
      <c r="M88" s="100">
        <v>6.5902000000000001E-3</v>
      </c>
      <c r="N88" s="100">
        <v>0</v>
      </c>
      <c r="O88" s="100">
        <v>0</v>
      </c>
      <c r="P88" s="100">
        <v>0</v>
      </c>
      <c r="R88" s="123">
        <v>1981</v>
      </c>
      <c r="S88" s="100">
        <v>15</v>
      </c>
      <c r="T88" s="100">
        <v>0.20066909999999999</v>
      </c>
      <c r="U88" s="100">
        <v>0.26565549999999999</v>
      </c>
      <c r="V88" s="100">
        <v>0.35066530000000001</v>
      </c>
      <c r="W88" s="100">
        <v>0.33942060000000002</v>
      </c>
      <c r="X88" s="100">
        <v>0.1311465</v>
      </c>
      <c r="Y88" s="100">
        <v>9.2703099999999997E-2</v>
      </c>
      <c r="Z88" s="100">
        <v>86.866667000000007</v>
      </c>
      <c r="AA88" s="100">
        <v>87</v>
      </c>
      <c r="AB88" s="100">
        <v>4.7318612</v>
      </c>
      <c r="AC88" s="100">
        <v>3.10514E-2</v>
      </c>
      <c r="AD88" s="100">
        <v>0</v>
      </c>
      <c r="AE88" s="100">
        <v>0</v>
      </c>
      <c r="AF88" s="100">
        <v>0</v>
      </c>
      <c r="AH88" s="123">
        <v>1981</v>
      </c>
      <c r="AI88" s="100">
        <v>19</v>
      </c>
      <c r="AJ88" s="100">
        <v>0.12731799999999999</v>
      </c>
      <c r="AK88" s="100">
        <v>0.23244670000000001</v>
      </c>
      <c r="AL88" s="100">
        <v>0.30682959999999998</v>
      </c>
      <c r="AM88" s="100">
        <v>0.29709989999999997</v>
      </c>
      <c r="AN88" s="100">
        <v>0.1145703</v>
      </c>
      <c r="AO88" s="100">
        <v>8.1344200000000005E-2</v>
      </c>
      <c r="AP88" s="100">
        <v>86.789473999999998</v>
      </c>
      <c r="AQ88" s="100">
        <v>87</v>
      </c>
      <c r="AR88" s="100">
        <v>3.8854806000000002</v>
      </c>
      <c r="AS88" s="100">
        <v>1.74307E-2</v>
      </c>
      <c r="AT88" s="100">
        <v>0</v>
      </c>
      <c r="AU88" s="100">
        <v>0</v>
      </c>
      <c r="AV88" s="100">
        <v>0</v>
      </c>
      <c r="AW88" s="100">
        <v>0.58798379999999995</v>
      </c>
      <c r="AY88" s="123">
        <v>1981</v>
      </c>
    </row>
    <row r="89" spans="2:51">
      <c r="B89" s="123">
        <v>1982</v>
      </c>
      <c r="C89" s="100">
        <v>5</v>
      </c>
      <c r="D89" s="100">
        <v>6.5955100000000003E-2</v>
      </c>
      <c r="E89" s="100">
        <v>0.1440041</v>
      </c>
      <c r="F89" s="100">
        <v>0.19008539999999999</v>
      </c>
      <c r="G89" s="100">
        <v>0.1802579</v>
      </c>
      <c r="H89" s="100">
        <v>8.1872899999999998E-2</v>
      </c>
      <c r="I89" s="100">
        <v>6.7877199999999999E-2</v>
      </c>
      <c r="J89" s="100">
        <v>68.599999999999994</v>
      </c>
      <c r="K89" s="100">
        <v>77</v>
      </c>
      <c r="L89" s="100">
        <v>2.6041666999999999</v>
      </c>
      <c r="M89" s="100">
        <v>7.8995000000000003E-3</v>
      </c>
      <c r="N89" s="100">
        <v>60</v>
      </c>
      <c r="O89" s="100">
        <v>8.1226000000000007E-3</v>
      </c>
      <c r="P89" s="100">
        <v>7.6480000000000003E-3</v>
      </c>
      <c r="R89" s="123">
        <v>1982</v>
      </c>
      <c r="S89" s="100">
        <v>33</v>
      </c>
      <c r="T89" s="100">
        <v>0.43402020000000002</v>
      </c>
      <c r="U89" s="100">
        <v>0.5402922</v>
      </c>
      <c r="V89" s="100">
        <v>0.71318570000000003</v>
      </c>
      <c r="W89" s="100">
        <v>0.68359559999999997</v>
      </c>
      <c r="X89" s="100">
        <v>0.29061209999999998</v>
      </c>
      <c r="Y89" s="100">
        <v>0.2192325</v>
      </c>
      <c r="Z89" s="100">
        <v>82.787879000000004</v>
      </c>
      <c r="AA89" s="100">
        <v>84</v>
      </c>
      <c r="AB89" s="100">
        <v>9.5652173999999999</v>
      </c>
      <c r="AC89" s="100">
        <v>6.4107499999999998E-2</v>
      </c>
      <c r="AD89" s="100">
        <v>52</v>
      </c>
      <c r="AE89" s="100">
        <v>7.1628999999999998E-3</v>
      </c>
      <c r="AF89" s="100">
        <v>1.2701799999999999E-2</v>
      </c>
      <c r="AH89" s="123">
        <v>1982</v>
      </c>
      <c r="AI89" s="100">
        <v>38</v>
      </c>
      <c r="AJ89" s="100">
        <v>0.25025940000000002</v>
      </c>
      <c r="AK89" s="100">
        <v>0.40946969999999999</v>
      </c>
      <c r="AL89" s="100">
        <v>0.54049999999999998</v>
      </c>
      <c r="AM89" s="100">
        <v>0.51847900000000002</v>
      </c>
      <c r="AN89" s="100">
        <v>0.21994849999999999</v>
      </c>
      <c r="AO89" s="100">
        <v>0.1672891</v>
      </c>
      <c r="AP89" s="100">
        <v>80.921053000000001</v>
      </c>
      <c r="AQ89" s="100">
        <v>83.5</v>
      </c>
      <c r="AR89" s="100">
        <v>7.0763501</v>
      </c>
      <c r="AS89" s="100">
        <v>3.3109399999999997E-2</v>
      </c>
      <c r="AT89" s="100">
        <v>112</v>
      </c>
      <c r="AU89" s="100">
        <v>7.6468999999999999E-3</v>
      </c>
      <c r="AV89" s="100">
        <v>9.3810000000000004E-3</v>
      </c>
      <c r="AW89" s="100">
        <v>0.26653009999999999</v>
      </c>
      <c r="AY89" s="123">
        <v>1982</v>
      </c>
    </row>
    <row r="90" spans="2:51">
      <c r="B90" s="123">
        <v>1983</v>
      </c>
      <c r="C90" s="100">
        <v>9</v>
      </c>
      <c r="D90" s="100">
        <v>0.11709070000000001</v>
      </c>
      <c r="E90" s="100">
        <v>0.25931120000000002</v>
      </c>
      <c r="F90" s="100">
        <v>0.34229080000000001</v>
      </c>
      <c r="G90" s="100">
        <v>0.32159860000000001</v>
      </c>
      <c r="H90" s="100">
        <v>0.14025290000000001</v>
      </c>
      <c r="I90" s="100">
        <v>0.1007678</v>
      </c>
      <c r="J90" s="100">
        <v>78.666667000000004</v>
      </c>
      <c r="K90" s="100">
        <v>80</v>
      </c>
      <c r="L90" s="100">
        <v>5</v>
      </c>
      <c r="M90" s="100">
        <v>1.48883E-2</v>
      </c>
      <c r="N90" s="100">
        <v>16</v>
      </c>
      <c r="O90" s="100">
        <v>2.1378999999999999E-3</v>
      </c>
      <c r="P90" s="100">
        <v>2.1765999999999999E-3</v>
      </c>
      <c r="R90" s="123">
        <v>1983</v>
      </c>
      <c r="S90" s="100">
        <v>21</v>
      </c>
      <c r="T90" s="100">
        <v>0.27247510000000003</v>
      </c>
      <c r="U90" s="100">
        <v>0.34432010000000002</v>
      </c>
      <c r="V90" s="100">
        <v>0.45450249999999998</v>
      </c>
      <c r="W90" s="100">
        <v>0.43174699999999999</v>
      </c>
      <c r="X90" s="100">
        <v>0.1752504</v>
      </c>
      <c r="Y90" s="100">
        <v>0.13275670000000001</v>
      </c>
      <c r="Z90" s="100">
        <v>85.095237999999995</v>
      </c>
      <c r="AA90" s="100">
        <v>86</v>
      </c>
      <c r="AB90" s="100">
        <v>6.1046512000000002</v>
      </c>
      <c r="AC90" s="100">
        <v>4.2309699999999999E-2</v>
      </c>
      <c r="AD90" s="100">
        <v>14</v>
      </c>
      <c r="AE90" s="100">
        <v>1.9049E-3</v>
      </c>
      <c r="AF90" s="100">
        <v>3.5197000000000002E-3</v>
      </c>
      <c r="AH90" s="123">
        <v>1983</v>
      </c>
      <c r="AI90" s="100">
        <v>30</v>
      </c>
      <c r="AJ90" s="100">
        <v>0.1948878</v>
      </c>
      <c r="AK90" s="100">
        <v>0.32410240000000001</v>
      </c>
      <c r="AL90" s="100">
        <v>0.42781520000000001</v>
      </c>
      <c r="AM90" s="100">
        <v>0.40619329999999998</v>
      </c>
      <c r="AN90" s="100">
        <v>0.16747419999999999</v>
      </c>
      <c r="AO90" s="100">
        <v>0.1254876</v>
      </c>
      <c r="AP90" s="100">
        <v>83.166667000000004</v>
      </c>
      <c r="AQ90" s="100">
        <v>83.5</v>
      </c>
      <c r="AR90" s="100">
        <v>5.7251908</v>
      </c>
      <c r="AS90" s="100">
        <v>2.7251899999999999E-2</v>
      </c>
      <c r="AT90" s="100">
        <v>30</v>
      </c>
      <c r="AU90" s="100">
        <v>2.0224000000000002E-3</v>
      </c>
      <c r="AV90" s="100">
        <v>2.6481999999999999E-3</v>
      </c>
      <c r="AW90" s="100">
        <v>0.75311099999999997</v>
      </c>
      <c r="AY90" s="123">
        <v>1983</v>
      </c>
    </row>
    <row r="91" spans="2:51">
      <c r="B91" s="123">
        <v>1984</v>
      </c>
      <c r="C91" s="100">
        <v>8</v>
      </c>
      <c r="D91" s="100">
        <v>0.1028514</v>
      </c>
      <c r="E91" s="100">
        <v>0.29276459999999999</v>
      </c>
      <c r="F91" s="100">
        <v>0.3864493</v>
      </c>
      <c r="G91" s="100">
        <v>0.3775076</v>
      </c>
      <c r="H91" s="100">
        <v>0.14292270000000001</v>
      </c>
      <c r="I91" s="100">
        <v>0.10931929999999999</v>
      </c>
      <c r="J91" s="100">
        <v>85.875</v>
      </c>
      <c r="K91" s="100">
        <v>87</v>
      </c>
      <c r="L91" s="100">
        <v>4.6783625999999998</v>
      </c>
      <c r="M91" s="100">
        <v>1.3336199999999999E-2</v>
      </c>
      <c r="N91" s="100">
        <v>1</v>
      </c>
      <c r="O91" s="100">
        <v>1.3219999999999999E-4</v>
      </c>
      <c r="P91" s="100">
        <v>1.416E-4</v>
      </c>
      <c r="R91" s="123">
        <v>1984</v>
      </c>
      <c r="S91" s="100">
        <v>29</v>
      </c>
      <c r="T91" s="100">
        <v>0.37173869999999998</v>
      </c>
      <c r="U91" s="100">
        <v>0.44930940000000003</v>
      </c>
      <c r="V91" s="100">
        <v>0.59308850000000002</v>
      </c>
      <c r="W91" s="100">
        <v>0.55785549999999995</v>
      </c>
      <c r="X91" s="100">
        <v>0.23459479999999999</v>
      </c>
      <c r="Y91" s="100">
        <v>0.1730381</v>
      </c>
      <c r="Z91" s="100">
        <v>83.068966000000003</v>
      </c>
      <c r="AA91" s="100">
        <v>83</v>
      </c>
      <c r="AB91" s="100">
        <v>7.9234973000000002</v>
      </c>
      <c r="AC91" s="100">
        <v>5.8084799999999999E-2</v>
      </c>
      <c r="AD91" s="100">
        <v>17</v>
      </c>
      <c r="AE91" s="100">
        <v>2.2883999999999999E-3</v>
      </c>
      <c r="AF91" s="100">
        <v>4.4574999999999997E-3</v>
      </c>
      <c r="AH91" s="123">
        <v>1984</v>
      </c>
      <c r="AI91" s="100">
        <v>37</v>
      </c>
      <c r="AJ91" s="100">
        <v>0.23749319999999999</v>
      </c>
      <c r="AK91" s="100">
        <v>0.38757540000000001</v>
      </c>
      <c r="AL91" s="100">
        <v>0.51159949999999998</v>
      </c>
      <c r="AM91" s="100">
        <v>0.48699940000000003</v>
      </c>
      <c r="AN91" s="100">
        <v>0.19794729999999999</v>
      </c>
      <c r="AO91" s="100">
        <v>0.1470264</v>
      </c>
      <c r="AP91" s="100">
        <v>83.675675999999996</v>
      </c>
      <c r="AQ91" s="100">
        <v>85</v>
      </c>
      <c r="AR91" s="100">
        <v>6.8901304000000003</v>
      </c>
      <c r="AS91" s="100">
        <v>3.3662699999999997E-2</v>
      </c>
      <c r="AT91" s="100">
        <v>18</v>
      </c>
      <c r="AU91" s="100">
        <v>1.2003999999999999E-3</v>
      </c>
      <c r="AV91" s="100">
        <v>1.6551999999999999E-3</v>
      </c>
      <c r="AW91" s="100">
        <v>0.6515879</v>
      </c>
      <c r="AY91" s="123">
        <v>1984</v>
      </c>
    </row>
    <row r="92" spans="2:51">
      <c r="B92" s="123">
        <v>1985</v>
      </c>
      <c r="C92" s="100">
        <v>8</v>
      </c>
      <c r="D92" s="100">
        <v>0.1014877</v>
      </c>
      <c r="E92" s="100">
        <v>0.2594632</v>
      </c>
      <c r="F92" s="100">
        <v>0.3424914</v>
      </c>
      <c r="G92" s="100">
        <v>0.33172790000000002</v>
      </c>
      <c r="H92" s="100">
        <v>0.12926589999999999</v>
      </c>
      <c r="I92" s="100">
        <v>9.5149399999999995E-2</v>
      </c>
      <c r="J92" s="100">
        <v>83.375</v>
      </c>
      <c r="K92" s="100">
        <v>84.5</v>
      </c>
      <c r="L92" s="100">
        <v>4.1025641000000004</v>
      </c>
      <c r="M92" s="100">
        <v>1.2469600000000001E-2</v>
      </c>
      <c r="N92" s="100">
        <v>4</v>
      </c>
      <c r="O92" s="100">
        <v>5.2220000000000001E-4</v>
      </c>
      <c r="P92" s="100">
        <v>5.3249999999999999E-4</v>
      </c>
      <c r="R92" s="123">
        <v>1985</v>
      </c>
      <c r="S92" s="100">
        <v>30</v>
      </c>
      <c r="T92" s="100">
        <v>0.3794786</v>
      </c>
      <c r="U92" s="100">
        <v>0.44351360000000001</v>
      </c>
      <c r="V92" s="100">
        <v>0.58543800000000001</v>
      </c>
      <c r="W92" s="100">
        <v>0.56216029999999995</v>
      </c>
      <c r="X92" s="100">
        <v>0.2344185</v>
      </c>
      <c r="Y92" s="100">
        <v>0.17564299999999999</v>
      </c>
      <c r="Z92" s="100">
        <v>83.466667000000001</v>
      </c>
      <c r="AA92" s="100">
        <v>85</v>
      </c>
      <c r="AB92" s="100">
        <v>7.751938</v>
      </c>
      <c r="AC92" s="100">
        <v>5.4892799999999999E-2</v>
      </c>
      <c r="AD92" s="100">
        <v>40</v>
      </c>
      <c r="AE92" s="100">
        <v>5.3210000000000002E-3</v>
      </c>
      <c r="AF92" s="100">
        <v>9.8212000000000004E-3</v>
      </c>
      <c r="AH92" s="123">
        <v>1985</v>
      </c>
      <c r="AI92" s="100">
        <v>38</v>
      </c>
      <c r="AJ92" s="100">
        <v>0.24068439999999999</v>
      </c>
      <c r="AK92" s="100">
        <v>0.37935269999999999</v>
      </c>
      <c r="AL92" s="100">
        <v>0.50074549999999995</v>
      </c>
      <c r="AM92" s="100">
        <v>0.48287590000000002</v>
      </c>
      <c r="AN92" s="100">
        <v>0.195687</v>
      </c>
      <c r="AO92" s="100">
        <v>0.1454174</v>
      </c>
      <c r="AP92" s="100">
        <v>83.447367999999997</v>
      </c>
      <c r="AQ92" s="100">
        <v>85</v>
      </c>
      <c r="AR92" s="100">
        <v>6.5292095999999997</v>
      </c>
      <c r="AS92" s="100">
        <v>3.1984400000000003E-2</v>
      </c>
      <c r="AT92" s="100">
        <v>44</v>
      </c>
      <c r="AU92" s="100">
        <v>2.8988999999999998E-3</v>
      </c>
      <c r="AV92" s="100">
        <v>3.7981E-3</v>
      </c>
      <c r="AW92" s="100">
        <v>0.58501740000000002</v>
      </c>
      <c r="AY92" s="123">
        <v>1985</v>
      </c>
    </row>
    <row r="93" spans="2:51">
      <c r="B93" s="123">
        <v>1986</v>
      </c>
      <c r="C93" s="100">
        <v>7</v>
      </c>
      <c r="D93" s="100">
        <v>8.7498000000000006E-2</v>
      </c>
      <c r="E93" s="100">
        <v>0.16064129999999999</v>
      </c>
      <c r="F93" s="100">
        <v>0.2120466</v>
      </c>
      <c r="G93" s="100">
        <v>0.20461270000000001</v>
      </c>
      <c r="H93" s="100">
        <v>9.3212400000000001E-2</v>
      </c>
      <c r="I93" s="100">
        <v>7.8012600000000001E-2</v>
      </c>
      <c r="J93" s="100">
        <v>74.142857000000006</v>
      </c>
      <c r="K93" s="100">
        <v>78</v>
      </c>
      <c r="L93" s="100">
        <v>3.6082474000000002</v>
      </c>
      <c r="M93" s="100">
        <v>1.12522E-2</v>
      </c>
      <c r="N93" s="100">
        <v>36</v>
      </c>
      <c r="O93" s="100">
        <v>4.6353999999999996E-3</v>
      </c>
      <c r="P93" s="100">
        <v>4.9747999999999997E-3</v>
      </c>
      <c r="R93" s="123">
        <v>1986</v>
      </c>
      <c r="S93" s="100">
        <v>29</v>
      </c>
      <c r="T93" s="100">
        <v>0.36167890000000003</v>
      </c>
      <c r="U93" s="100">
        <v>0.41450530000000002</v>
      </c>
      <c r="V93" s="100">
        <v>0.54714689999999999</v>
      </c>
      <c r="W93" s="100">
        <v>0.51775020000000005</v>
      </c>
      <c r="X93" s="100">
        <v>0.21008830000000001</v>
      </c>
      <c r="Y93" s="100">
        <v>0.14422270000000001</v>
      </c>
      <c r="Z93" s="100">
        <v>84.931033999999997</v>
      </c>
      <c r="AA93" s="100">
        <v>84</v>
      </c>
      <c r="AB93" s="100">
        <v>8.0555555999999999</v>
      </c>
      <c r="AC93" s="100">
        <v>5.49544E-2</v>
      </c>
      <c r="AD93" s="100">
        <v>0</v>
      </c>
      <c r="AE93" s="100">
        <v>0</v>
      </c>
      <c r="AF93" s="100">
        <v>0</v>
      </c>
      <c r="AH93" s="123">
        <v>1986</v>
      </c>
      <c r="AI93" s="100">
        <v>36</v>
      </c>
      <c r="AJ93" s="100">
        <v>0.2247422</v>
      </c>
      <c r="AK93" s="100">
        <v>0.3353912</v>
      </c>
      <c r="AL93" s="100">
        <v>0.44271640000000001</v>
      </c>
      <c r="AM93" s="100">
        <v>0.42205019999999999</v>
      </c>
      <c r="AN93" s="100">
        <v>0.17521690000000001</v>
      </c>
      <c r="AO93" s="100">
        <v>0.12753210000000001</v>
      </c>
      <c r="AP93" s="100">
        <v>82.833332999999996</v>
      </c>
      <c r="AQ93" s="100">
        <v>82.5</v>
      </c>
      <c r="AR93" s="100">
        <v>6.4981948999999997</v>
      </c>
      <c r="AS93" s="100">
        <v>3.1309499999999997E-2</v>
      </c>
      <c r="AT93" s="100">
        <v>36</v>
      </c>
      <c r="AU93" s="100">
        <v>2.3408000000000001E-3</v>
      </c>
      <c r="AV93" s="100">
        <v>3.2323E-3</v>
      </c>
      <c r="AW93" s="100">
        <v>0.38754959999999999</v>
      </c>
      <c r="AY93" s="123">
        <v>1986</v>
      </c>
    </row>
    <row r="94" spans="2:51">
      <c r="B94" s="123">
        <v>1987</v>
      </c>
      <c r="C94" s="100">
        <v>4</v>
      </c>
      <c r="D94" s="100">
        <v>4.9271700000000002E-2</v>
      </c>
      <c r="E94" s="100">
        <v>8.6551199999999995E-2</v>
      </c>
      <c r="F94" s="100">
        <v>0.1142476</v>
      </c>
      <c r="G94" s="100">
        <v>0.1067989</v>
      </c>
      <c r="H94" s="100">
        <v>5.21772E-2</v>
      </c>
      <c r="I94" s="100">
        <v>4.1098000000000003E-2</v>
      </c>
      <c r="J94" s="100">
        <v>69.75</v>
      </c>
      <c r="K94" s="100">
        <v>75.5</v>
      </c>
      <c r="L94" s="100">
        <v>2.0833333000000001</v>
      </c>
      <c r="M94" s="100">
        <v>6.2884000000000004E-3</v>
      </c>
      <c r="N94" s="100">
        <v>42</v>
      </c>
      <c r="O94" s="100">
        <v>5.3340000000000002E-3</v>
      </c>
      <c r="P94" s="100">
        <v>5.8304000000000003E-3</v>
      </c>
      <c r="R94" s="123">
        <v>1987</v>
      </c>
      <c r="S94" s="100">
        <v>33</v>
      </c>
      <c r="T94" s="100">
        <v>0.40512569999999998</v>
      </c>
      <c r="U94" s="100">
        <v>0.4466405</v>
      </c>
      <c r="V94" s="100">
        <v>0.58956549999999996</v>
      </c>
      <c r="W94" s="100">
        <v>0.56893050000000001</v>
      </c>
      <c r="X94" s="100">
        <v>0.23603189999999999</v>
      </c>
      <c r="Y94" s="100">
        <v>0.180865</v>
      </c>
      <c r="Z94" s="100">
        <v>84.454544999999996</v>
      </c>
      <c r="AA94" s="100">
        <v>85</v>
      </c>
      <c r="AB94" s="100">
        <v>8.0291970999999993</v>
      </c>
      <c r="AC94" s="100">
        <v>6.1441099999999998E-2</v>
      </c>
      <c r="AD94" s="100">
        <v>27</v>
      </c>
      <c r="AE94" s="100">
        <v>3.4948000000000002E-3</v>
      </c>
      <c r="AF94" s="100">
        <v>7.1208E-3</v>
      </c>
      <c r="AH94" s="123">
        <v>1987</v>
      </c>
      <c r="AI94" s="100">
        <v>37</v>
      </c>
      <c r="AJ94" s="100">
        <v>0.22749810000000001</v>
      </c>
      <c r="AK94" s="100">
        <v>0.33156930000000001</v>
      </c>
      <c r="AL94" s="100">
        <v>0.43767139999999999</v>
      </c>
      <c r="AM94" s="100">
        <v>0.42244350000000003</v>
      </c>
      <c r="AN94" s="100">
        <v>0.17578240000000001</v>
      </c>
      <c r="AO94" s="100">
        <v>0.13476579999999999</v>
      </c>
      <c r="AP94" s="100">
        <v>82.864864999999995</v>
      </c>
      <c r="AQ94" s="100">
        <v>85</v>
      </c>
      <c r="AR94" s="100">
        <v>6.1359867000000001</v>
      </c>
      <c r="AS94" s="100">
        <v>3.1537900000000001E-2</v>
      </c>
      <c r="AT94" s="100">
        <v>69</v>
      </c>
      <c r="AU94" s="100">
        <v>4.4232000000000004E-3</v>
      </c>
      <c r="AV94" s="100">
        <v>6.2754000000000004E-3</v>
      </c>
      <c r="AW94" s="100">
        <v>0.1937826</v>
      </c>
      <c r="AY94" s="123">
        <v>1987</v>
      </c>
    </row>
    <row r="95" spans="2:51">
      <c r="B95" s="123">
        <v>1988</v>
      </c>
      <c r="C95" s="100">
        <v>6</v>
      </c>
      <c r="D95" s="100">
        <v>7.2736599999999998E-2</v>
      </c>
      <c r="E95" s="100">
        <v>0.1827568</v>
      </c>
      <c r="F95" s="100">
        <v>0.24123900000000001</v>
      </c>
      <c r="G95" s="100">
        <v>0.2375255</v>
      </c>
      <c r="H95" s="100">
        <v>8.9241699999999993E-2</v>
      </c>
      <c r="I95" s="100">
        <v>6.8971900000000003E-2</v>
      </c>
      <c r="J95" s="100">
        <v>84</v>
      </c>
      <c r="K95" s="100">
        <v>86</v>
      </c>
      <c r="L95" s="100">
        <v>2.5531915000000001</v>
      </c>
      <c r="M95" s="100">
        <v>9.2194000000000009E-3</v>
      </c>
      <c r="N95" s="100">
        <v>3</v>
      </c>
      <c r="O95" s="100">
        <v>3.7530000000000002E-4</v>
      </c>
      <c r="P95" s="100">
        <v>4.0539999999999999E-4</v>
      </c>
      <c r="R95" s="123">
        <v>1988</v>
      </c>
      <c r="S95" s="100">
        <v>42</v>
      </c>
      <c r="T95" s="100">
        <v>0.50704930000000004</v>
      </c>
      <c r="U95" s="100">
        <v>0.55577520000000002</v>
      </c>
      <c r="V95" s="100">
        <v>0.73362329999999998</v>
      </c>
      <c r="W95" s="100">
        <v>0.70107120000000001</v>
      </c>
      <c r="X95" s="100">
        <v>0.29146050000000001</v>
      </c>
      <c r="Y95" s="100">
        <v>0.2229389</v>
      </c>
      <c r="Z95" s="100">
        <v>83.714286000000001</v>
      </c>
      <c r="AA95" s="100">
        <v>85</v>
      </c>
      <c r="AB95" s="100">
        <v>10</v>
      </c>
      <c r="AC95" s="100">
        <v>7.6664700000000002E-2</v>
      </c>
      <c r="AD95" s="100">
        <v>28</v>
      </c>
      <c r="AE95" s="100">
        <v>3.5676000000000002E-3</v>
      </c>
      <c r="AF95" s="100">
        <v>7.1498999999999998E-3</v>
      </c>
      <c r="AH95" s="123">
        <v>1988</v>
      </c>
      <c r="AI95" s="100">
        <v>48</v>
      </c>
      <c r="AJ95" s="100">
        <v>0.29034310000000002</v>
      </c>
      <c r="AK95" s="100">
        <v>0.42652449999999997</v>
      </c>
      <c r="AL95" s="100">
        <v>0.56301230000000002</v>
      </c>
      <c r="AM95" s="100">
        <v>0.5427227</v>
      </c>
      <c r="AN95" s="100">
        <v>0.2187897</v>
      </c>
      <c r="AO95" s="100">
        <v>0.16697190000000001</v>
      </c>
      <c r="AP95" s="100">
        <v>83.75</v>
      </c>
      <c r="AQ95" s="100">
        <v>85</v>
      </c>
      <c r="AR95" s="100">
        <v>7.3282442999999997</v>
      </c>
      <c r="AS95" s="100">
        <v>4.0045400000000002E-2</v>
      </c>
      <c r="AT95" s="100">
        <v>31</v>
      </c>
      <c r="AU95" s="100">
        <v>1.9567999999999999E-3</v>
      </c>
      <c r="AV95" s="100">
        <v>2.7396E-3</v>
      </c>
      <c r="AW95" s="100">
        <v>0.32883220000000002</v>
      </c>
      <c r="AY95" s="123">
        <v>1988</v>
      </c>
    </row>
    <row r="96" spans="2:51">
      <c r="B96" s="123">
        <v>1989</v>
      </c>
      <c r="C96" s="100">
        <v>7</v>
      </c>
      <c r="D96" s="100">
        <v>8.3456600000000006E-2</v>
      </c>
      <c r="E96" s="100">
        <v>0.16163540000000001</v>
      </c>
      <c r="F96" s="100">
        <v>0.21335870000000001</v>
      </c>
      <c r="G96" s="100">
        <v>0.20566229999999999</v>
      </c>
      <c r="H96" s="100">
        <v>8.7554099999999996E-2</v>
      </c>
      <c r="I96" s="100">
        <v>6.4868599999999998E-2</v>
      </c>
      <c r="J96" s="100">
        <v>82.857142999999994</v>
      </c>
      <c r="K96" s="100">
        <v>84</v>
      </c>
      <c r="L96" s="100">
        <v>3.2407406999999999</v>
      </c>
      <c r="M96" s="100">
        <v>1.04593E-2</v>
      </c>
      <c r="N96" s="100">
        <v>12</v>
      </c>
      <c r="O96" s="100">
        <v>1.4777E-3</v>
      </c>
      <c r="P96" s="100">
        <v>1.6647000000000001E-3</v>
      </c>
      <c r="R96" s="123">
        <v>1989</v>
      </c>
      <c r="S96" s="100">
        <v>41</v>
      </c>
      <c r="T96" s="100">
        <v>0.48654140000000001</v>
      </c>
      <c r="U96" s="100">
        <v>0.52320169999999999</v>
      </c>
      <c r="V96" s="100">
        <v>0.69062619999999997</v>
      </c>
      <c r="W96" s="100">
        <v>0.65880439999999996</v>
      </c>
      <c r="X96" s="100">
        <v>0.27244960000000001</v>
      </c>
      <c r="Y96" s="100">
        <v>0.2028384</v>
      </c>
      <c r="Z96" s="100">
        <v>84.219511999999995</v>
      </c>
      <c r="AA96" s="100">
        <v>85</v>
      </c>
      <c r="AB96" s="100">
        <v>8.6134453999999998</v>
      </c>
      <c r="AC96" s="100">
        <v>7.1545700000000004E-2</v>
      </c>
      <c r="AD96" s="100">
        <v>25</v>
      </c>
      <c r="AE96" s="100">
        <v>3.1348000000000001E-3</v>
      </c>
      <c r="AF96" s="100">
        <v>6.4964999999999997E-3</v>
      </c>
      <c r="AH96" s="123">
        <v>1989</v>
      </c>
      <c r="AI96" s="100">
        <v>48</v>
      </c>
      <c r="AJ96" s="100">
        <v>0.28546929999999998</v>
      </c>
      <c r="AK96" s="100">
        <v>0.40479900000000002</v>
      </c>
      <c r="AL96" s="100">
        <v>0.53433470000000005</v>
      </c>
      <c r="AM96" s="100">
        <v>0.51275780000000004</v>
      </c>
      <c r="AN96" s="100">
        <v>0.21021919999999999</v>
      </c>
      <c r="AO96" s="100">
        <v>0.1567453</v>
      </c>
      <c r="AP96" s="100">
        <v>84.020832999999996</v>
      </c>
      <c r="AQ96" s="100">
        <v>84.5</v>
      </c>
      <c r="AR96" s="100">
        <v>6.9364162</v>
      </c>
      <c r="AS96" s="100">
        <v>3.8637400000000002E-2</v>
      </c>
      <c r="AT96" s="100">
        <v>37</v>
      </c>
      <c r="AU96" s="100">
        <v>2.2986999999999999E-3</v>
      </c>
      <c r="AV96" s="100">
        <v>3.3463E-3</v>
      </c>
      <c r="AW96" s="100">
        <v>0.30893510000000002</v>
      </c>
      <c r="AY96" s="123">
        <v>1989</v>
      </c>
    </row>
    <row r="97" spans="2:51">
      <c r="B97" s="123">
        <v>1990</v>
      </c>
      <c r="C97" s="100">
        <v>3</v>
      </c>
      <c r="D97" s="100">
        <v>3.5247399999999998E-2</v>
      </c>
      <c r="E97" s="100">
        <v>7.6943300000000006E-2</v>
      </c>
      <c r="F97" s="100">
        <v>0.10156510000000001</v>
      </c>
      <c r="G97" s="100">
        <v>0.10078620000000001</v>
      </c>
      <c r="H97" s="100">
        <v>3.9746299999999998E-2</v>
      </c>
      <c r="I97" s="100">
        <v>3.3618700000000001E-2</v>
      </c>
      <c r="J97" s="100">
        <v>79.333332999999996</v>
      </c>
      <c r="K97" s="100">
        <v>85</v>
      </c>
      <c r="L97" s="100">
        <v>1.3333333000000001</v>
      </c>
      <c r="M97" s="100">
        <v>4.6398000000000003E-3</v>
      </c>
      <c r="N97" s="100">
        <v>9</v>
      </c>
      <c r="O97" s="100">
        <v>1.093E-3</v>
      </c>
      <c r="P97" s="100">
        <v>1.2612000000000001E-3</v>
      </c>
      <c r="R97" s="123">
        <v>1990</v>
      </c>
      <c r="S97" s="100">
        <v>49</v>
      </c>
      <c r="T97" s="100">
        <v>0.57284089999999999</v>
      </c>
      <c r="U97" s="100">
        <v>0.61375060000000004</v>
      </c>
      <c r="V97" s="100">
        <v>0.81015079999999995</v>
      </c>
      <c r="W97" s="100">
        <v>0.7811671</v>
      </c>
      <c r="X97" s="100">
        <v>0.3131622</v>
      </c>
      <c r="Y97" s="100">
        <v>0.23027880000000001</v>
      </c>
      <c r="Z97" s="100">
        <v>85.183672999999999</v>
      </c>
      <c r="AA97" s="100">
        <v>87</v>
      </c>
      <c r="AB97" s="100">
        <v>11.316397</v>
      </c>
      <c r="AC97" s="100">
        <v>8.8444499999999995E-2</v>
      </c>
      <c r="AD97" s="100">
        <v>22</v>
      </c>
      <c r="AE97" s="100">
        <v>2.7200000000000002E-3</v>
      </c>
      <c r="AF97" s="100">
        <v>5.8269000000000003E-3</v>
      </c>
      <c r="AH97" s="123">
        <v>1990</v>
      </c>
      <c r="AI97" s="100">
        <v>52</v>
      </c>
      <c r="AJ97" s="100">
        <v>0.30471500000000001</v>
      </c>
      <c r="AK97" s="100">
        <v>0.43622319999999998</v>
      </c>
      <c r="AL97" s="100">
        <v>0.57581459999999995</v>
      </c>
      <c r="AM97" s="100">
        <v>0.55863689999999999</v>
      </c>
      <c r="AN97" s="100">
        <v>0.22074089999999999</v>
      </c>
      <c r="AO97" s="100">
        <v>0.1642808</v>
      </c>
      <c r="AP97" s="100">
        <v>84.846153999999999</v>
      </c>
      <c r="AQ97" s="100">
        <v>86</v>
      </c>
      <c r="AR97" s="100">
        <v>7.9027355999999997</v>
      </c>
      <c r="AS97" s="100">
        <v>4.3311700000000002E-2</v>
      </c>
      <c r="AT97" s="100">
        <v>31</v>
      </c>
      <c r="AU97" s="100">
        <v>1.8992E-3</v>
      </c>
      <c r="AV97" s="100">
        <v>2.8410000000000002E-3</v>
      </c>
      <c r="AW97" s="100">
        <v>0.1253657</v>
      </c>
      <c r="AY97" s="123">
        <v>1990</v>
      </c>
    </row>
    <row r="98" spans="2:51">
      <c r="B98" s="123">
        <v>1991</v>
      </c>
      <c r="C98" s="100">
        <v>9</v>
      </c>
      <c r="D98" s="100">
        <v>0.104464</v>
      </c>
      <c r="E98" s="100">
        <v>0.19540740000000001</v>
      </c>
      <c r="F98" s="100">
        <v>0.25793769999999999</v>
      </c>
      <c r="G98" s="100">
        <v>0.2413477</v>
      </c>
      <c r="H98" s="100">
        <v>0.10276589999999999</v>
      </c>
      <c r="I98" s="100">
        <v>7.5852900000000001E-2</v>
      </c>
      <c r="J98" s="100">
        <v>80.777777999999998</v>
      </c>
      <c r="K98" s="100">
        <v>83</v>
      </c>
      <c r="L98" s="100">
        <v>4.5685279000000003</v>
      </c>
      <c r="M98" s="100">
        <v>1.4047799999999999E-2</v>
      </c>
      <c r="N98" s="100">
        <v>5</v>
      </c>
      <c r="O98" s="100">
        <v>6.0039999999999996E-4</v>
      </c>
      <c r="P98" s="100">
        <v>7.3760000000000004E-4</v>
      </c>
      <c r="R98" s="123">
        <v>1991</v>
      </c>
      <c r="S98" s="100">
        <v>45</v>
      </c>
      <c r="T98" s="100">
        <v>0.5191133</v>
      </c>
      <c r="U98" s="100">
        <v>0.54454619999999998</v>
      </c>
      <c r="V98" s="100">
        <v>0.71880089999999996</v>
      </c>
      <c r="W98" s="100">
        <v>0.69306160000000006</v>
      </c>
      <c r="X98" s="100">
        <v>0.28660340000000001</v>
      </c>
      <c r="Y98" s="100">
        <v>0.22352230000000001</v>
      </c>
      <c r="Z98" s="100">
        <v>83.088888999999995</v>
      </c>
      <c r="AA98" s="100">
        <v>86</v>
      </c>
      <c r="AB98" s="100">
        <v>9.7192225000000008</v>
      </c>
      <c r="AC98" s="100">
        <v>8.1700800000000004E-2</v>
      </c>
      <c r="AD98" s="100">
        <v>86</v>
      </c>
      <c r="AE98" s="100">
        <v>1.05036E-2</v>
      </c>
      <c r="AF98" s="100">
        <v>2.3425600000000001E-2</v>
      </c>
      <c r="AH98" s="123">
        <v>1991</v>
      </c>
      <c r="AI98" s="100">
        <v>54</v>
      </c>
      <c r="AJ98" s="100">
        <v>0.31242700000000001</v>
      </c>
      <c r="AK98" s="100">
        <v>0.43139670000000002</v>
      </c>
      <c r="AL98" s="100">
        <v>0.56944360000000005</v>
      </c>
      <c r="AM98" s="100">
        <v>0.54807399999999995</v>
      </c>
      <c r="AN98" s="100">
        <v>0.22358629999999999</v>
      </c>
      <c r="AO98" s="100">
        <v>0.17183609999999999</v>
      </c>
      <c r="AP98" s="100">
        <v>82.703704000000002</v>
      </c>
      <c r="AQ98" s="100">
        <v>86</v>
      </c>
      <c r="AR98" s="100">
        <v>8.1818182000000004</v>
      </c>
      <c r="AS98" s="100">
        <v>4.5322500000000002E-2</v>
      </c>
      <c r="AT98" s="100">
        <v>91</v>
      </c>
      <c r="AU98" s="100">
        <v>5.5100000000000001E-3</v>
      </c>
      <c r="AV98" s="100">
        <v>8.7083000000000004E-3</v>
      </c>
      <c r="AW98" s="100">
        <v>0.35884450000000001</v>
      </c>
      <c r="AY98" s="123">
        <v>1991</v>
      </c>
    </row>
    <row r="99" spans="2:51">
      <c r="B99" s="123">
        <v>1992</v>
      </c>
      <c r="C99" s="100">
        <v>4</v>
      </c>
      <c r="D99" s="100">
        <v>4.5933399999999999E-2</v>
      </c>
      <c r="E99" s="100">
        <v>7.2752300000000006E-2</v>
      </c>
      <c r="F99" s="100">
        <v>9.6033099999999996E-2</v>
      </c>
      <c r="G99" s="100">
        <v>8.6881100000000003E-2</v>
      </c>
      <c r="H99" s="100">
        <v>4.12077E-2</v>
      </c>
      <c r="I99" s="100">
        <v>3.2160500000000002E-2</v>
      </c>
      <c r="J99" s="100">
        <v>78</v>
      </c>
      <c r="K99" s="100">
        <v>77</v>
      </c>
      <c r="L99" s="100">
        <v>1.793722</v>
      </c>
      <c r="M99" s="100">
        <v>6.0501000000000001E-3</v>
      </c>
      <c r="N99" s="100">
        <v>7</v>
      </c>
      <c r="O99" s="100">
        <v>8.3230000000000001E-4</v>
      </c>
      <c r="P99" s="100">
        <v>1.0359E-3</v>
      </c>
      <c r="R99" s="123">
        <v>1992</v>
      </c>
      <c r="S99" s="100">
        <v>49</v>
      </c>
      <c r="T99" s="100">
        <v>0.55869880000000005</v>
      </c>
      <c r="U99" s="100">
        <v>0.56753830000000005</v>
      </c>
      <c r="V99" s="100">
        <v>0.7491506</v>
      </c>
      <c r="W99" s="100">
        <v>0.70270259999999996</v>
      </c>
      <c r="X99" s="100">
        <v>0.30177500000000002</v>
      </c>
      <c r="Y99" s="100">
        <v>0.2204846</v>
      </c>
      <c r="Z99" s="100">
        <v>83.632653000000005</v>
      </c>
      <c r="AA99" s="100">
        <v>84</v>
      </c>
      <c r="AB99" s="100">
        <v>9.8196393000000004</v>
      </c>
      <c r="AC99" s="100">
        <v>8.5150799999999999E-2</v>
      </c>
      <c r="AD99" s="100">
        <v>49</v>
      </c>
      <c r="AE99" s="100">
        <v>5.9216E-3</v>
      </c>
      <c r="AF99" s="100">
        <v>1.34325E-2</v>
      </c>
      <c r="AH99" s="123">
        <v>1992</v>
      </c>
      <c r="AI99" s="100">
        <v>53</v>
      </c>
      <c r="AJ99" s="100">
        <v>0.30322729999999998</v>
      </c>
      <c r="AK99" s="100">
        <v>0.3946944</v>
      </c>
      <c r="AL99" s="100">
        <v>0.52099660000000003</v>
      </c>
      <c r="AM99" s="100">
        <v>0.4905061</v>
      </c>
      <c r="AN99" s="100">
        <v>0.208204</v>
      </c>
      <c r="AO99" s="100">
        <v>0.15268399999999999</v>
      </c>
      <c r="AP99" s="100">
        <v>83.207547000000005</v>
      </c>
      <c r="AQ99" s="100">
        <v>84</v>
      </c>
      <c r="AR99" s="100">
        <v>7.3407201999999998</v>
      </c>
      <c r="AS99" s="100">
        <v>4.2859500000000002E-2</v>
      </c>
      <c r="AT99" s="100">
        <v>56</v>
      </c>
      <c r="AU99" s="100">
        <v>3.3562000000000002E-3</v>
      </c>
      <c r="AV99" s="100">
        <v>5.3819000000000002E-3</v>
      </c>
      <c r="AW99" s="100">
        <v>0.12818930000000001</v>
      </c>
      <c r="AY99" s="123">
        <v>1992</v>
      </c>
    </row>
    <row r="100" spans="2:51">
      <c r="B100" s="123">
        <v>1993</v>
      </c>
      <c r="C100" s="100">
        <v>9</v>
      </c>
      <c r="D100" s="100">
        <v>0.10248259999999999</v>
      </c>
      <c r="E100" s="100">
        <v>0.1976542</v>
      </c>
      <c r="F100" s="100">
        <v>0.26090350000000001</v>
      </c>
      <c r="G100" s="100">
        <v>0.25163370000000002</v>
      </c>
      <c r="H100" s="100">
        <v>0.10007480000000001</v>
      </c>
      <c r="I100" s="100">
        <v>7.6481900000000005E-2</v>
      </c>
      <c r="J100" s="100">
        <v>84.333332999999996</v>
      </c>
      <c r="K100" s="100">
        <v>88</v>
      </c>
      <c r="L100" s="100">
        <v>4.0358744</v>
      </c>
      <c r="M100" s="100">
        <v>1.38272E-2</v>
      </c>
      <c r="N100" s="100">
        <v>7</v>
      </c>
      <c r="O100" s="100">
        <v>8.2589999999999996E-4</v>
      </c>
      <c r="P100" s="100">
        <v>1.0721000000000001E-3</v>
      </c>
      <c r="R100" s="123">
        <v>1993</v>
      </c>
      <c r="S100" s="100">
        <v>50</v>
      </c>
      <c r="T100" s="100">
        <v>0.5647913</v>
      </c>
      <c r="U100" s="100">
        <v>0.55934779999999995</v>
      </c>
      <c r="V100" s="100">
        <v>0.73833919999999997</v>
      </c>
      <c r="W100" s="100">
        <v>0.70546469999999994</v>
      </c>
      <c r="X100" s="100">
        <v>0.2905664</v>
      </c>
      <c r="Y100" s="100">
        <v>0.21505730000000001</v>
      </c>
      <c r="Z100" s="100">
        <v>84.32</v>
      </c>
      <c r="AA100" s="100">
        <v>85.5</v>
      </c>
      <c r="AB100" s="100">
        <v>10.917031</v>
      </c>
      <c r="AC100" s="100">
        <v>8.84799E-2</v>
      </c>
      <c r="AD100" s="100">
        <v>42</v>
      </c>
      <c r="AE100" s="100">
        <v>5.0337999999999997E-3</v>
      </c>
      <c r="AF100" s="100">
        <v>1.20395E-2</v>
      </c>
      <c r="AH100" s="123">
        <v>1993</v>
      </c>
      <c r="AI100" s="100">
        <v>59</v>
      </c>
      <c r="AJ100" s="100">
        <v>0.33456560000000002</v>
      </c>
      <c r="AK100" s="100">
        <v>0.43316130000000003</v>
      </c>
      <c r="AL100" s="100">
        <v>0.57177290000000003</v>
      </c>
      <c r="AM100" s="100">
        <v>0.5490969</v>
      </c>
      <c r="AN100" s="100">
        <v>0.2221146</v>
      </c>
      <c r="AO100" s="100">
        <v>0.1652083</v>
      </c>
      <c r="AP100" s="100">
        <v>84.322034000000002</v>
      </c>
      <c r="AQ100" s="100">
        <v>86</v>
      </c>
      <c r="AR100" s="100">
        <v>8.6637298000000005</v>
      </c>
      <c r="AS100" s="100">
        <v>4.8520099999999997E-2</v>
      </c>
      <c r="AT100" s="100">
        <v>49</v>
      </c>
      <c r="AU100" s="100">
        <v>2.9133000000000002E-3</v>
      </c>
      <c r="AV100" s="100">
        <v>4.8913000000000003E-3</v>
      </c>
      <c r="AW100" s="100">
        <v>0.3533654</v>
      </c>
      <c r="AY100" s="123">
        <v>1993</v>
      </c>
    </row>
    <row r="101" spans="2:51">
      <c r="B101" s="123">
        <v>1994</v>
      </c>
      <c r="C101" s="100">
        <v>12</v>
      </c>
      <c r="D101" s="100">
        <v>0.135384</v>
      </c>
      <c r="E101" s="100">
        <v>0.2250364</v>
      </c>
      <c r="F101" s="100">
        <v>0.29704799999999998</v>
      </c>
      <c r="G101" s="100">
        <v>0.28269159999999999</v>
      </c>
      <c r="H101" s="100">
        <v>0.1272932</v>
      </c>
      <c r="I101" s="100">
        <v>0.10115449999999999</v>
      </c>
      <c r="J101" s="100">
        <v>75.333332999999996</v>
      </c>
      <c r="K101" s="100">
        <v>82.5</v>
      </c>
      <c r="L101" s="100">
        <v>5.2401746999999999</v>
      </c>
      <c r="M101" s="100">
        <v>1.7787299999999999E-2</v>
      </c>
      <c r="N101" s="100">
        <v>83</v>
      </c>
      <c r="O101" s="100">
        <v>9.7084000000000007E-3</v>
      </c>
      <c r="P101" s="100">
        <v>1.2823899999999999E-2</v>
      </c>
      <c r="R101" s="123">
        <v>1994</v>
      </c>
      <c r="S101" s="100">
        <v>82</v>
      </c>
      <c r="T101" s="100">
        <v>0.91704220000000003</v>
      </c>
      <c r="U101" s="100">
        <v>0.87541469999999999</v>
      </c>
      <c r="V101" s="100">
        <v>1.1555473000000001</v>
      </c>
      <c r="W101" s="100">
        <v>1.0985876999999999</v>
      </c>
      <c r="X101" s="100">
        <v>0.46787190000000001</v>
      </c>
      <c r="Y101" s="100">
        <v>0.35675630000000003</v>
      </c>
      <c r="Z101" s="100">
        <v>84.341463000000005</v>
      </c>
      <c r="AA101" s="100">
        <v>85</v>
      </c>
      <c r="AB101" s="100">
        <v>15.018314999999999</v>
      </c>
      <c r="AC101" s="100">
        <v>0.13844799999999999</v>
      </c>
      <c r="AD101" s="100">
        <v>67</v>
      </c>
      <c r="AE101" s="100">
        <v>7.9565E-3</v>
      </c>
      <c r="AF101" s="100">
        <v>1.9375900000000001E-2</v>
      </c>
      <c r="AH101" s="123">
        <v>1994</v>
      </c>
      <c r="AI101" s="100">
        <v>94</v>
      </c>
      <c r="AJ101" s="100">
        <v>0.5279277</v>
      </c>
      <c r="AK101" s="100">
        <v>0.64661869999999999</v>
      </c>
      <c r="AL101" s="100">
        <v>0.85353670000000004</v>
      </c>
      <c r="AM101" s="100">
        <v>0.81469729999999996</v>
      </c>
      <c r="AN101" s="100">
        <v>0.34515620000000002</v>
      </c>
      <c r="AO101" s="100">
        <v>0.26397569999999998</v>
      </c>
      <c r="AP101" s="100">
        <v>83.191489000000004</v>
      </c>
      <c r="AQ101" s="100">
        <v>84.5</v>
      </c>
      <c r="AR101" s="100">
        <v>12.129032</v>
      </c>
      <c r="AS101" s="100">
        <v>7.4195700000000003E-2</v>
      </c>
      <c r="AT101" s="100">
        <v>150</v>
      </c>
      <c r="AU101" s="100">
        <v>8.8391000000000008E-3</v>
      </c>
      <c r="AV101" s="100">
        <v>1.51054E-2</v>
      </c>
      <c r="AW101" s="100">
        <v>0.25706259999999997</v>
      </c>
      <c r="AY101" s="123">
        <v>1994</v>
      </c>
    </row>
    <row r="102" spans="2:51">
      <c r="B102" s="123">
        <v>1995</v>
      </c>
      <c r="C102" s="100">
        <v>11</v>
      </c>
      <c r="D102" s="100">
        <v>0.122762</v>
      </c>
      <c r="E102" s="100">
        <v>0.2256311</v>
      </c>
      <c r="F102" s="100">
        <v>0.29783310000000002</v>
      </c>
      <c r="G102" s="100">
        <v>0.28540359999999998</v>
      </c>
      <c r="H102" s="100">
        <v>0.11159470000000001</v>
      </c>
      <c r="I102" s="100">
        <v>8.0554500000000001E-2</v>
      </c>
      <c r="J102" s="100">
        <v>84.272727000000003</v>
      </c>
      <c r="K102" s="100">
        <v>85</v>
      </c>
      <c r="L102" s="100">
        <v>5.4726368000000001</v>
      </c>
      <c r="M102" s="100">
        <v>1.66035E-2</v>
      </c>
      <c r="N102" s="100">
        <v>0</v>
      </c>
      <c r="O102" s="100">
        <v>0</v>
      </c>
      <c r="P102" s="100">
        <v>0</v>
      </c>
      <c r="R102" s="123">
        <v>1995</v>
      </c>
      <c r="S102" s="100">
        <v>74</v>
      </c>
      <c r="T102" s="100">
        <v>0.81818109999999999</v>
      </c>
      <c r="U102" s="100">
        <v>0.76734690000000005</v>
      </c>
      <c r="V102" s="100">
        <v>1.0128979</v>
      </c>
      <c r="W102" s="100">
        <v>0.97595319999999997</v>
      </c>
      <c r="X102" s="100">
        <v>0.39424189999999998</v>
      </c>
      <c r="Y102" s="100">
        <v>0.29424519999999998</v>
      </c>
      <c r="Z102" s="100">
        <v>86.527027000000004</v>
      </c>
      <c r="AA102" s="100">
        <v>87</v>
      </c>
      <c r="AB102" s="100">
        <v>13.883677</v>
      </c>
      <c r="AC102" s="100">
        <v>0.12567510000000001</v>
      </c>
      <c r="AD102" s="100">
        <v>67</v>
      </c>
      <c r="AE102" s="100">
        <v>7.8764999999999998E-3</v>
      </c>
      <c r="AF102" s="100">
        <v>1.9224399999999999E-2</v>
      </c>
      <c r="AH102" s="123">
        <v>1995</v>
      </c>
      <c r="AI102" s="100">
        <v>85</v>
      </c>
      <c r="AJ102" s="100">
        <v>0.47209420000000002</v>
      </c>
      <c r="AK102" s="100">
        <v>0.5815188</v>
      </c>
      <c r="AL102" s="100">
        <v>0.76760479999999998</v>
      </c>
      <c r="AM102" s="100">
        <v>0.74198070000000005</v>
      </c>
      <c r="AN102" s="100">
        <v>0.29363889999999998</v>
      </c>
      <c r="AO102" s="100">
        <v>0.21738080000000001</v>
      </c>
      <c r="AP102" s="100">
        <v>86.235293999999996</v>
      </c>
      <c r="AQ102" s="100">
        <v>86</v>
      </c>
      <c r="AR102" s="100">
        <v>11.580380999999999</v>
      </c>
      <c r="AS102" s="100">
        <v>6.7927699999999994E-2</v>
      </c>
      <c r="AT102" s="100">
        <v>67</v>
      </c>
      <c r="AU102" s="100">
        <v>3.9091999999999998E-3</v>
      </c>
      <c r="AV102" s="100">
        <v>6.7631000000000002E-3</v>
      </c>
      <c r="AW102" s="100">
        <v>0.29404059999999999</v>
      </c>
      <c r="AY102" s="123">
        <v>1995</v>
      </c>
    </row>
    <row r="103" spans="2:51">
      <c r="B103" s="123">
        <v>1996</v>
      </c>
      <c r="C103" s="100">
        <v>12</v>
      </c>
      <c r="D103" s="100">
        <v>0.1323725</v>
      </c>
      <c r="E103" s="100">
        <v>0.20501659999999999</v>
      </c>
      <c r="F103" s="100">
        <v>0.27062190000000003</v>
      </c>
      <c r="G103" s="100">
        <v>0.256851</v>
      </c>
      <c r="H103" s="100">
        <v>0.1099618</v>
      </c>
      <c r="I103" s="100">
        <v>8.1407099999999996E-2</v>
      </c>
      <c r="J103" s="100">
        <v>81.083332999999996</v>
      </c>
      <c r="K103" s="100">
        <v>82</v>
      </c>
      <c r="L103" s="100">
        <v>5.1063830000000001</v>
      </c>
      <c r="M103" s="100">
        <v>1.75938E-2</v>
      </c>
      <c r="N103" s="100">
        <v>13</v>
      </c>
      <c r="O103" s="100">
        <v>1.4905999999999999E-3</v>
      </c>
      <c r="P103" s="100">
        <v>2.0124000000000001E-3</v>
      </c>
      <c r="R103" s="123">
        <v>1996</v>
      </c>
      <c r="S103" s="100">
        <v>74</v>
      </c>
      <c r="T103" s="100">
        <v>0.8079094</v>
      </c>
      <c r="U103" s="100">
        <v>0.72799559999999996</v>
      </c>
      <c r="V103" s="100">
        <v>0.96095419999999998</v>
      </c>
      <c r="W103" s="100">
        <v>0.91736689999999999</v>
      </c>
      <c r="X103" s="100">
        <v>0.3796446</v>
      </c>
      <c r="Y103" s="100">
        <v>0.27534140000000001</v>
      </c>
      <c r="Z103" s="100">
        <v>84.283783999999997</v>
      </c>
      <c r="AA103" s="100">
        <v>84.5</v>
      </c>
      <c r="AB103" s="100">
        <v>13.237925000000001</v>
      </c>
      <c r="AC103" s="100">
        <v>0.1222878</v>
      </c>
      <c r="AD103" s="100">
        <v>31</v>
      </c>
      <c r="AE103" s="100">
        <v>3.6045999999999999E-3</v>
      </c>
      <c r="AF103" s="100">
        <v>9.0860999999999997E-3</v>
      </c>
      <c r="AH103" s="123">
        <v>1996</v>
      </c>
      <c r="AI103" s="100">
        <v>86</v>
      </c>
      <c r="AJ103" s="100">
        <v>0.47188530000000001</v>
      </c>
      <c r="AK103" s="100">
        <v>0.54573150000000004</v>
      </c>
      <c r="AL103" s="100">
        <v>0.72036560000000005</v>
      </c>
      <c r="AM103" s="100">
        <v>0.68959060000000005</v>
      </c>
      <c r="AN103" s="100">
        <v>0.28358889999999998</v>
      </c>
      <c r="AO103" s="100">
        <v>0.20640929999999999</v>
      </c>
      <c r="AP103" s="100">
        <v>83.837209000000001</v>
      </c>
      <c r="AQ103" s="100">
        <v>84</v>
      </c>
      <c r="AR103" s="100">
        <v>10.831234</v>
      </c>
      <c r="AS103" s="100">
        <v>6.6812200000000002E-2</v>
      </c>
      <c r="AT103" s="100">
        <v>44</v>
      </c>
      <c r="AU103" s="100">
        <v>2.5401999999999998E-3</v>
      </c>
      <c r="AV103" s="100">
        <v>4.4571000000000003E-3</v>
      </c>
      <c r="AW103" s="100">
        <v>0.28161789999999998</v>
      </c>
      <c r="AY103" s="123">
        <v>1996</v>
      </c>
    </row>
    <row r="104" spans="2:51">
      <c r="B104" s="124">
        <v>1997</v>
      </c>
      <c r="C104" s="100">
        <v>9</v>
      </c>
      <c r="D104" s="100">
        <v>9.8294300000000001E-2</v>
      </c>
      <c r="E104" s="100">
        <v>0.1308947</v>
      </c>
      <c r="F104" s="100">
        <v>0.1308947</v>
      </c>
      <c r="G104" s="100">
        <v>0.15113779999999999</v>
      </c>
      <c r="H104" s="100">
        <v>7.6287400000000005E-2</v>
      </c>
      <c r="I104" s="100">
        <v>5.6245700000000003E-2</v>
      </c>
      <c r="J104" s="100">
        <v>75</v>
      </c>
      <c r="K104" s="100">
        <v>77</v>
      </c>
      <c r="L104" s="100">
        <v>3.6290323</v>
      </c>
      <c r="M104" s="100">
        <v>1.3283700000000001E-2</v>
      </c>
      <c r="N104" s="100">
        <v>31</v>
      </c>
      <c r="O104" s="100">
        <v>3.5246000000000001E-3</v>
      </c>
      <c r="P104" s="100">
        <v>4.8811999999999996E-3</v>
      </c>
      <c r="R104" s="124">
        <v>1997</v>
      </c>
      <c r="S104" s="100">
        <v>102</v>
      </c>
      <c r="T104" s="100">
        <v>1.1006965</v>
      </c>
      <c r="U104" s="100">
        <v>0.96961730000000002</v>
      </c>
      <c r="V104" s="100">
        <v>0.96961730000000002</v>
      </c>
      <c r="W104" s="100">
        <v>1.2191609000000001</v>
      </c>
      <c r="X104" s="100">
        <v>0.50110299999999997</v>
      </c>
      <c r="Y104" s="100">
        <v>0.37162509999999999</v>
      </c>
      <c r="Z104" s="100">
        <v>84.352941000000001</v>
      </c>
      <c r="AA104" s="100">
        <v>85</v>
      </c>
      <c r="AB104" s="100">
        <v>18.75</v>
      </c>
      <c r="AC104" s="100">
        <v>0.16558980000000001</v>
      </c>
      <c r="AD104" s="100">
        <v>39</v>
      </c>
      <c r="AE104" s="100">
        <v>4.4908999999999999E-3</v>
      </c>
      <c r="AF104" s="100">
        <v>1.11897E-2</v>
      </c>
      <c r="AH104" s="124">
        <v>1997</v>
      </c>
      <c r="AI104" s="100">
        <v>111</v>
      </c>
      <c r="AJ104" s="100">
        <v>0.60250649999999994</v>
      </c>
      <c r="AK104" s="100">
        <v>0.68376159999999997</v>
      </c>
      <c r="AL104" s="100">
        <v>0.68376159999999997</v>
      </c>
      <c r="AM104" s="100">
        <v>0.85877789999999998</v>
      </c>
      <c r="AN104" s="100">
        <v>0.35299580000000003</v>
      </c>
      <c r="AO104" s="100">
        <v>0.2619918</v>
      </c>
      <c r="AP104" s="100">
        <v>83.594594999999998</v>
      </c>
      <c r="AQ104" s="100">
        <v>85</v>
      </c>
      <c r="AR104" s="100">
        <v>14.015152</v>
      </c>
      <c r="AS104" s="100">
        <v>8.5813700000000007E-2</v>
      </c>
      <c r="AT104" s="100">
        <v>70</v>
      </c>
      <c r="AU104" s="100">
        <v>4.0046999999999999E-3</v>
      </c>
      <c r="AV104" s="100">
        <v>7.1165999999999998E-3</v>
      </c>
      <c r="AW104" s="100">
        <v>0.13499630000000001</v>
      </c>
      <c r="AY104" s="124">
        <v>1997</v>
      </c>
    </row>
    <row r="105" spans="2:51">
      <c r="B105" s="124">
        <v>1998</v>
      </c>
      <c r="C105" s="100">
        <v>13</v>
      </c>
      <c r="D105" s="100">
        <v>0.14064479999999999</v>
      </c>
      <c r="E105" s="100">
        <v>0.19561590000000001</v>
      </c>
      <c r="F105" s="100">
        <v>0.19561590000000001</v>
      </c>
      <c r="G105" s="100">
        <v>0.2413951</v>
      </c>
      <c r="H105" s="100">
        <v>0.1120188</v>
      </c>
      <c r="I105" s="100">
        <v>8.9360200000000001E-2</v>
      </c>
      <c r="J105" s="100">
        <v>79</v>
      </c>
      <c r="K105" s="100">
        <v>78</v>
      </c>
      <c r="L105" s="100">
        <v>5.7268721999999999</v>
      </c>
      <c r="M105" s="100">
        <v>1.9381900000000001E-2</v>
      </c>
      <c r="N105" s="100">
        <v>29</v>
      </c>
      <c r="O105" s="100">
        <v>3.2710999999999999E-3</v>
      </c>
      <c r="P105" s="100">
        <v>4.6255999999999997E-3</v>
      </c>
      <c r="R105" s="124">
        <v>1998</v>
      </c>
      <c r="S105" s="100">
        <v>77</v>
      </c>
      <c r="T105" s="100">
        <v>0.82225939999999997</v>
      </c>
      <c r="U105" s="100">
        <v>0.70302310000000001</v>
      </c>
      <c r="V105" s="100">
        <v>0.70302310000000001</v>
      </c>
      <c r="W105" s="100">
        <v>0.89141630000000005</v>
      </c>
      <c r="X105" s="100">
        <v>0.35977389999999998</v>
      </c>
      <c r="Y105" s="100">
        <v>0.26794240000000002</v>
      </c>
      <c r="Z105" s="100">
        <v>85.857142999999994</v>
      </c>
      <c r="AA105" s="100">
        <v>87</v>
      </c>
      <c r="AB105" s="100">
        <v>14.694656</v>
      </c>
      <c r="AC105" s="100">
        <v>0.12805800000000001</v>
      </c>
      <c r="AD105" s="100">
        <v>34</v>
      </c>
      <c r="AE105" s="100">
        <v>3.8812E-3</v>
      </c>
      <c r="AF105" s="100">
        <v>1.00728E-2</v>
      </c>
      <c r="AH105" s="124">
        <v>1998</v>
      </c>
      <c r="AI105" s="100">
        <v>90</v>
      </c>
      <c r="AJ105" s="100">
        <v>0.48367379999999999</v>
      </c>
      <c r="AK105" s="100">
        <v>0.53386160000000005</v>
      </c>
      <c r="AL105" s="100">
        <v>0.53386160000000005</v>
      </c>
      <c r="AM105" s="100">
        <v>0.67694370000000004</v>
      </c>
      <c r="AN105" s="100">
        <v>0.2762174</v>
      </c>
      <c r="AO105" s="100">
        <v>0.20887330000000001</v>
      </c>
      <c r="AP105" s="100">
        <v>84.866667000000007</v>
      </c>
      <c r="AQ105" s="100">
        <v>87</v>
      </c>
      <c r="AR105" s="100">
        <v>11.984021</v>
      </c>
      <c r="AS105" s="100">
        <v>7.07536E-2</v>
      </c>
      <c r="AT105" s="100">
        <v>63</v>
      </c>
      <c r="AU105" s="100">
        <v>3.5742999999999999E-3</v>
      </c>
      <c r="AV105" s="100">
        <v>6.5319999999999996E-3</v>
      </c>
      <c r="AW105" s="100">
        <v>0.27824959999999999</v>
      </c>
      <c r="AY105" s="124">
        <v>1998</v>
      </c>
    </row>
    <row r="106" spans="2:51">
      <c r="B106" s="124">
        <v>1999</v>
      </c>
      <c r="C106" s="100">
        <v>15</v>
      </c>
      <c r="D106" s="100">
        <v>0.16059770000000001</v>
      </c>
      <c r="E106" s="100">
        <v>0.2140698</v>
      </c>
      <c r="F106" s="100">
        <v>0.2140698</v>
      </c>
      <c r="G106" s="100">
        <v>0.2605517</v>
      </c>
      <c r="H106" s="100">
        <v>0.12789059999999999</v>
      </c>
      <c r="I106" s="100">
        <v>0.1009742</v>
      </c>
      <c r="J106" s="100">
        <v>73.466667000000001</v>
      </c>
      <c r="K106" s="100">
        <v>81</v>
      </c>
      <c r="L106" s="100">
        <v>5</v>
      </c>
      <c r="M106" s="100">
        <v>2.2312499999999999E-2</v>
      </c>
      <c r="N106" s="100">
        <v>110</v>
      </c>
      <c r="O106" s="100">
        <v>1.2297600000000001E-2</v>
      </c>
      <c r="P106" s="100">
        <v>1.7631299999999999E-2</v>
      </c>
      <c r="R106" s="124">
        <v>1999</v>
      </c>
      <c r="S106" s="100">
        <v>117</v>
      </c>
      <c r="T106" s="100">
        <v>1.2351993999999999</v>
      </c>
      <c r="U106" s="100">
        <v>1.0236563999999999</v>
      </c>
      <c r="V106" s="100">
        <v>1.0236563999999999</v>
      </c>
      <c r="W106" s="100">
        <v>1.3050404</v>
      </c>
      <c r="X106" s="100">
        <v>0.5203255</v>
      </c>
      <c r="Y106" s="100">
        <v>0.37924279999999999</v>
      </c>
      <c r="Z106" s="100">
        <v>86.478632000000005</v>
      </c>
      <c r="AA106" s="100">
        <v>87</v>
      </c>
      <c r="AB106" s="100">
        <v>20.818504999999998</v>
      </c>
      <c r="AC106" s="100">
        <v>0.19219710000000001</v>
      </c>
      <c r="AD106" s="100">
        <v>31</v>
      </c>
      <c r="AE106" s="100">
        <v>3.5044999999999998E-3</v>
      </c>
      <c r="AF106" s="100">
        <v>9.2145000000000005E-3</v>
      </c>
      <c r="AH106" s="124">
        <v>1999</v>
      </c>
      <c r="AI106" s="100">
        <v>132</v>
      </c>
      <c r="AJ106" s="100">
        <v>0.70166989999999996</v>
      </c>
      <c r="AK106" s="100">
        <v>0.75191479999999999</v>
      </c>
      <c r="AL106" s="100">
        <v>0.75191479999999999</v>
      </c>
      <c r="AM106" s="100">
        <v>0.95618309999999995</v>
      </c>
      <c r="AN106" s="100">
        <v>0.38815270000000002</v>
      </c>
      <c r="AO106" s="100">
        <v>0.28737259999999998</v>
      </c>
      <c r="AP106" s="100">
        <v>85</v>
      </c>
      <c r="AQ106" s="100">
        <v>87</v>
      </c>
      <c r="AR106" s="100">
        <v>15.313224999999999</v>
      </c>
      <c r="AS106" s="100">
        <v>0.10304290000000001</v>
      </c>
      <c r="AT106" s="100">
        <v>141</v>
      </c>
      <c r="AU106" s="100">
        <v>7.9255000000000003E-3</v>
      </c>
      <c r="AV106" s="100">
        <v>1.46827E-2</v>
      </c>
      <c r="AW106" s="100">
        <v>0.20912269999999999</v>
      </c>
      <c r="AY106" s="124">
        <v>1999</v>
      </c>
    </row>
    <row r="107" spans="2:51" s="92" customFormat="1">
      <c r="B107" s="125">
        <v>2000</v>
      </c>
      <c r="C107" s="100">
        <v>17</v>
      </c>
      <c r="D107" s="100">
        <v>0.1800187</v>
      </c>
      <c r="E107" s="100">
        <v>0.2486709</v>
      </c>
      <c r="F107" s="100">
        <v>0.2486709</v>
      </c>
      <c r="G107" s="100">
        <v>0.31029659999999998</v>
      </c>
      <c r="H107" s="100">
        <v>0.1339417</v>
      </c>
      <c r="I107" s="100">
        <v>0.1023102</v>
      </c>
      <c r="J107" s="100">
        <v>81.647058999999999</v>
      </c>
      <c r="K107" s="100">
        <v>82</v>
      </c>
      <c r="L107" s="100">
        <v>6.0931899999999999</v>
      </c>
      <c r="M107" s="100">
        <v>2.5442599999999999E-2</v>
      </c>
      <c r="N107" s="100">
        <v>25</v>
      </c>
      <c r="O107" s="100">
        <v>2.7685000000000001E-3</v>
      </c>
      <c r="P107" s="100">
        <v>4.1872999999999997E-3</v>
      </c>
      <c r="R107" s="125">
        <v>2000</v>
      </c>
      <c r="S107" s="100">
        <v>106</v>
      </c>
      <c r="T107" s="100">
        <v>1.1058557</v>
      </c>
      <c r="U107" s="100">
        <v>0.88647770000000004</v>
      </c>
      <c r="V107" s="100">
        <v>0.88647770000000004</v>
      </c>
      <c r="W107" s="100">
        <v>1.1275835000000001</v>
      </c>
      <c r="X107" s="100">
        <v>0.45518730000000002</v>
      </c>
      <c r="Y107" s="100">
        <v>0.34392630000000002</v>
      </c>
      <c r="Z107" s="100">
        <v>86.547169999999994</v>
      </c>
      <c r="AA107" s="100">
        <v>88</v>
      </c>
      <c r="AB107" s="100">
        <v>18.499127000000001</v>
      </c>
      <c r="AC107" s="100">
        <v>0.17243059999999999</v>
      </c>
      <c r="AD107" s="100">
        <v>52</v>
      </c>
      <c r="AE107" s="100">
        <v>5.8187999999999998E-3</v>
      </c>
      <c r="AF107" s="100">
        <v>1.5625300000000002E-2</v>
      </c>
      <c r="AH107" s="125">
        <v>2000</v>
      </c>
      <c r="AI107" s="100">
        <v>123</v>
      </c>
      <c r="AJ107" s="100">
        <v>0.64638859999999998</v>
      </c>
      <c r="AK107" s="100">
        <v>0.66719850000000003</v>
      </c>
      <c r="AL107" s="100">
        <v>0.66719850000000003</v>
      </c>
      <c r="AM107" s="100">
        <v>0.84922109999999995</v>
      </c>
      <c r="AN107" s="100">
        <v>0.34202549999999998</v>
      </c>
      <c r="AO107" s="100">
        <v>0.25885469999999999</v>
      </c>
      <c r="AP107" s="100">
        <v>85.869918999999996</v>
      </c>
      <c r="AQ107" s="100">
        <v>87</v>
      </c>
      <c r="AR107" s="100">
        <v>14.43662</v>
      </c>
      <c r="AS107" s="100">
        <v>9.5875799999999997E-2</v>
      </c>
      <c r="AT107" s="100">
        <v>77</v>
      </c>
      <c r="AU107" s="100">
        <v>4.2856999999999999E-3</v>
      </c>
      <c r="AV107" s="100">
        <v>8.2810999999999996E-3</v>
      </c>
      <c r="AW107" s="100">
        <v>0.28051569999999998</v>
      </c>
      <c r="AY107" s="125">
        <v>2000</v>
      </c>
    </row>
    <row r="108" spans="2:51">
      <c r="B108" s="124">
        <v>2001</v>
      </c>
      <c r="C108" s="100">
        <v>21</v>
      </c>
      <c r="D108" s="100">
        <v>0.21962329999999999</v>
      </c>
      <c r="E108" s="100">
        <v>0.3319491</v>
      </c>
      <c r="F108" s="100">
        <v>0.3319491</v>
      </c>
      <c r="G108" s="100">
        <v>0.43534230000000002</v>
      </c>
      <c r="H108" s="100">
        <v>0.15900329999999999</v>
      </c>
      <c r="I108" s="100">
        <v>0.115726</v>
      </c>
      <c r="J108" s="100">
        <v>86.761904999999999</v>
      </c>
      <c r="K108" s="100">
        <v>87</v>
      </c>
      <c r="L108" s="100">
        <v>7.3684210999999999</v>
      </c>
      <c r="M108" s="100">
        <v>3.1420700000000003E-2</v>
      </c>
      <c r="N108" s="100">
        <v>0</v>
      </c>
      <c r="O108" s="100">
        <v>0</v>
      </c>
      <c r="P108" s="100">
        <v>0</v>
      </c>
      <c r="R108" s="124">
        <v>2001</v>
      </c>
      <c r="S108" s="100">
        <v>138</v>
      </c>
      <c r="T108" s="100">
        <v>1.4207946</v>
      </c>
      <c r="U108" s="100">
        <v>1.1143753999999999</v>
      </c>
      <c r="V108" s="100">
        <v>1.1143753999999999</v>
      </c>
      <c r="W108" s="100">
        <v>1.4173017999999999</v>
      </c>
      <c r="X108" s="100">
        <v>0.58032300000000003</v>
      </c>
      <c r="Y108" s="100">
        <v>0.43243189999999998</v>
      </c>
      <c r="Z108" s="100">
        <v>85.702899000000002</v>
      </c>
      <c r="AA108" s="100">
        <v>87</v>
      </c>
      <c r="AB108" s="100">
        <v>22.585925</v>
      </c>
      <c r="AC108" s="100">
        <v>0.2236303</v>
      </c>
      <c r="AD108" s="100">
        <v>92</v>
      </c>
      <c r="AE108" s="100">
        <v>1.0176599999999999E-2</v>
      </c>
      <c r="AF108" s="100">
        <v>2.8582300000000001E-2</v>
      </c>
      <c r="AH108" s="124">
        <v>2001</v>
      </c>
      <c r="AI108" s="100">
        <v>159</v>
      </c>
      <c r="AJ108" s="100">
        <v>0.82491550000000002</v>
      </c>
      <c r="AK108" s="100">
        <v>0.82459959999999999</v>
      </c>
      <c r="AL108" s="100">
        <v>0.82459959999999999</v>
      </c>
      <c r="AM108" s="100">
        <v>1.0578114000000001</v>
      </c>
      <c r="AN108" s="100">
        <v>0.41915259999999999</v>
      </c>
      <c r="AO108" s="100">
        <v>0.31001230000000002</v>
      </c>
      <c r="AP108" s="100">
        <v>85.842766999999995</v>
      </c>
      <c r="AQ108" s="100">
        <v>87</v>
      </c>
      <c r="AR108" s="100">
        <v>17.745536000000001</v>
      </c>
      <c r="AS108" s="100">
        <v>0.1236931</v>
      </c>
      <c r="AT108" s="100">
        <v>92</v>
      </c>
      <c r="AU108" s="100">
        <v>5.0639999999999999E-3</v>
      </c>
      <c r="AV108" s="100">
        <v>1.01881E-2</v>
      </c>
      <c r="AW108" s="100">
        <v>0.29787910000000001</v>
      </c>
      <c r="AY108" s="124">
        <v>2001</v>
      </c>
    </row>
    <row r="109" spans="2:51">
      <c r="B109" s="125">
        <v>2002</v>
      </c>
      <c r="C109" s="100">
        <v>26</v>
      </c>
      <c r="D109" s="100">
        <v>0.26872040000000003</v>
      </c>
      <c r="E109" s="100">
        <v>0.36572680000000002</v>
      </c>
      <c r="F109" s="100">
        <v>0.36572680000000002</v>
      </c>
      <c r="G109" s="100">
        <v>0.4638428</v>
      </c>
      <c r="H109" s="100">
        <v>0.18888840000000001</v>
      </c>
      <c r="I109" s="100">
        <v>0.1451123</v>
      </c>
      <c r="J109" s="100">
        <v>83.384614999999997</v>
      </c>
      <c r="K109" s="100">
        <v>86</v>
      </c>
      <c r="L109" s="100">
        <v>7.4927954000000003</v>
      </c>
      <c r="M109" s="100">
        <v>3.7744100000000003E-2</v>
      </c>
      <c r="N109" s="100">
        <v>17</v>
      </c>
      <c r="O109" s="100">
        <v>1.8431000000000001E-3</v>
      </c>
      <c r="P109" s="100">
        <v>2.9822999999999998E-3</v>
      </c>
      <c r="R109" s="125">
        <v>2002</v>
      </c>
      <c r="S109" s="100">
        <v>155</v>
      </c>
      <c r="T109" s="100">
        <v>1.5784552999999999</v>
      </c>
      <c r="U109" s="100">
        <v>1.1963554999999999</v>
      </c>
      <c r="V109" s="100">
        <v>1.1963554999999999</v>
      </c>
      <c r="W109" s="100">
        <v>1.5249898</v>
      </c>
      <c r="X109" s="100">
        <v>0.60225280000000003</v>
      </c>
      <c r="Y109" s="100">
        <v>0.44423109999999999</v>
      </c>
      <c r="Z109" s="100">
        <v>87.458065000000005</v>
      </c>
      <c r="AA109" s="100">
        <v>88</v>
      </c>
      <c r="AB109" s="100">
        <v>23.203593000000001</v>
      </c>
      <c r="AC109" s="100">
        <v>0.2391163</v>
      </c>
      <c r="AD109" s="100">
        <v>64</v>
      </c>
      <c r="AE109" s="100">
        <v>7.0096000000000004E-3</v>
      </c>
      <c r="AF109" s="100">
        <v>1.9501600000000001E-2</v>
      </c>
      <c r="AH109" s="125">
        <v>2002</v>
      </c>
      <c r="AI109" s="100">
        <v>181</v>
      </c>
      <c r="AJ109" s="100">
        <v>0.92843319999999996</v>
      </c>
      <c r="AK109" s="100">
        <v>0.90763400000000005</v>
      </c>
      <c r="AL109" s="100">
        <v>0.90763400000000005</v>
      </c>
      <c r="AM109" s="100">
        <v>1.1597061</v>
      </c>
      <c r="AN109" s="100">
        <v>0.45595279999999999</v>
      </c>
      <c r="AO109" s="100">
        <v>0.33964119999999998</v>
      </c>
      <c r="AP109" s="100">
        <v>86.872928000000002</v>
      </c>
      <c r="AQ109" s="100">
        <v>88</v>
      </c>
      <c r="AR109" s="100">
        <v>17.832512000000001</v>
      </c>
      <c r="AS109" s="100">
        <v>0.13537060000000001</v>
      </c>
      <c r="AT109" s="100">
        <v>81</v>
      </c>
      <c r="AU109" s="100">
        <v>4.4131999999999999E-3</v>
      </c>
      <c r="AV109" s="100">
        <v>9.018E-3</v>
      </c>
      <c r="AW109" s="100">
        <v>0.30570079999999999</v>
      </c>
      <c r="AY109" s="125">
        <v>2002</v>
      </c>
    </row>
    <row r="110" spans="2:51">
      <c r="B110" s="124">
        <v>2003</v>
      </c>
      <c r="C110" s="100">
        <v>24</v>
      </c>
      <c r="D110" s="100">
        <v>0.24520829999999999</v>
      </c>
      <c r="E110" s="100">
        <v>0.33142840000000001</v>
      </c>
      <c r="F110" s="100">
        <v>0.33142840000000001</v>
      </c>
      <c r="G110" s="100">
        <v>0.42223870000000002</v>
      </c>
      <c r="H110" s="100">
        <v>0.1717737</v>
      </c>
      <c r="I110" s="100">
        <v>0.13051019999999999</v>
      </c>
      <c r="J110" s="100">
        <v>82.458332999999996</v>
      </c>
      <c r="K110" s="100">
        <v>86</v>
      </c>
      <c r="L110" s="100">
        <v>7.5949366999999999</v>
      </c>
      <c r="M110" s="100">
        <v>3.5123700000000001E-2</v>
      </c>
      <c r="N110" s="100">
        <v>58</v>
      </c>
      <c r="O110" s="100">
        <v>6.2239000000000001E-3</v>
      </c>
      <c r="P110" s="100">
        <v>1.0255800000000001E-2</v>
      </c>
      <c r="R110" s="124">
        <v>2003</v>
      </c>
      <c r="S110" s="100">
        <v>157</v>
      </c>
      <c r="T110" s="100">
        <v>1.5805677</v>
      </c>
      <c r="U110" s="100">
        <v>1.1858848</v>
      </c>
      <c r="V110" s="100">
        <v>1.1858848</v>
      </c>
      <c r="W110" s="100">
        <v>1.5073548999999999</v>
      </c>
      <c r="X110" s="100">
        <v>0.59806040000000005</v>
      </c>
      <c r="Y110" s="100">
        <v>0.44015850000000001</v>
      </c>
      <c r="Z110" s="100">
        <v>87.547770999999997</v>
      </c>
      <c r="AA110" s="100">
        <v>88</v>
      </c>
      <c r="AB110" s="100">
        <v>22.986823000000001</v>
      </c>
      <c r="AC110" s="100">
        <v>0.24545819999999999</v>
      </c>
      <c r="AD110" s="100">
        <v>39</v>
      </c>
      <c r="AE110" s="100">
        <v>4.2265999999999996E-3</v>
      </c>
      <c r="AF110" s="100">
        <v>1.2135200000000001E-2</v>
      </c>
      <c r="AH110" s="124">
        <v>2003</v>
      </c>
      <c r="AI110" s="100">
        <v>181</v>
      </c>
      <c r="AJ110" s="100">
        <v>0.91781559999999995</v>
      </c>
      <c r="AK110" s="100">
        <v>0.88251000000000002</v>
      </c>
      <c r="AL110" s="100">
        <v>0.88251000000000002</v>
      </c>
      <c r="AM110" s="100">
        <v>1.1261013</v>
      </c>
      <c r="AN110" s="100">
        <v>0.444187</v>
      </c>
      <c r="AO110" s="100">
        <v>0.32964500000000002</v>
      </c>
      <c r="AP110" s="100">
        <v>86.872928000000002</v>
      </c>
      <c r="AQ110" s="100">
        <v>87</v>
      </c>
      <c r="AR110" s="100">
        <v>18.118117999999999</v>
      </c>
      <c r="AS110" s="100">
        <v>0.13681860000000001</v>
      </c>
      <c r="AT110" s="100">
        <v>97</v>
      </c>
      <c r="AU110" s="100">
        <v>5.2302E-3</v>
      </c>
      <c r="AV110" s="100">
        <v>1.09368E-2</v>
      </c>
      <c r="AW110" s="100">
        <v>0.2794777</v>
      </c>
      <c r="AY110" s="124">
        <v>2003</v>
      </c>
    </row>
    <row r="111" spans="2:51">
      <c r="B111" s="125">
        <v>2004</v>
      </c>
      <c r="C111" s="100">
        <v>26</v>
      </c>
      <c r="D111" s="100">
        <v>0.26273370000000001</v>
      </c>
      <c r="E111" s="100">
        <v>0.35896479999999997</v>
      </c>
      <c r="F111" s="100">
        <v>0.35896479999999997</v>
      </c>
      <c r="G111" s="100">
        <v>0.46610279999999998</v>
      </c>
      <c r="H111" s="100">
        <v>0.17598169999999999</v>
      </c>
      <c r="I111" s="100">
        <v>0.13109789999999999</v>
      </c>
      <c r="J111" s="100">
        <v>86.461538000000004</v>
      </c>
      <c r="K111" s="100">
        <v>87</v>
      </c>
      <c r="L111" s="100">
        <v>7.7151335000000003</v>
      </c>
      <c r="M111" s="100">
        <v>3.80145E-2</v>
      </c>
      <c r="N111" s="100">
        <v>2</v>
      </c>
      <c r="O111" s="100">
        <v>2.1249999999999999E-4</v>
      </c>
      <c r="P111" s="100">
        <v>3.6329999999999999E-4</v>
      </c>
      <c r="R111" s="125">
        <v>2004</v>
      </c>
      <c r="S111" s="100">
        <v>150</v>
      </c>
      <c r="T111" s="100">
        <v>1.4945046</v>
      </c>
      <c r="U111" s="100">
        <v>1.086999</v>
      </c>
      <c r="V111" s="100">
        <v>1.086999</v>
      </c>
      <c r="W111" s="100">
        <v>1.4016095</v>
      </c>
      <c r="X111" s="100">
        <v>0.53776990000000002</v>
      </c>
      <c r="Y111" s="100">
        <v>0.39748899999999998</v>
      </c>
      <c r="Z111" s="100">
        <v>88.28</v>
      </c>
      <c r="AA111" s="100">
        <v>90</v>
      </c>
      <c r="AB111" s="100">
        <v>21.367521</v>
      </c>
      <c r="AC111" s="100">
        <v>0.2339619</v>
      </c>
      <c r="AD111" s="100">
        <v>47</v>
      </c>
      <c r="AE111" s="100">
        <v>5.0448999999999997E-3</v>
      </c>
      <c r="AF111" s="100">
        <v>1.4963199999999999E-2</v>
      </c>
      <c r="AH111" s="125">
        <v>2004</v>
      </c>
      <c r="AI111" s="100">
        <v>176</v>
      </c>
      <c r="AJ111" s="100">
        <v>0.88297020000000004</v>
      </c>
      <c r="AK111" s="100">
        <v>0.83275160000000004</v>
      </c>
      <c r="AL111" s="100">
        <v>0.83275160000000004</v>
      </c>
      <c r="AM111" s="100">
        <v>1.0777876</v>
      </c>
      <c r="AN111" s="100">
        <v>0.4089431</v>
      </c>
      <c r="AO111" s="100">
        <v>0.30344379999999999</v>
      </c>
      <c r="AP111" s="100">
        <v>88.011364</v>
      </c>
      <c r="AQ111" s="100">
        <v>89</v>
      </c>
      <c r="AR111" s="100">
        <v>16.939364999999999</v>
      </c>
      <c r="AS111" s="100">
        <v>0.1328222</v>
      </c>
      <c r="AT111" s="100">
        <v>49</v>
      </c>
      <c r="AU111" s="100">
        <v>2.6164999999999999E-3</v>
      </c>
      <c r="AV111" s="100">
        <v>5.6674999999999998E-3</v>
      </c>
      <c r="AW111" s="100">
        <v>0.33023469999999999</v>
      </c>
      <c r="AY111" s="125">
        <v>2004</v>
      </c>
    </row>
    <row r="112" spans="2:51">
      <c r="B112" s="124">
        <v>2005</v>
      </c>
      <c r="C112" s="100">
        <v>23</v>
      </c>
      <c r="D112" s="100">
        <v>0.22954930000000001</v>
      </c>
      <c r="E112" s="100">
        <v>0.28613349999999999</v>
      </c>
      <c r="F112" s="100">
        <v>0.28613349999999999</v>
      </c>
      <c r="G112" s="100">
        <v>0.36504989999999998</v>
      </c>
      <c r="H112" s="100">
        <v>0.14972669999999999</v>
      </c>
      <c r="I112" s="100">
        <v>0.1147199</v>
      </c>
      <c r="J112" s="100">
        <v>83.347825999999998</v>
      </c>
      <c r="K112" s="100">
        <v>85</v>
      </c>
      <c r="L112" s="100">
        <v>7.6411959999999999</v>
      </c>
      <c r="M112" s="100">
        <v>3.4205300000000001E-2</v>
      </c>
      <c r="N112" s="100">
        <v>25</v>
      </c>
      <c r="O112" s="100">
        <v>2.6267E-3</v>
      </c>
      <c r="P112" s="100">
        <v>4.5319000000000002E-3</v>
      </c>
      <c r="R112" s="124">
        <v>2005</v>
      </c>
      <c r="S112" s="100">
        <v>159</v>
      </c>
      <c r="T112" s="100">
        <v>1.5653903</v>
      </c>
      <c r="U112" s="100">
        <v>1.1261133000000001</v>
      </c>
      <c r="V112" s="100">
        <v>1.1261133000000001</v>
      </c>
      <c r="W112" s="100">
        <v>1.4381286</v>
      </c>
      <c r="X112" s="100">
        <v>0.564218</v>
      </c>
      <c r="Y112" s="100">
        <v>0.42097689999999999</v>
      </c>
      <c r="Z112" s="100">
        <v>87.584906000000004</v>
      </c>
      <c r="AA112" s="100">
        <v>88</v>
      </c>
      <c r="AB112" s="100">
        <v>21.751026</v>
      </c>
      <c r="AC112" s="100">
        <v>0.25050020000000001</v>
      </c>
      <c r="AD112" s="100">
        <v>35</v>
      </c>
      <c r="AE112" s="100">
        <v>3.715E-3</v>
      </c>
      <c r="AF112" s="100">
        <v>1.11427E-2</v>
      </c>
      <c r="AH112" s="124">
        <v>2005</v>
      </c>
      <c r="AI112" s="100">
        <v>182</v>
      </c>
      <c r="AJ112" s="100">
        <v>0.9020241</v>
      </c>
      <c r="AK112" s="100">
        <v>0.82818769999999997</v>
      </c>
      <c r="AL112" s="100">
        <v>0.82818769999999997</v>
      </c>
      <c r="AM112" s="100">
        <v>1.0615231999999999</v>
      </c>
      <c r="AN112" s="100">
        <v>0.41475600000000001</v>
      </c>
      <c r="AO112" s="100">
        <v>0.31181940000000002</v>
      </c>
      <c r="AP112" s="100">
        <v>87.049451000000005</v>
      </c>
      <c r="AQ112" s="100">
        <v>87</v>
      </c>
      <c r="AR112" s="100">
        <v>17.635659</v>
      </c>
      <c r="AS112" s="100">
        <v>0.13923530000000001</v>
      </c>
      <c r="AT112" s="100">
        <v>60</v>
      </c>
      <c r="AU112" s="100">
        <v>3.1681000000000001E-3</v>
      </c>
      <c r="AV112" s="100">
        <v>6.9303999999999998E-3</v>
      </c>
      <c r="AW112" s="100">
        <v>0.25408940000000002</v>
      </c>
      <c r="AY112" s="124">
        <v>2005</v>
      </c>
    </row>
    <row r="113" spans="2:51">
      <c r="B113" s="124">
        <v>2006</v>
      </c>
      <c r="C113" s="100">
        <v>27</v>
      </c>
      <c r="D113" s="100">
        <v>0.26576309999999997</v>
      </c>
      <c r="E113" s="100">
        <v>0.34110109999999999</v>
      </c>
      <c r="F113" s="100">
        <v>0.34110109999999999</v>
      </c>
      <c r="G113" s="100">
        <v>0.44510870000000002</v>
      </c>
      <c r="H113" s="100">
        <v>0.16497229999999999</v>
      </c>
      <c r="I113" s="100">
        <v>0.1271621</v>
      </c>
      <c r="J113" s="100">
        <v>87.666667000000004</v>
      </c>
      <c r="K113" s="100">
        <v>88</v>
      </c>
      <c r="L113" s="100">
        <v>8.2317073000000001</v>
      </c>
      <c r="M113" s="100">
        <v>3.9383899999999999E-2</v>
      </c>
      <c r="N113" s="100">
        <v>7</v>
      </c>
      <c r="O113" s="100">
        <v>7.2599999999999997E-4</v>
      </c>
      <c r="P113" s="100">
        <v>1.2916E-3</v>
      </c>
      <c r="R113" s="124">
        <v>2006</v>
      </c>
      <c r="S113" s="100">
        <v>172</v>
      </c>
      <c r="T113" s="100">
        <v>1.6712753</v>
      </c>
      <c r="U113" s="100">
        <v>1.1593145</v>
      </c>
      <c r="V113" s="100">
        <v>1.1593145</v>
      </c>
      <c r="W113" s="100">
        <v>1.4909030999999999</v>
      </c>
      <c r="X113" s="100">
        <v>0.57286599999999999</v>
      </c>
      <c r="Y113" s="100">
        <v>0.4255449</v>
      </c>
      <c r="Z113" s="100">
        <v>88.069766999999999</v>
      </c>
      <c r="AA113" s="100">
        <v>88.5</v>
      </c>
      <c r="AB113" s="100">
        <v>22.841964999999998</v>
      </c>
      <c r="AC113" s="100">
        <v>0.26387250000000001</v>
      </c>
      <c r="AD113" s="100">
        <v>42</v>
      </c>
      <c r="AE113" s="100">
        <v>4.4013999999999998E-3</v>
      </c>
      <c r="AF113" s="100">
        <v>1.3436E-2</v>
      </c>
      <c r="AH113" s="124">
        <v>2006</v>
      </c>
      <c r="AI113" s="100">
        <v>199</v>
      </c>
      <c r="AJ113" s="100">
        <v>0.97305920000000001</v>
      </c>
      <c r="AK113" s="100">
        <v>0.86333199999999999</v>
      </c>
      <c r="AL113" s="100">
        <v>0.86333199999999999</v>
      </c>
      <c r="AM113" s="100">
        <v>1.1162296</v>
      </c>
      <c r="AN113" s="100">
        <v>0.42267529999999998</v>
      </c>
      <c r="AO113" s="100">
        <v>0.31677470000000002</v>
      </c>
      <c r="AP113" s="100">
        <v>88.015074999999996</v>
      </c>
      <c r="AQ113" s="100">
        <v>88</v>
      </c>
      <c r="AR113" s="100">
        <v>18.408881000000001</v>
      </c>
      <c r="AS113" s="100">
        <v>0.14879729999999999</v>
      </c>
      <c r="AT113" s="100">
        <v>49</v>
      </c>
      <c r="AU113" s="100">
        <v>2.5542E-3</v>
      </c>
      <c r="AV113" s="100">
        <v>5.7337999999999998E-3</v>
      </c>
      <c r="AW113" s="100">
        <v>0.2942265</v>
      </c>
      <c r="AY113" s="124">
        <v>2006</v>
      </c>
    </row>
    <row r="114" spans="2:51">
      <c r="B114" s="124">
        <v>2007</v>
      </c>
      <c r="C114" s="100">
        <v>27</v>
      </c>
      <c r="D114" s="100">
        <v>0.26077800000000001</v>
      </c>
      <c r="E114" s="100">
        <v>0.30984719999999999</v>
      </c>
      <c r="F114" s="100">
        <v>0.30984719999999999</v>
      </c>
      <c r="G114" s="100">
        <v>0.39167980000000002</v>
      </c>
      <c r="H114" s="100">
        <v>0.1627874</v>
      </c>
      <c r="I114" s="100">
        <v>0.13111919999999999</v>
      </c>
      <c r="J114" s="100">
        <v>85.222222000000002</v>
      </c>
      <c r="K114" s="100">
        <v>87</v>
      </c>
      <c r="L114" s="100">
        <v>7.8034682000000002</v>
      </c>
      <c r="M114" s="100">
        <v>3.82604E-2</v>
      </c>
      <c r="N114" s="100">
        <v>29</v>
      </c>
      <c r="O114" s="100">
        <v>2.9528000000000002E-3</v>
      </c>
      <c r="P114" s="100">
        <v>5.2953000000000002E-3</v>
      </c>
      <c r="R114" s="124">
        <v>2007</v>
      </c>
      <c r="S114" s="100">
        <v>219</v>
      </c>
      <c r="T114" s="100">
        <v>2.0908945000000001</v>
      </c>
      <c r="U114" s="100">
        <v>1.414423</v>
      </c>
      <c r="V114" s="100">
        <v>1.414423</v>
      </c>
      <c r="W114" s="100">
        <v>1.8228314999999999</v>
      </c>
      <c r="X114" s="100">
        <v>0.70173070000000004</v>
      </c>
      <c r="Y114" s="100">
        <v>0.53476230000000002</v>
      </c>
      <c r="Z114" s="100">
        <v>88.817352</v>
      </c>
      <c r="AA114" s="100">
        <v>90</v>
      </c>
      <c r="AB114" s="100">
        <v>28.853755</v>
      </c>
      <c r="AC114" s="100">
        <v>0.32548120000000003</v>
      </c>
      <c r="AD114" s="100">
        <v>58</v>
      </c>
      <c r="AE114" s="100">
        <v>5.9728000000000003E-3</v>
      </c>
      <c r="AF114" s="100">
        <v>1.7981899999999999E-2</v>
      </c>
      <c r="AH114" s="124">
        <v>2007</v>
      </c>
      <c r="AI114" s="100">
        <v>246</v>
      </c>
      <c r="AJ114" s="100">
        <v>1.1811237999999999</v>
      </c>
      <c r="AK114" s="100">
        <v>1.0218647999999999</v>
      </c>
      <c r="AL114" s="100">
        <v>1.0218647999999999</v>
      </c>
      <c r="AM114" s="100">
        <v>1.3176011999999999</v>
      </c>
      <c r="AN114" s="100">
        <v>0.507382</v>
      </c>
      <c r="AO114" s="100">
        <v>0.39044479999999998</v>
      </c>
      <c r="AP114" s="100">
        <v>88.422764000000001</v>
      </c>
      <c r="AQ114" s="100">
        <v>90</v>
      </c>
      <c r="AR114" s="100">
        <v>22.262443000000001</v>
      </c>
      <c r="AS114" s="100">
        <v>0.17844969999999999</v>
      </c>
      <c r="AT114" s="100">
        <v>87</v>
      </c>
      <c r="AU114" s="100">
        <v>4.4542999999999996E-3</v>
      </c>
      <c r="AV114" s="100">
        <v>9.9977E-3</v>
      </c>
      <c r="AW114" s="100">
        <v>0.2190626</v>
      </c>
      <c r="AY114" s="124">
        <v>2007</v>
      </c>
    </row>
    <row r="115" spans="2:51">
      <c r="B115" s="124">
        <v>2008</v>
      </c>
      <c r="C115" s="100">
        <v>35</v>
      </c>
      <c r="D115" s="100">
        <v>0.33106180000000002</v>
      </c>
      <c r="E115" s="100">
        <v>0.37366759999999999</v>
      </c>
      <c r="F115" s="100">
        <v>0.37366759999999999</v>
      </c>
      <c r="G115" s="100">
        <v>0.47054859999999998</v>
      </c>
      <c r="H115" s="100">
        <v>0.20245759999999999</v>
      </c>
      <c r="I115" s="100">
        <v>0.1570367</v>
      </c>
      <c r="J115" s="100">
        <v>82.314285999999996</v>
      </c>
      <c r="K115" s="100">
        <v>85</v>
      </c>
      <c r="L115" s="100">
        <v>8.7281796000000007</v>
      </c>
      <c r="M115" s="100">
        <v>4.7587999999999998E-2</v>
      </c>
      <c r="N115" s="100">
        <v>87</v>
      </c>
      <c r="O115" s="100">
        <v>8.6765000000000002E-3</v>
      </c>
      <c r="P115" s="100">
        <v>1.5566200000000001E-2</v>
      </c>
      <c r="R115" s="124">
        <v>2008</v>
      </c>
      <c r="S115" s="100">
        <v>190</v>
      </c>
      <c r="T115" s="100">
        <v>1.7795004000000001</v>
      </c>
      <c r="U115" s="100">
        <v>1.1716753</v>
      </c>
      <c r="V115" s="100">
        <v>1.1716753</v>
      </c>
      <c r="W115" s="100">
        <v>1.5224101999999999</v>
      </c>
      <c r="X115" s="100">
        <v>0.5772777</v>
      </c>
      <c r="Y115" s="100">
        <v>0.43663400000000002</v>
      </c>
      <c r="Z115" s="100">
        <v>88.842105000000004</v>
      </c>
      <c r="AA115" s="100">
        <v>89</v>
      </c>
      <c r="AB115" s="100">
        <v>24.675325000000001</v>
      </c>
      <c r="AC115" s="100">
        <v>0.26989400000000002</v>
      </c>
      <c r="AD115" s="100">
        <v>51</v>
      </c>
      <c r="AE115" s="100">
        <v>5.1504999999999997E-3</v>
      </c>
      <c r="AF115" s="100">
        <v>1.59276E-2</v>
      </c>
      <c r="AH115" s="124">
        <v>2008</v>
      </c>
      <c r="AI115" s="100">
        <v>225</v>
      </c>
      <c r="AJ115" s="100">
        <v>1.0588633999999999</v>
      </c>
      <c r="AK115" s="100">
        <v>0.89389180000000001</v>
      </c>
      <c r="AL115" s="100">
        <v>0.89389180000000001</v>
      </c>
      <c r="AM115" s="100">
        <v>1.1567234</v>
      </c>
      <c r="AN115" s="100">
        <v>0.4467103</v>
      </c>
      <c r="AO115" s="100">
        <v>0.3405009</v>
      </c>
      <c r="AP115" s="100">
        <v>87.826667</v>
      </c>
      <c r="AQ115" s="100">
        <v>88</v>
      </c>
      <c r="AR115" s="100">
        <v>19.214347</v>
      </c>
      <c r="AS115" s="100">
        <v>0.15630859999999999</v>
      </c>
      <c r="AT115" s="100">
        <v>138</v>
      </c>
      <c r="AU115" s="100">
        <v>6.9246000000000004E-3</v>
      </c>
      <c r="AV115" s="100">
        <v>1.5697900000000001E-2</v>
      </c>
      <c r="AW115" s="100">
        <v>0.31891740000000002</v>
      </c>
      <c r="AY115" s="124">
        <v>2008</v>
      </c>
    </row>
    <row r="116" spans="2:51">
      <c r="B116" s="124">
        <v>2009</v>
      </c>
      <c r="C116" s="100">
        <v>27</v>
      </c>
      <c r="D116" s="100">
        <v>0.2499816</v>
      </c>
      <c r="E116" s="100">
        <v>0.27880909999999998</v>
      </c>
      <c r="F116" s="100">
        <v>0.27880909999999998</v>
      </c>
      <c r="G116" s="100">
        <v>0.34667140000000002</v>
      </c>
      <c r="H116" s="100">
        <v>0.15805089999999999</v>
      </c>
      <c r="I116" s="100">
        <v>0.1305905</v>
      </c>
      <c r="J116" s="100">
        <v>78.851851999999994</v>
      </c>
      <c r="K116" s="100">
        <v>86</v>
      </c>
      <c r="L116" s="100">
        <v>8.6261980999999999</v>
      </c>
      <c r="M116" s="100">
        <v>3.7334100000000002E-2</v>
      </c>
      <c r="N116" s="100">
        <v>150</v>
      </c>
      <c r="O116" s="100">
        <v>1.4643700000000001E-2</v>
      </c>
      <c r="P116" s="100">
        <v>2.6675399999999998E-2</v>
      </c>
      <c r="R116" s="124">
        <v>2009</v>
      </c>
      <c r="S116" s="100">
        <v>163</v>
      </c>
      <c r="T116" s="100">
        <v>1.4966683999999999</v>
      </c>
      <c r="U116" s="100">
        <v>0.98252329999999999</v>
      </c>
      <c r="V116" s="100">
        <v>0.98252329999999999</v>
      </c>
      <c r="W116" s="100">
        <v>1.2661880000000001</v>
      </c>
      <c r="X116" s="100">
        <v>0.4850565</v>
      </c>
      <c r="Y116" s="100">
        <v>0.37135590000000002</v>
      </c>
      <c r="Z116" s="100">
        <v>89.018405000000001</v>
      </c>
      <c r="AA116" s="100">
        <v>90</v>
      </c>
      <c r="AB116" s="100">
        <v>21.307189999999999</v>
      </c>
      <c r="AC116" s="100">
        <v>0.23816480000000001</v>
      </c>
      <c r="AD116" s="100">
        <v>49</v>
      </c>
      <c r="AE116" s="100">
        <v>4.8495999999999999E-3</v>
      </c>
      <c r="AF116" s="100">
        <v>1.49584E-2</v>
      </c>
      <c r="AH116" s="124">
        <v>2009</v>
      </c>
      <c r="AI116" s="100">
        <v>190</v>
      </c>
      <c r="AJ116" s="100">
        <v>0.87591300000000005</v>
      </c>
      <c r="AK116" s="100">
        <v>0.73298300000000005</v>
      </c>
      <c r="AL116" s="100">
        <v>0.73298300000000005</v>
      </c>
      <c r="AM116" s="100">
        <v>0.94144039999999996</v>
      </c>
      <c r="AN116" s="100">
        <v>0.36958000000000002</v>
      </c>
      <c r="AO116" s="100">
        <v>0.28822690000000001</v>
      </c>
      <c r="AP116" s="100">
        <v>87.573684</v>
      </c>
      <c r="AQ116" s="100">
        <v>89</v>
      </c>
      <c r="AR116" s="100">
        <v>17.625232</v>
      </c>
      <c r="AS116" s="100">
        <v>0.1349815</v>
      </c>
      <c r="AT116" s="100">
        <v>199</v>
      </c>
      <c r="AU116" s="100">
        <v>9.7801999999999993E-3</v>
      </c>
      <c r="AV116" s="100">
        <v>2.2362300000000002E-2</v>
      </c>
      <c r="AW116" s="100">
        <v>0.28376839999999998</v>
      </c>
      <c r="AY116" s="124">
        <v>2009</v>
      </c>
    </row>
    <row r="117" spans="2:51">
      <c r="B117" s="124">
        <v>2010</v>
      </c>
      <c r="C117" s="100">
        <v>25</v>
      </c>
      <c r="D117" s="100">
        <v>0.22793930000000001</v>
      </c>
      <c r="E117" s="100">
        <v>0.24849309999999999</v>
      </c>
      <c r="F117" s="100">
        <v>0.24849309999999999</v>
      </c>
      <c r="G117" s="100">
        <v>0.31922070000000002</v>
      </c>
      <c r="H117" s="100">
        <v>0.1245431</v>
      </c>
      <c r="I117" s="100">
        <v>9.0311299999999997E-2</v>
      </c>
      <c r="J117" s="100">
        <v>86.76</v>
      </c>
      <c r="K117" s="100">
        <v>87</v>
      </c>
      <c r="L117" s="100">
        <v>6.5616798000000003</v>
      </c>
      <c r="M117" s="100">
        <v>3.4021000000000003E-2</v>
      </c>
      <c r="N117" s="100">
        <v>7</v>
      </c>
      <c r="O117" s="100">
        <v>6.7330000000000005E-4</v>
      </c>
      <c r="P117" s="100">
        <v>1.2501999999999999E-3</v>
      </c>
      <c r="R117" s="124">
        <v>2010</v>
      </c>
      <c r="S117" s="100">
        <v>185</v>
      </c>
      <c r="T117" s="100">
        <v>1.6721018999999999</v>
      </c>
      <c r="U117" s="100">
        <v>1.0857657000000001</v>
      </c>
      <c r="V117" s="100">
        <v>1.0857657000000001</v>
      </c>
      <c r="W117" s="100">
        <v>1.3971331</v>
      </c>
      <c r="X117" s="100">
        <v>0.54623449999999996</v>
      </c>
      <c r="Y117" s="100">
        <v>0.41975129999999999</v>
      </c>
      <c r="Z117" s="100">
        <v>88.816215999999997</v>
      </c>
      <c r="AA117" s="100">
        <v>90</v>
      </c>
      <c r="AB117" s="100">
        <v>23.125</v>
      </c>
      <c r="AC117" s="100">
        <v>0.26432729999999999</v>
      </c>
      <c r="AD117" s="100">
        <v>68</v>
      </c>
      <c r="AE117" s="100">
        <v>6.6262999999999999E-3</v>
      </c>
      <c r="AF117" s="100">
        <v>2.1224400000000001E-2</v>
      </c>
      <c r="AH117" s="124">
        <v>2010</v>
      </c>
      <c r="AI117" s="100">
        <v>210</v>
      </c>
      <c r="AJ117" s="100">
        <v>0.95316990000000001</v>
      </c>
      <c r="AK117" s="100">
        <v>0.7739992</v>
      </c>
      <c r="AL117" s="100">
        <v>0.7739992</v>
      </c>
      <c r="AM117" s="100">
        <v>0.99906890000000004</v>
      </c>
      <c r="AN117" s="100">
        <v>0.38552969999999998</v>
      </c>
      <c r="AO117" s="100">
        <v>0.29384159999999998</v>
      </c>
      <c r="AP117" s="100">
        <v>88.571428999999995</v>
      </c>
      <c r="AQ117" s="100">
        <v>90</v>
      </c>
      <c r="AR117" s="100">
        <v>17.781541000000001</v>
      </c>
      <c r="AS117" s="100">
        <v>0.146369</v>
      </c>
      <c r="AT117" s="100">
        <v>75</v>
      </c>
      <c r="AU117" s="100">
        <v>3.6305E-3</v>
      </c>
      <c r="AV117" s="100">
        <v>8.5199999999999998E-3</v>
      </c>
      <c r="AW117" s="100">
        <v>0.2288644</v>
      </c>
      <c r="AY117" s="124">
        <v>2010</v>
      </c>
    </row>
    <row r="118" spans="2:51">
      <c r="B118" s="124">
        <v>2011</v>
      </c>
      <c r="C118" s="100">
        <v>24</v>
      </c>
      <c r="D118" s="100">
        <v>0.21586159999999999</v>
      </c>
      <c r="E118" s="100">
        <v>0.22718749999999999</v>
      </c>
      <c r="F118" s="100">
        <v>0.22718749999999999</v>
      </c>
      <c r="G118" s="100">
        <v>0.29394500000000001</v>
      </c>
      <c r="H118" s="100">
        <v>0.1146339</v>
      </c>
      <c r="I118" s="100">
        <v>8.6352999999999999E-2</v>
      </c>
      <c r="J118" s="100">
        <v>86.666667000000004</v>
      </c>
      <c r="K118" s="100">
        <v>90</v>
      </c>
      <c r="L118" s="100">
        <v>6.3157895000000002</v>
      </c>
      <c r="M118" s="100">
        <v>3.1859800000000001E-2</v>
      </c>
      <c r="N118" s="100">
        <v>27</v>
      </c>
      <c r="O118" s="100">
        <v>2.5641000000000001E-3</v>
      </c>
      <c r="P118" s="100">
        <v>4.9659999999999999E-3</v>
      </c>
      <c r="R118" s="124">
        <v>2011</v>
      </c>
      <c r="S118" s="100">
        <v>160</v>
      </c>
      <c r="T118" s="100">
        <v>1.4257975000000001</v>
      </c>
      <c r="U118" s="100">
        <v>0.91254690000000005</v>
      </c>
      <c r="V118" s="100">
        <v>0.91254690000000005</v>
      </c>
      <c r="W118" s="100">
        <v>1.1733750000000001</v>
      </c>
      <c r="X118" s="100">
        <v>0.455764</v>
      </c>
      <c r="Y118" s="100">
        <v>0.34170709999999999</v>
      </c>
      <c r="Z118" s="100">
        <v>88.75</v>
      </c>
      <c r="AA118" s="100">
        <v>89</v>
      </c>
      <c r="AB118" s="100">
        <v>20.202020000000001</v>
      </c>
      <c r="AC118" s="100">
        <v>0.2234574</v>
      </c>
      <c r="AD118" s="100">
        <v>39</v>
      </c>
      <c r="AE118" s="100">
        <v>3.7485999999999999E-3</v>
      </c>
      <c r="AF118" s="100">
        <v>1.19276E-2</v>
      </c>
      <c r="AH118" s="124">
        <v>2011</v>
      </c>
      <c r="AI118" s="100">
        <v>184</v>
      </c>
      <c r="AJ118" s="100">
        <v>0.82363390000000003</v>
      </c>
      <c r="AK118" s="100">
        <v>0.65329360000000003</v>
      </c>
      <c r="AL118" s="100">
        <v>0.65329360000000003</v>
      </c>
      <c r="AM118" s="100">
        <v>0.84329929999999997</v>
      </c>
      <c r="AN118" s="100">
        <v>0.3245846</v>
      </c>
      <c r="AO118" s="100">
        <v>0.24407980000000001</v>
      </c>
      <c r="AP118" s="100">
        <v>88.478261000000003</v>
      </c>
      <c r="AQ118" s="100">
        <v>89.5</v>
      </c>
      <c r="AR118" s="100">
        <v>15.699659</v>
      </c>
      <c r="AS118" s="100">
        <v>0.12522800000000001</v>
      </c>
      <c r="AT118" s="100">
        <v>66</v>
      </c>
      <c r="AU118" s="100">
        <v>3.1527999999999999E-3</v>
      </c>
      <c r="AV118" s="100">
        <v>7.5804000000000002E-3</v>
      </c>
      <c r="AW118" s="100">
        <v>0.24895980000000001</v>
      </c>
      <c r="AY118" s="124">
        <v>2011</v>
      </c>
    </row>
    <row r="119" spans="2:51">
      <c r="B119" s="124">
        <v>2012</v>
      </c>
      <c r="C119" s="100">
        <v>23</v>
      </c>
      <c r="D119" s="100">
        <v>0.20330909999999999</v>
      </c>
      <c r="E119" s="100">
        <v>0.21228279999999999</v>
      </c>
      <c r="F119" s="100">
        <v>0.21228279999999999</v>
      </c>
      <c r="G119" s="100">
        <v>0.27491080000000001</v>
      </c>
      <c r="H119" s="100">
        <v>0.10344390000000001</v>
      </c>
      <c r="I119" s="100">
        <v>7.7376799999999996E-2</v>
      </c>
      <c r="J119" s="100">
        <v>86.826087000000001</v>
      </c>
      <c r="K119" s="100">
        <v>87</v>
      </c>
      <c r="L119" s="100">
        <v>6.0846561000000001</v>
      </c>
      <c r="M119" s="100">
        <v>3.07511E-2</v>
      </c>
      <c r="N119" s="100">
        <v>3</v>
      </c>
      <c r="O119" s="100">
        <v>2.8019999999999998E-4</v>
      </c>
      <c r="P119" s="100">
        <v>5.6729999999999997E-4</v>
      </c>
      <c r="R119" s="124">
        <v>2012</v>
      </c>
      <c r="S119" s="100">
        <v>160</v>
      </c>
      <c r="T119" s="100">
        <v>1.4016116000000001</v>
      </c>
      <c r="U119" s="100">
        <v>0.88668820000000004</v>
      </c>
      <c r="V119" s="100">
        <v>0.88668820000000004</v>
      </c>
      <c r="W119" s="100">
        <v>1.141108</v>
      </c>
      <c r="X119" s="100">
        <v>0.43818800000000002</v>
      </c>
      <c r="Y119" s="100">
        <v>0.32403500000000002</v>
      </c>
      <c r="Z119" s="100">
        <v>89.375</v>
      </c>
      <c r="AA119" s="100">
        <v>91</v>
      </c>
      <c r="AB119" s="100">
        <v>20.460357999999999</v>
      </c>
      <c r="AC119" s="100">
        <v>0.22128790000000001</v>
      </c>
      <c r="AD119" s="100">
        <v>15</v>
      </c>
      <c r="AE119" s="100">
        <v>1.4173E-3</v>
      </c>
      <c r="AF119" s="100">
        <v>4.6946000000000002E-3</v>
      </c>
      <c r="AH119" s="124">
        <v>2012</v>
      </c>
      <c r="AI119" s="100">
        <v>183</v>
      </c>
      <c r="AJ119" s="100">
        <v>0.80516520000000003</v>
      </c>
      <c r="AK119" s="100">
        <v>0.62884799999999996</v>
      </c>
      <c r="AL119" s="100">
        <v>0.62884799999999996</v>
      </c>
      <c r="AM119" s="100">
        <v>0.81231070000000005</v>
      </c>
      <c r="AN119" s="100">
        <v>0.30835129999999999</v>
      </c>
      <c r="AO119" s="100">
        <v>0.22915140000000001</v>
      </c>
      <c r="AP119" s="100">
        <v>89.054644999999994</v>
      </c>
      <c r="AQ119" s="100">
        <v>90</v>
      </c>
      <c r="AR119" s="100">
        <v>15.775862</v>
      </c>
      <c r="AS119" s="100">
        <v>0.1244069</v>
      </c>
      <c r="AT119" s="100">
        <v>18</v>
      </c>
      <c r="AU119" s="100">
        <v>8.4550000000000001E-4</v>
      </c>
      <c r="AV119" s="100">
        <v>2.1216999999999998E-3</v>
      </c>
      <c r="AW119" s="100">
        <v>0.23941090000000001</v>
      </c>
      <c r="AY119" s="124">
        <v>2012</v>
      </c>
    </row>
    <row r="120" spans="2:51">
      <c r="B120" s="124">
        <v>2013</v>
      </c>
      <c r="C120" s="100">
        <v>23</v>
      </c>
      <c r="D120" s="100">
        <v>0.19990289999999999</v>
      </c>
      <c r="E120" s="100">
        <v>0.2028229</v>
      </c>
      <c r="F120" s="100">
        <v>0.2028229</v>
      </c>
      <c r="G120" s="100">
        <v>0.26014999999999999</v>
      </c>
      <c r="H120" s="100">
        <v>0.1012921</v>
      </c>
      <c r="I120" s="100">
        <v>7.7826500000000007E-2</v>
      </c>
      <c r="J120" s="100">
        <v>86.478261000000003</v>
      </c>
      <c r="K120" s="100">
        <v>89</v>
      </c>
      <c r="L120" s="100">
        <v>6.1007958000000002</v>
      </c>
      <c r="M120" s="100">
        <v>3.0350200000000001E-2</v>
      </c>
      <c r="N120" s="100">
        <v>26</v>
      </c>
      <c r="O120" s="100">
        <v>2.3901E-3</v>
      </c>
      <c r="P120" s="100">
        <v>4.8561999999999998E-3</v>
      </c>
      <c r="R120" s="124">
        <v>2013</v>
      </c>
      <c r="S120" s="100">
        <v>144</v>
      </c>
      <c r="T120" s="100">
        <v>1.2401214</v>
      </c>
      <c r="U120" s="100">
        <v>0.75104490000000002</v>
      </c>
      <c r="V120" s="100">
        <v>0.75104490000000002</v>
      </c>
      <c r="W120" s="100">
        <v>0.97724829999999996</v>
      </c>
      <c r="X120" s="100">
        <v>0.36193740000000002</v>
      </c>
      <c r="Y120" s="100">
        <v>0.27090340000000002</v>
      </c>
      <c r="Z120" s="100">
        <v>90.354167000000004</v>
      </c>
      <c r="AA120" s="100">
        <v>91</v>
      </c>
      <c r="AB120" s="100">
        <v>17.866005000000001</v>
      </c>
      <c r="AC120" s="100">
        <v>0.2002893</v>
      </c>
      <c r="AD120" s="100">
        <v>5</v>
      </c>
      <c r="AE120" s="100">
        <v>4.6450000000000001E-4</v>
      </c>
      <c r="AF120" s="100">
        <v>1.5355E-3</v>
      </c>
      <c r="AH120" s="124">
        <v>2013</v>
      </c>
      <c r="AI120" s="100">
        <v>167</v>
      </c>
      <c r="AJ120" s="100">
        <v>0.72240099999999996</v>
      </c>
      <c r="AK120" s="100">
        <v>0.54673360000000004</v>
      </c>
      <c r="AL120" s="100">
        <v>0.54673360000000004</v>
      </c>
      <c r="AM120" s="100">
        <v>0.71086680000000002</v>
      </c>
      <c r="AN120" s="100">
        <v>0.26430399999999998</v>
      </c>
      <c r="AO120" s="100">
        <v>0.19950200000000001</v>
      </c>
      <c r="AP120" s="100">
        <v>89.820358999999996</v>
      </c>
      <c r="AQ120" s="100">
        <v>91</v>
      </c>
      <c r="AR120" s="100">
        <v>14.116652999999999</v>
      </c>
      <c r="AS120" s="100">
        <v>0.1130839</v>
      </c>
      <c r="AT120" s="100">
        <v>31</v>
      </c>
      <c r="AU120" s="100">
        <v>1.4323999999999999E-3</v>
      </c>
      <c r="AV120" s="100">
        <v>3.6004000000000001E-3</v>
      </c>
      <c r="AW120" s="100">
        <v>0.27005430000000002</v>
      </c>
      <c r="AY120" s="124">
        <v>2013</v>
      </c>
    </row>
    <row r="121" spans="2:51">
      <c r="B121" s="124">
        <v>2014</v>
      </c>
      <c r="C121" s="100">
        <v>32</v>
      </c>
      <c r="D121" s="100">
        <v>0.27424359999999998</v>
      </c>
      <c r="E121" s="100">
        <v>0.26749250000000002</v>
      </c>
      <c r="F121" s="100">
        <v>0.26749250000000002</v>
      </c>
      <c r="G121" s="100">
        <v>0.34593600000000002</v>
      </c>
      <c r="H121" s="100">
        <v>0.1322633</v>
      </c>
      <c r="I121" s="100">
        <v>0.1053268</v>
      </c>
      <c r="J121" s="100">
        <v>88</v>
      </c>
      <c r="K121" s="100">
        <v>89</v>
      </c>
      <c r="L121" s="100">
        <v>7.6190476</v>
      </c>
      <c r="M121" s="100">
        <v>4.0847099999999997E-2</v>
      </c>
      <c r="N121" s="100">
        <v>15</v>
      </c>
      <c r="O121" s="100">
        <v>1.3613E-3</v>
      </c>
      <c r="P121" s="100">
        <v>2.7410999999999998E-3</v>
      </c>
      <c r="R121" s="124">
        <v>2014</v>
      </c>
      <c r="S121" s="100">
        <v>162</v>
      </c>
      <c r="T121" s="100">
        <v>1.3737853</v>
      </c>
      <c r="U121" s="100">
        <v>0.83829810000000005</v>
      </c>
      <c r="V121" s="100">
        <v>0.83829810000000005</v>
      </c>
      <c r="W121" s="100">
        <v>1.0818231</v>
      </c>
      <c r="X121" s="100">
        <v>0.40920810000000002</v>
      </c>
      <c r="Y121" s="100">
        <v>0.30552639999999998</v>
      </c>
      <c r="Z121" s="100">
        <v>89.814814999999996</v>
      </c>
      <c r="AA121" s="100">
        <v>90</v>
      </c>
      <c r="AB121" s="100">
        <v>19.877300999999999</v>
      </c>
      <c r="AC121" s="100">
        <v>0.2153139</v>
      </c>
      <c r="AD121" s="100">
        <v>14</v>
      </c>
      <c r="AE121" s="100">
        <v>1.2813E-3</v>
      </c>
      <c r="AF121" s="100">
        <v>4.2015999999999998E-3</v>
      </c>
      <c r="AH121" s="124">
        <v>2014</v>
      </c>
      <c r="AI121" s="100">
        <v>194</v>
      </c>
      <c r="AJ121" s="100">
        <v>0.82691499999999996</v>
      </c>
      <c r="AK121" s="100">
        <v>0.61780650000000004</v>
      </c>
      <c r="AL121" s="100">
        <v>0.61780650000000004</v>
      </c>
      <c r="AM121" s="100">
        <v>0.79926090000000005</v>
      </c>
      <c r="AN121" s="100">
        <v>0.3013382</v>
      </c>
      <c r="AO121" s="100">
        <v>0.22867460000000001</v>
      </c>
      <c r="AP121" s="100">
        <v>89.515463999999994</v>
      </c>
      <c r="AQ121" s="100">
        <v>90</v>
      </c>
      <c r="AR121" s="100">
        <v>15.708501999999999</v>
      </c>
      <c r="AS121" s="100">
        <v>0.1263185</v>
      </c>
      <c r="AT121" s="100">
        <v>29</v>
      </c>
      <c r="AU121" s="100">
        <v>1.3215E-3</v>
      </c>
      <c r="AV121" s="100">
        <v>3.2937999999999999E-3</v>
      </c>
      <c r="AW121" s="100">
        <v>0.31908999999999998</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P71" s="121">
        <v>1964</v>
      </c>
    </row>
    <row r="72" spans="2:6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P72" s="121">
        <v>1965</v>
      </c>
    </row>
    <row r="73" spans="2:6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P73" s="121">
        <v>1966</v>
      </c>
    </row>
    <row r="74" spans="2:6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P74" s="121">
        <v>1967</v>
      </c>
    </row>
    <row r="75" spans="2:68">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8"/>
      <c r="X75" s="122">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8"/>
      <c r="AT75" s="122">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P75" s="122">
        <v>1968</v>
      </c>
    </row>
    <row r="76" spans="2:68">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8"/>
      <c r="X76" s="122">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8"/>
      <c r="AT76" s="122">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P76" s="122">
        <v>1969</v>
      </c>
    </row>
    <row r="77" spans="2:68">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8"/>
      <c r="X77" s="122">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8"/>
      <c r="AT77" s="122">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P77" s="122">
        <v>1970</v>
      </c>
    </row>
    <row r="78" spans="2:68">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8"/>
      <c r="X78" s="122">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8"/>
      <c r="AT78" s="122">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P78" s="122">
        <v>1971</v>
      </c>
    </row>
    <row r="79" spans="2:68">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8"/>
      <c r="X79" s="122">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8"/>
      <c r="AT79" s="122">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P79" s="122">
        <v>1972</v>
      </c>
    </row>
    <row r="80" spans="2:68">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8"/>
      <c r="X80" s="122">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8"/>
      <c r="AT80" s="122">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P80" s="122">
        <v>1973</v>
      </c>
    </row>
    <row r="81" spans="2:68">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8"/>
      <c r="X81" s="122">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8"/>
      <c r="AT81" s="122">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P81" s="122">
        <v>1974</v>
      </c>
    </row>
    <row r="82" spans="2:68">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8"/>
      <c r="X82" s="122">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8"/>
      <c r="AT82" s="122">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P82" s="122">
        <v>1975</v>
      </c>
    </row>
    <row r="83" spans="2:68">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8"/>
      <c r="X83" s="122">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8"/>
      <c r="AT83" s="122">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P83" s="122">
        <v>1976</v>
      </c>
    </row>
    <row r="84" spans="2:68">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8"/>
      <c r="X84" s="122">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8"/>
      <c r="AT84" s="122">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P84" s="122">
        <v>1977</v>
      </c>
    </row>
    <row r="85" spans="2:68">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8"/>
      <c r="X85" s="122">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8"/>
      <c r="AT85" s="122">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P85" s="122">
        <v>1978</v>
      </c>
    </row>
    <row r="86" spans="2:68">
      <c r="B86" s="123">
        <v>1979</v>
      </c>
      <c r="C86" s="100">
        <v>0</v>
      </c>
      <c r="D86" s="100">
        <v>0</v>
      </c>
      <c r="E86" s="100">
        <v>0</v>
      </c>
      <c r="F86" s="100">
        <v>0</v>
      </c>
      <c r="G86" s="100">
        <v>0</v>
      </c>
      <c r="H86" s="100">
        <v>0</v>
      </c>
      <c r="I86" s="100">
        <v>1</v>
      </c>
      <c r="J86" s="100">
        <v>0</v>
      </c>
      <c r="K86" s="100">
        <v>0</v>
      </c>
      <c r="L86" s="100">
        <v>0</v>
      </c>
      <c r="M86" s="100">
        <v>0</v>
      </c>
      <c r="N86" s="100">
        <v>0</v>
      </c>
      <c r="O86" s="100">
        <v>0</v>
      </c>
      <c r="P86" s="100">
        <v>0</v>
      </c>
      <c r="Q86" s="100">
        <v>1</v>
      </c>
      <c r="R86" s="100">
        <v>1</v>
      </c>
      <c r="S86" s="100">
        <v>1</v>
      </c>
      <c r="T86" s="100">
        <v>1</v>
      </c>
      <c r="U86" s="100">
        <v>0</v>
      </c>
      <c r="V86" s="100">
        <v>5</v>
      </c>
      <c r="W86" s="128"/>
      <c r="X86" s="123">
        <v>1979</v>
      </c>
      <c r="Y86" s="100">
        <v>0</v>
      </c>
      <c r="Z86" s="100">
        <v>0</v>
      </c>
      <c r="AA86" s="100">
        <v>0</v>
      </c>
      <c r="AB86" s="100">
        <v>0</v>
      </c>
      <c r="AC86" s="100">
        <v>0</v>
      </c>
      <c r="AD86" s="100">
        <v>0</v>
      </c>
      <c r="AE86" s="100">
        <v>0</v>
      </c>
      <c r="AF86" s="100">
        <v>0</v>
      </c>
      <c r="AG86" s="100">
        <v>0</v>
      </c>
      <c r="AH86" s="100">
        <v>0</v>
      </c>
      <c r="AI86" s="100">
        <v>1</v>
      </c>
      <c r="AJ86" s="100">
        <v>0</v>
      </c>
      <c r="AK86" s="100">
        <v>0</v>
      </c>
      <c r="AL86" s="100">
        <v>2</v>
      </c>
      <c r="AM86" s="100">
        <v>1</v>
      </c>
      <c r="AN86" s="100">
        <v>5</v>
      </c>
      <c r="AO86" s="100">
        <v>0</v>
      </c>
      <c r="AP86" s="100">
        <v>6</v>
      </c>
      <c r="AQ86" s="100">
        <v>0</v>
      </c>
      <c r="AR86" s="100">
        <v>15</v>
      </c>
      <c r="AS86" s="128"/>
      <c r="AT86" s="123">
        <v>1979</v>
      </c>
      <c r="AU86" s="100">
        <v>0</v>
      </c>
      <c r="AV86" s="100">
        <v>0</v>
      </c>
      <c r="AW86" s="100">
        <v>0</v>
      </c>
      <c r="AX86" s="100">
        <v>0</v>
      </c>
      <c r="AY86" s="100">
        <v>0</v>
      </c>
      <c r="AZ86" s="100">
        <v>0</v>
      </c>
      <c r="BA86" s="100">
        <v>1</v>
      </c>
      <c r="BB86" s="100">
        <v>0</v>
      </c>
      <c r="BC86" s="100">
        <v>0</v>
      </c>
      <c r="BD86" s="100">
        <v>0</v>
      </c>
      <c r="BE86" s="100">
        <v>1</v>
      </c>
      <c r="BF86" s="100">
        <v>0</v>
      </c>
      <c r="BG86" s="100">
        <v>0</v>
      </c>
      <c r="BH86" s="100">
        <v>2</v>
      </c>
      <c r="BI86" s="100">
        <v>2</v>
      </c>
      <c r="BJ86" s="100">
        <v>6</v>
      </c>
      <c r="BK86" s="100">
        <v>1</v>
      </c>
      <c r="BL86" s="100">
        <v>7</v>
      </c>
      <c r="BM86" s="100">
        <v>0</v>
      </c>
      <c r="BN86" s="100">
        <v>20</v>
      </c>
      <c r="BP86" s="123">
        <v>1979</v>
      </c>
    </row>
    <row r="87" spans="2:68">
      <c r="B87" s="123">
        <v>1980</v>
      </c>
      <c r="C87" s="100">
        <v>0</v>
      </c>
      <c r="D87" s="100">
        <v>0</v>
      </c>
      <c r="E87" s="100">
        <v>0</v>
      </c>
      <c r="F87" s="100">
        <v>0</v>
      </c>
      <c r="G87" s="100">
        <v>0</v>
      </c>
      <c r="H87" s="100">
        <v>0</v>
      </c>
      <c r="I87" s="100">
        <v>0</v>
      </c>
      <c r="J87" s="100">
        <v>0</v>
      </c>
      <c r="K87" s="100">
        <v>0</v>
      </c>
      <c r="L87" s="100">
        <v>0</v>
      </c>
      <c r="M87" s="100">
        <v>0</v>
      </c>
      <c r="N87" s="100">
        <v>0</v>
      </c>
      <c r="O87" s="100">
        <v>0</v>
      </c>
      <c r="P87" s="100">
        <v>0</v>
      </c>
      <c r="Q87" s="100">
        <v>1</v>
      </c>
      <c r="R87" s="100">
        <v>1</v>
      </c>
      <c r="S87" s="100">
        <v>1</v>
      </c>
      <c r="T87" s="100">
        <v>2</v>
      </c>
      <c r="U87" s="100">
        <v>0</v>
      </c>
      <c r="V87" s="100">
        <v>5</v>
      </c>
      <c r="W87" s="128"/>
      <c r="X87" s="123">
        <v>1980</v>
      </c>
      <c r="Y87" s="100">
        <v>0</v>
      </c>
      <c r="Z87" s="100">
        <v>0</v>
      </c>
      <c r="AA87" s="100">
        <v>0</v>
      </c>
      <c r="AB87" s="100">
        <v>0</v>
      </c>
      <c r="AC87" s="100">
        <v>0</v>
      </c>
      <c r="AD87" s="100">
        <v>0</v>
      </c>
      <c r="AE87" s="100">
        <v>0</v>
      </c>
      <c r="AF87" s="100">
        <v>0</v>
      </c>
      <c r="AG87" s="100">
        <v>0</v>
      </c>
      <c r="AH87" s="100">
        <v>0</v>
      </c>
      <c r="AI87" s="100">
        <v>0</v>
      </c>
      <c r="AJ87" s="100">
        <v>0</v>
      </c>
      <c r="AK87" s="100">
        <v>0</v>
      </c>
      <c r="AL87" s="100">
        <v>1</v>
      </c>
      <c r="AM87" s="100">
        <v>1</v>
      </c>
      <c r="AN87" s="100">
        <v>3</v>
      </c>
      <c r="AO87" s="100">
        <v>3</v>
      </c>
      <c r="AP87" s="100">
        <v>18</v>
      </c>
      <c r="AQ87" s="100">
        <v>0</v>
      </c>
      <c r="AR87" s="100">
        <v>26</v>
      </c>
      <c r="AS87" s="128"/>
      <c r="AT87" s="123">
        <v>1980</v>
      </c>
      <c r="AU87" s="100">
        <v>0</v>
      </c>
      <c r="AV87" s="100">
        <v>0</v>
      </c>
      <c r="AW87" s="100">
        <v>0</v>
      </c>
      <c r="AX87" s="100">
        <v>0</v>
      </c>
      <c r="AY87" s="100">
        <v>0</v>
      </c>
      <c r="AZ87" s="100">
        <v>0</v>
      </c>
      <c r="BA87" s="100">
        <v>0</v>
      </c>
      <c r="BB87" s="100">
        <v>0</v>
      </c>
      <c r="BC87" s="100">
        <v>0</v>
      </c>
      <c r="BD87" s="100">
        <v>0</v>
      </c>
      <c r="BE87" s="100">
        <v>0</v>
      </c>
      <c r="BF87" s="100">
        <v>0</v>
      </c>
      <c r="BG87" s="100">
        <v>0</v>
      </c>
      <c r="BH87" s="100">
        <v>1</v>
      </c>
      <c r="BI87" s="100">
        <v>2</v>
      </c>
      <c r="BJ87" s="100">
        <v>4</v>
      </c>
      <c r="BK87" s="100">
        <v>4</v>
      </c>
      <c r="BL87" s="100">
        <v>20</v>
      </c>
      <c r="BM87" s="100">
        <v>0</v>
      </c>
      <c r="BN87" s="100">
        <v>31</v>
      </c>
      <c r="BP87" s="123">
        <v>1980</v>
      </c>
    </row>
    <row r="88" spans="2:68">
      <c r="B88" s="123">
        <v>1981</v>
      </c>
      <c r="C88" s="100">
        <v>0</v>
      </c>
      <c r="D88" s="100">
        <v>0</v>
      </c>
      <c r="E88" s="100">
        <v>0</v>
      </c>
      <c r="F88" s="100">
        <v>0</v>
      </c>
      <c r="G88" s="100">
        <v>0</v>
      </c>
      <c r="H88" s="100">
        <v>0</v>
      </c>
      <c r="I88" s="100">
        <v>0</v>
      </c>
      <c r="J88" s="100">
        <v>0</v>
      </c>
      <c r="K88" s="100">
        <v>0</v>
      </c>
      <c r="L88" s="100">
        <v>0</v>
      </c>
      <c r="M88" s="100">
        <v>0</v>
      </c>
      <c r="N88" s="100">
        <v>0</v>
      </c>
      <c r="O88" s="100">
        <v>0</v>
      </c>
      <c r="P88" s="100">
        <v>0</v>
      </c>
      <c r="Q88" s="100">
        <v>0</v>
      </c>
      <c r="R88" s="100">
        <v>1</v>
      </c>
      <c r="S88" s="100">
        <v>1</v>
      </c>
      <c r="T88" s="100">
        <v>2</v>
      </c>
      <c r="U88" s="100">
        <v>0</v>
      </c>
      <c r="V88" s="100">
        <v>4</v>
      </c>
      <c r="W88" s="128"/>
      <c r="X88" s="123">
        <v>1981</v>
      </c>
      <c r="Y88" s="100">
        <v>0</v>
      </c>
      <c r="Z88" s="100">
        <v>0</v>
      </c>
      <c r="AA88" s="100">
        <v>0</v>
      </c>
      <c r="AB88" s="100">
        <v>0</v>
      </c>
      <c r="AC88" s="100">
        <v>0</v>
      </c>
      <c r="AD88" s="100">
        <v>0</v>
      </c>
      <c r="AE88" s="100">
        <v>0</v>
      </c>
      <c r="AF88" s="100">
        <v>0</v>
      </c>
      <c r="AG88" s="100">
        <v>0</v>
      </c>
      <c r="AH88" s="100">
        <v>0</v>
      </c>
      <c r="AI88" s="100">
        <v>0</v>
      </c>
      <c r="AJ88" s="100">
        <v>0</v>
      </c>
      <c r="AK88" s="100">
        <v>0</v>
      </c>
      <c r="AL88" s="100">
        <v>0</v>
      </c>
      <c r="AM88" s="100">
        <v>0</v>
      </c>
      <c r="AN88" s="100">
        <v>2</v>
      </c>
      <c r="AO88" s="100">
        <v>4</v>
      </c>
      <c r="AP88" s="100">
        <v>9</v>
      </c>
      <c r="AQ88" s="100">
        <v>0</v>
      </c>
      <c r="AR88" s="100">
        <v>15</v>
      </c>
      <c r="AS88" s="128"/>
      <c r="AT88" s="123">
        <v>1981</v>
      </c>
      <c r="AU88" s="100">
        <v>0</v>
      </c>
      <c r="AV88" s="100">
        <v>0</v>
      </c>
      <c r="AW88" s="100">
        <v>0</v>
      </c>
      <c r="AX88" s="100">
        <v>0</v>
      </c>
      <c r="AY88" s="100">
        <v>0</v>
      </c>
      <c r="AZ88" s="100">
        <v>0</v>
      </c>
      <c r="BA88" s="100">
        <v>0</v>
      </c>
      <c r="BB88" s="100">
        <v>0</v>
      </c>
      <c r="BC88" s="100">
        <v>0</v>
      </c>
      <c r="BD88" s="100">
        <v>0</v>
      </c>
      <c r="BE88" s="100">
        <v>0</v>
      </c>
      <c r="BF88" s="100">
        <v>0</v>
      </c>
      <c r="BG88" s="100">
        <v>0</v>
      </c>
      <c r="BH88" s="100">
        <v>0</v>
      </c>
      <c r="BI88" s="100">
        <v>0</v>
      </c>
      <c r="BJ88" s="100">
        <v>3</v>
      </c>
      <c r="BK88" s="100">
        <v>5</v>
      </c>
      <c r="BL88" s="100">
        <v>11</v>
      </c>
      <c r="BM88" s="100">
        <v>0</v>
      </c>
      <c r="BN88" s="100">
        <v>19</v>
      </c>
      <c r="BP88" s="123">
        <v>1981</v>
      </c>
    </row>
    <row r="89" spans="2:68">
      <c r="B89" s="123">
        <v>1982</v>
      </c>
      <c r="C89" s="100">
        <v>0</v>
      </c>
      <c r="D89" s="100">
        <v>0</v>
      </c>
      <c r="E89" s="100">
        <v>0</v>
      </c>
      <c r="F89" s="100">
        <v>0</v>
      </c>
      <c r="G89" s="100">
        <v>1</v>
      </c>
      <c r="H89" s="100">
        <v>0</v>
      </c>
      <c r="I89" s="100">
        <v>0</v>
      </c>
      <c r="J89" s="100">
        <v>0</v>
      </c>
      <c r="K89" s="100">
        <v>0</v>
      </c>
      <c r="L89" s="100">
        <v>0</v>
      </c>
      <c r="M89" s="100">
        <v>0</v>
      </c>
      <c r="N89" s="100">
        <v>0</v>
      </c>
      <c r="O89" s="100">
        <v>0</v>
      </c>
      <c r="P89" s="100">
        <v>1</v>
      </c>
      <c r="Q89" s="100">
        <v>0</v>
      </c>
      <c r="R89" s="100">
        <v>1</v>
      </c>
      <c r="S89" s="100">
        <v>0</v>
      </c>
      <c r="T89" s="100">
        <v>2</v>
      </c>
      <c r="U89" s="100">
        <v>0</v>
      </c>
      <c r="V89" s="100">
        <v>5</v>
      </c>
      <c r="W89" s="128"/>
      <c r="X89" s="123">
        <v>1982</v>
      </c>
      <c r="Y89" s="100">
        <v>0</v>
      </c>
      <c r="Z89" s="100">
        <v>0</v>
      </c>
      <c r="AA89" s="100">
        <v>0</v>
      </c>
      <c r="AB89" s="100">
        <v>0</v>
      </c>
      <c r="AC89" s="100">
        <v>0</v>
      </c>
      <c r="AD89" s="100">
        <v>0</v>
      </c>
      <c r="AE89" s="100">
        <v>0</v>
      </c>
      <c r="AF89" s="100">
        <v>0</v>
      </c>
      <c r="AG89" s="100">
        <v>0</v>
      </c>
      <c r="AH89" s="100">
        <v>0</v>
      </c>
      <c r="AI89" s="100">
        <v>0</v>
      </c>
      <c r="AJ89" s="100">
        <v>0</v>
      </c>
      <c r="AK89" s="100">
        <v>3</v>
      </c>
      <c r="AL89" s="100">
        <v>1</v>
      </c>
      <c r="AM89" s="100">
        <v>1</v>
      </c>
      <c r="AN89" s="100">
        <v>4</v>
      </c>
      <c r="AO89" s="100">
        <v>9</v>
      </c>
      <c r="AP89" s="100">
        <v>15</v>
      </c>
      <c r="AQ89" s="100">
        <v>0</v>
      </c>
      <c r="AR89" s="100">
        <v>33</v>
      </c>
      <c r="AS89" s="128"/>
      <c r="AT89" s="123">
        <v>1982</v>
      </c>
      <c r="AU89" s="100">
        <v>0</v>
      </c>
      <c r="AV89" s="100">
        <v>0</v>
      </c>
      <c r="AW89" s="100">
        <v>0</v>
      </c>
      <c r="AX89" s="100">
        <v>0</v>
      </c>
      <c r="AY89" s="100">
        <v>1</v>
      </c>
      <c r="AZ89" s="100">
        <v>0</v>
      </c>
      <c r="BA89" s="100">
        <v>0</v>
      </c>
      <c r="BB89" s="100">
        <v>0</v>
      </c>
      <c r="BC89" s="100">
        <v>0</v>
      </c>
      <c r="BD89" s="100">
        <v>0</v>
      </c>
      <c r="BE89" s="100">
        <v>0</v>
      </c>
      <c r="BF89" s="100">
        <v>0</v>
      </c>
      <c r="BG89" s="100">
        <v>3</v>
      </c>
      <c r="BH89" s="100">
        <v>2</v>
      </c>
      <c r="BI89" s="100">
        <v>1</v>
      </c>
      <c r="BJ89" s="100">
        <v>5</v>
      </c>
      <c r="BK89" s="100">
        <v>9</v>
      </c>
      <c r="BL89" s="100">
        <v>17</v>
      </c>
      <c r="BM89" s="100">
        <v>0</v>
      </c>
      <c r="BN89" s="100">
        <v>38</v>
      </c>
      <c r="BP89" s="123">
        <v>1982</v>
      </c>
    </row>
    <row r="90" spans="2:68">
      <c r="B90" s="123">
        <v>1983</v>
      </c>
      <c r="C90" s="100">
        <v>0</v>
      </c>
      <c r="D90" s="100">
        <v>0</v>
      </c>
      <c r="E90" s="100">
        <v>0</v>
      </c>
      <c r="F90" s="100">
        <v>0</v>
      </c>
      <c r="G90" s="100">
        <v>0</v>
      </c>
      <c r="H90" s="100">
        <v>0</v>
      </c>
      <c r="I90" s="100">
        <v>0</v>
      </c>
      <c r="J90" s="100">
        <v>0</v>
      </c>
      <c r="K90" s="100">
        <v>0</v>
      </c>
      <c r="L90" s="100">
        <v>0</v>
      </c>
      <c r="M90" s="100">
        <v>0</v>
      </c>
      <c r="N90" s="100">
        <v>0</v>
      </c>
      <c r="O90" s="100">
        <v>1</v>
      </c>
      <c r="P90" s="100">
        <v>0</v>
      </c>
      <c r="Q90" s="100">
        <v>1</v>
      </c>
      <c r="R90" s="100">
        <v>2</v>
      </c>
      <c r="S90" s="100">
        <v>3</v>
      </c>
      <c r="T90" s="100">
        <v>2</v>
      </c>
      <c r="U90" s="100">
        <v>0</v>
      </c>
      <c r="V90" s="100">
        <v>9</v>
      </c>
      <c r="W90" s="128"/>
      <c r="X90" s="123">
        <v>1983</v>
      </c>
      <c r="Y90" s="100">
        <v>0</v>
      </c>
      <c r="Z90" s="100">
        <v>0</v>
      </c>
      <c r="AA90" s="100">
        <v>0</v>
      </c>
      <c r="AB90" s="100">
        <v>0</v>
      </c>
      <c r="AC90" s="100">
        <v>0</v>
      </c>
      <c r="AD90" s="100">
        <v>0</v>
      </c>
      <c r="AE90" s="100">
        <v>0</v>
      </c>
      <c r="AF90" s="100">
        <v>0</v>
      </c>
      <c r="AG90" s="100">
        <v>0</v>
      </c>
      <c r="AH90" s="100">
        <v>0</v>
      </c>
      <c r="AI90" s="100">
        <v>0</v>
      </c>
      <c r="AJ90" s="100">
        <v>0</v>
      </c>
      <c r="AK90" s="100">
        <v>1</v>
      </c>
      <c r="AL90" s="100">
        <v>0</v>
      </c>
      <c r="AM90" s="100">
        <v>0</v>
      </c>
      <c r="AN90" s="100">
        <v>6</v>
      </c>
      <c r="AO90" s="100">
        <v>1</v>
      </c>
      <c r="AP90" s="100">
        <v>13</v>
      </c>
      <c r="AQ90" s="100">
        <v>0</v>
      </c>
      <c r="AR90" s="100">
        <v>21</v>
      </c>
      <c r="AS90" s="128"/>
      <c r="AT90" s="123">
        <v>1983</v>
      </c>
      <c r="AU90" s="100">
        <v>0</v>
      </c>
      <c r="AV90" s="100">
        <v>0</v>
      </c>
      <c r="AW90" s="100">
        <v>0</v>
      </c>
      <c r="AX90" s="100">
        <v>0</v>
      </c>
      <c r="AY90" s="100">
        <v>0</v>
      </c>
      <c r="AZ90" s="100">
        <v>0</v>
      </c>
      <c r="BA90" s="100">
        <v>0</v>
      </c>
      <c r="BB90" s="100">
        <v>0</v>
      </c>
      <c r="BC90" s="100">
        <v>0</v>
      </c>
      <c r="BD90" s="100">
        <v>0</v>
      </c>
      <c r="BE90" s="100">
        <v>0</v>
      </c>
      <c r="BF90" s="100">
        <v>0</v>
      </c>
      <c r="BG90" s="100">
        <v>2</v>
      </c>
      <c r="BH90" s="100">
        <v>0</v>
      </c>
      <c r="BI90" s="100">
        <v>1</v>
      </c>
      <c r="BJ90" s="100">
        <v>8</v>
      </c>
      <c r="BK90" s="100">
        <v>4</v>
      </c>
      <c r="BL90" s="100">
        <v>15</v>
      </c>
      <c r="BM90" s="100">
        <v>0</v>
      </c>
      <c r="BN90" s="100">
        <v>30</v>
      </c>
      <c r="BP90" s="123">
        <v>1983</v>
      </c>
    </row>
    <row r="91" spans="2:68">
      <c r="B91" s="123">
        <v>1984</v>
      </c>
      <c r="C91" s="100">
        <v>0</v>
      </c>
      <c r="D91" s="100">
        <v>0</v>
      </c>
      <c r="E91" s="100">
        <v>0</v>
      </c>
      <c r="F91" s="100">
        <v>0</v>
      </c>
      <c r="G91" s="100">
        <v>0</v>
      </c>
      <c r="H91" s="100">
        <v>0</v>
      </c>
      <c r="I91" s="100">
        <v>0</v>
      </c>
      <c r="J91" s="100">
        <v>0</v>
      </c>
      <c r="K91" s="100">
        <v>0</v>
      </c>
      <c r="L91" s="100">
        <v>0</v>
      </c>
      <c r="M91" s="100">
        <v>0</v>
      </c>
      <c r="N91" s="100">
        <v>0</v>
      </c>
      <c r="O91" s="100">
        <v>0</v>
      </c>
      <c r="P91" s="100">
        <v>0</v>
      </c>
      <c r="Q91" s="100">
        <v>1</v>
      </c>
      <c r="R91" s="100">
        <v>1</v>
      </c>
      <c r="S91" s="100">
        <v>1</v>
      </c>
      <c r="T91" s="100">
        <v>5</v>
      </c>
      <c r="U91" s="100">
        <v>0</v>
      </c>
      <c r="V91" s="100">
        <v>8</v>
      </c>
      <c r="W91" s="128"/>
      <c r="X91" s="123">
        <v>1984</v>
      </c>
      <c r="Y91" s="100">
        <v>0</v>
      </c>
      <c r="Z91" s="100">
        <v>0</v>
      </c>
      <c r="AA91" s="100">
        <v>0</v>
      </c>
      <c r="AB91" s="100">
        <v>0</v>
      </c>
      <c r="AC91" s="100">
        <v>0</v>
      </c>
      <c r="AD91" s="100">
        <v>0</v>
      </c>
      <c r="AE91" s="100">
        <v>0</v>
      </c>
      <c r="AF91" s="100">
        <v>0</v>
      </c>
      <c r="AG91" s="100">
        <v>0</v>
      </c>
      <c r="AH91" s="100">
        <v>0</v>
      </c>
      <c r="AI91" s="100">
        <v>0</v>
      </c>
      <c r="AJ91" s="100">
        <v>0</v>
      </c>
      <c r="AK91" s="100">
        <v>1</v>
      </c>
      <c r="AL91" s="100">
        <v>0</v>
      </c>
      <c r="AM91" s="100">
        <v>2</v>
      </c>
      <c r="AN91" s="100">
        <v>7</v>
      </c>
      <c r="AO91" s="100">
        <v>5</v>
      </c>
      <c r="AP91" s="100">
        <v>14</v>
      </c>
      <c r="AQ91" s="100">
        <v>0</v>
      </c>
      <c r="AR91" s="100">
        <v>29</v>
      </c>
      <c r="AS91" s="128"/>
      <c r="AT91" s="123">
        <v>1984</v>
      </c>
      <c r="AU91" s="100">
        <v>0</v>
      </c>
      <c r="AV91" s="100">
        <v>0</v>
      </c>
      <c r="AW91" s="100">
        <v>0</v>
      </c>
      <c r="AX91" s="100">
        <v>0</v>
      </c>
      <c r="AY91" s="100">
        <v>0</v>
      </c>
      <c r="AZ91" s="100">
        <v>0</v>
      </c>
      <c r="BA91" s="100">
        <v>0</v>
      </c>
      <c r="BB91" s="100">
        <v>0</v>
      </c>
      <c r="BC91" s="100">
        <v>0</v>
      </c>
      <c r="BD91" s="100">
        <v>0</v>
      </c>
      <c r="BE91" s="100">
        <v>0</v>
      </c>
      <c r="BF91" s="100">
        <v>0</v>
      </c>
      <c r="BG91" s="100">
        <v>1</v>
      </c>
      <c r="BH91" s="100">
        <v>0</v>
      </c>
      <c r="BI91" s="100">
        <v>3</v>
      </c>
      <c r="BJ91" s="100">
        <v>8</v>
      </c>
      <c r="BK91" s="100">
        <v>6</v>
      </c>
      <c r="BL91" s="100">
        <v>19</v>
      </c>
      <c r="BM91" s="100">
        <v>0</v>
      </c>
      <c r="BN91" s="100">
        <v>37</v>
      </c>
      <c r="BP91" s="123">
        <v>1984</v>
      </c>
    </row>
    <row r="92" spans="2:68">
      <c r="B92" s="123">
        <v>1985</v>
      </c>
      <c r="C92" s="100">
        <v>0</v>
      </c>
      <c r="D92" s="100">
        <v>0</v>
      </c>
      <c r="E92" s="100">
        <v>0</v>
      </c>
      <c r="F92" s="100">
        <v>0</v>
      </c>
      <c r="G92" s="100">
        <v>0</v>
      </c>
      <c r="H92" s="100">
        <v>0</v>
      </c>
      <c r="I92" s="100">
        <v>0</v>
      </c>
      <c r="J92" s="100">
        <v>0</v>
      </c>
      <c r="K92" s="100">
        <v>0</v>
      </c>
      <c r="L92" s="100">
        <v>0</v>
      </c>
      <c r="M92" s="100">
        <v>0</v>
      </c>
      <c r="N92" s="100">
        <v>0</v>
      </c>
      <c r="O92" s="100">
        <v>0</v>
      </c>
      <c r="P92" s="100">
        <v>0</v>
      </c>
      <c r="Q92" s="100">
        <v>1</v>
      </c>
      <c r="R92" s="100">
        <v>1</v>
      </c>
      <c r="S92" s="100">
        <v>2</v>
      </c>
      <c r="T92" s="100">
        <v>4</v>
      </c>
      <c r="U92" s="100">
        <v>0</v>
      </c>
      <c r="V92" s="100">
        <v>8</v>
      </c>
      <c r="W92" s="128"/>
      <c r="X92" s="123">
        <v>1985</v>
      </c>
      <c r="Y92" s="100">
        <v>0</v>
      </c>
      <c r="Z92" s="100">
        <v>0</v>
      </c>
      <c r="AA92" s="100">
        <v>0</v>
      </c>
      <c r="AB92" s="100">
        <v>0</v>
      </c>
      <c r="AC92" s="100">
        <v>0</v>
      </c>
      <c r="AD92" s="100">
        <v>0</v>
      </c>
      <c r="AE92" s="100">
        <v>0</v>
      </c>
      <c r="AF92" s="100">
        <v>0</v>
      </c>
      <c r="AG92" s="100">
        <v>0</v>
      </c>
      <c r="AH92" s="100">
        <v>0</v>
      </c>
      <c r="AI92" s="100">
        <v>0</v>
      </c>
      <c r="AJ92" s="100">
        <v>1</v>
      </c>
      <c r="AK92" s="100">
        <v>0</v>
      </c>
      <c r="AL92" s="100">
        <v>2</v>
      </c>
      <c r="AM92" s="100">
        <v>1</v>
      </c>
      <c r="AN92" s="100">
        <v>3</v>
      </c>
      <c r="AO92" s="100">
        <v>7</v>
      </c>
      <c r="AP92" s="100">
        <v>16</v>
      </c>
      <c r="AQ92" s="100">
        <v>0</v>
      </c>
      <c r="AR92" s="100">
        <v>30</v>
      </c>
      <c r="AS92" s="128"/>
      <c r="AT92" s="123">
        <v>1985</v>
      </c>
      <c r="AU92" s="100">
        <v>0</v>
      </c>
      <c r="AV92" s="100">
        <v>0</v>
      </c>
      <c r="AW92" s="100">
        <v>0</v>
      </c>
      <c r="AX92" s="100">
        <v>0</v>
      </c>
      <c r="AY92" s="100">
        <v>0</v>
      </c>
      <c r="AZ92" s="100">
        <v>0</v>
      </c>
      <c r="BA92" s="100">
        <v>0</v>
      </c>
      <c r="BB92" s="100">
        <v>0</v>
      </c>
      <c r="BC92" s="100">
        <v>0</v>
      </c>
      <c r="BD92" s="100">
        <v>0</v>
      </c>
      <c r="BE92" s="100">
        <v>0</v>
      </c>
      <c r="BF92" s="100">
        <v>1</v>
      </c>
      <c r="BG92" s="100">
        <v>0</v>
      </c>
      <c r="BH92" s="100">
        <v>2</v>
      </c>
      <c r="BI92" s="100">
        <v>2</v>
      </c>
      <c r="BJ92" s="100">
        <v>4</v>
      </c>
      <c r="BK92" s="100">
        <v>9</v>
      </c>
      <c r="BL92" s="100">
        <v>20</v>
      </c>
      <c r="BM92" s="100">
        <v>0</v>
      </c>
      <c r="BN92" s="100">
        <v>38</v>
      </c>
      <c r="BP92" s="123">
        <v>1985</v>
      </c>
    </row>
    <row r="93" spans="2:68">
      <c r="B93" s="123">
        <v>1986</v>
      </c>
      <c r="C93" s="100">
        <v>0</v>
      </c>
      <c r="D93" s="100">
        <v>0</v>
      </c>
      <c r="E93" s="100">
        <v>0</v>
      </c>
      <c r="F93" s="100">
        <v>0</v>
      </c>
      <c r="G93" s="100">
        <v>0</v>
      </c>
      <c r="H93" s="100">
        <v>0</v>
      </c>
      <c r="I93" s="100">
        <v>0</v>
      </c>
      <c r="J93" s="100">
        <v>0</v>
      </c>
      <c r="K93" s="100">
        <v>0</v>
      </c>
      <c r="L93" s="100">
        <v>0</v>
      </c>
      <c r="M93" s="100">
        <v>0</v>
      </c>
      <c r="N93" s="100">
        <v>0</v>
      </c>
      <c r="O93" s="100">
        <v>3</v>
      </c>
      <c r="P93" s="100">
        <v>0</v>
      </c>
      <c r="Q93" s="100">
        <v>0</v>
      </c>
      <c r="R93" s="100">
        <v>1</v>
      </c>
      <c r="S93" s="100">
        <v>1</v>
      </c>
      <c r="T93" s="100">
        <v>2</v>
      </c>
      <c r="U93" s="100">
        <v>0</v>
      </c>
      <c r="V93" s="100">
        <v>7</v>
      </c>
      <c r="W93" s="128"/>
      <c r="X93" s="123">
        <v>1986</v>
      </c>
      <c r="Y93" s="100">
        <v>0</v>
      </c>
      <c r="Z93" s="100">
        <v>0</v>
      </c>
      <c r="AA93" s="100">
        <v>0</v>
      </c>
      <c r="AB93" s="100">
        <v>0</v>
      </c>
      <c r="AC93" s="100">
        <v>0</v>
      </c>
      <c r="AD93" s="100">
        <v>0</v>
      </c>
      <c r="AE93" s="100">
        <v>0</v>
      </c>
      <c r="AF93" s="100">
        <v>0</v>
      </c>
      <c r="AG93" s="100">
        <v>0</v>
      </c>
      <c r="AH93" s="100">
        <v>0</v>
      </c>
      <c r="AI93" s="100">
        <v>0</v>
      </c>
      <c r="AJ93" s="100">
        <v>0</v>
      </c>
      <c r="AK93" s="100">
        <v>0</v>
      </c>
      <c r="AL93" s="100">
        <v>0</v>
      </c>
      <c r="AM93" s="100">
        <v>0</v>
      </c>
      <c r="AN93" s="100">
        <v>7</v>
      </c>
      <c r="AO93" s="100">
        <v>8</v>
      </c>
      <c r="AP93" s="100">
        <v>14</v>
      </c>
      <c r="AQ93" s="100">
        <v>0</v>
      </c>
      <c r="AR93" s="100">
        <v>29</v>
      </c>
      <c r="AS93" s="128"/>
      <c r="AT93" s="123">
        <v>1986</v>
      </c>
      <c r="AU93" s="100">
        <v>0</v>
      </c>
      <c r="AV93" s="100">
        <v>0</v>
      </c>
      <c r="AW93" s="100">
        <v>0</v>
      </c>
      <c r="AX93" s="100">
        <v>0</v>
      </c>
      <c r="AY93" s="100">
        <v>0</v>
      </c>
      <c r="AZ93" s="100">
        <v>0</v>
      </c>
      <c r="BA93" s="100">
        <v>0</v>
      </c>
      <c r="BB93" s="100">
        <v>0</v>
      </c>
      <c r="BC93" s="100">
        <v>0</v>
      </c>
      <c r="BD93" s="100">
        <v>0</v>
      </c>
      <c r="BE93" s="100">
        <v>0</v>
      </c>
      <c r="BF93" s="100">
        <v>0</v>
      </c>
      <c r="BG93" s="100">
        <v>3</v>
      </c>
      <c r="BH93" s="100">
        <v>0</v>
      </c>
      <c r="BI93" s="100">
        <v>0</v>
      </c>
      <c r="BJ93" s="100">
        <v>8</v>
      </c>
      <c r="BK93" s="100">
        <v>9</v>
      </c>
      <c r="BL93" s="100">
        <v>16</v>
      </c>
      <c r="BM93" s="100">
        <v>0</v>
      </c>
      <c r="BN93" s="100">
        <v>36</v>
      </c>
      <c r="BP93" s="123">
        <v>1986</v>
      </c>
    </row>
    <row r="94" spans="2:68">
      <c r="B94" s="123">
        <v>1987</v>
      </c>
      <c r="C94" s="100">
        <v>0</v>
      </c>
      <c r="D94" s="100">
        <v>0</v>
      </c>
      <c r="E94" s="100">
        <v>0</v>
      </c>
      <c r="F94" s="100">
        <v>0</v>
      </c>
      <c r="G94" s="100">
        <v>0</v>
      </c>
      <c r="H94" s="100">
        <v>0</v>
      </c>
      <c r="I94" s="100">
        <v>0</v>
      </c>
      <c r="J94" s="100">
        <v>1</v>
      </c>
      <c r="K94" s="100">
        <v>0</v>
      </c>
      <c r="L94" s="100">
        <v>0</v>
      </c>
      <c r="M94" s="100">
        <v>0</v>
      </c>
      <c r="N94" s="100">
        <v>0</v>
      </c>
      <c r="O94" s="100">
        <v>0</v>
      </c>
      <c r="P94" s="100">
        <v>1</v>
      </c>
      <c r="Q94" s="100">
        <v>0</v>
      </c>
      <c r="R94" s="100">
        <v>0</v>
      </c>
      <c r="S94" s="100">
        <v>1</v>
      </c>
      <c r="T94" s="100">
        <v>1</v>
      </c>
      <c r="U94" s="100">
        <v>0</v>
      </c>
      <c r="V94" s="100">
        <v>4</v>
      </c>
      <c r="W94" s="128"/>
      <c r="X94" s="123">
        <v>1987</v>
      </c>
      <c r="Y94" s="100">
        <v>0</v>
      </c>
      <c r="Z94" s="100">
        <v>0</v>
      </c>
      <c r="AA94" s="100">
        <v>0</v>
      </c>
      <c r="AB94" s="100">
        <v>0</v>
      </c>
      <c r="AC94" s="100">
        <v>0</v>
      </c>
      <c r="AD94" s="100">
        <v>0</v>
      </c>
      <c r="AE94" s="100">
        <v>0</v>
      </c>
      <c r="AF94" s="100">
        <v>0</v>
      </c>
      <c r="AG94" s="100">
        <v>0</v>
      </c>
      <c r="AH94" s="100">
        <v>0</v>
      </c>
      <c r="AI94" s="100">
        <v>0</v>
      </c>
      <c r="AJ94" s="100">
        <v>0</v>
      </c>
      <c r="AK94" s="100">
        <v>0</v>
      </c>
      <c r="AL94" s="100">
        <v>3</v>
      </c>
      <c r="AM94" s="100">
        <v>3</v>
      </c>
      <c r="AN94" s="100">
        <v>1</v>
      </c>
      <c r="AO94" s="100">
        <v>8</v>
      </c>
      <c r="AP94" s="100">
        <v>18</v>
      </c>
      <c r="AQ94" s="100">
        <v>0</v>
      </c>
      <c r="AR94" s="100">
        <v>33</v>
      </c>
      <c r="AS94" s="128"/>
      <c r="AT94" s="123">
        <v>1987</v>
      </c>
      <c r="AU94" s="100">
        <v>0</v>
      </c>
      <c r="AV94" s="100">
        <v>0</v>
      </c>
      <c r="AW94" s="100">
        <v>0</v>
      </c>
      <c r="AX94" s="100">
        <v>0</v>
      </c>
      <c r="AY94" s="100">
        <v>0</v>
      </c>
      <c r="AZ94" s="100">
        <v>0</v>
      </c>
      <c r="BA94" s="100">
        <v>0</v>
      </c>
      <c r="BB94" s="100">
        <v>1</v>
      </c>
      <c r="BC94" s="100">
        <v>0</v>
      </c>
      <c r="BD94" s="100">
        <v>0</v>
      </c>
      <c r="BE94" s="100">
        <v>0</v>
      </c>
      <c r="BF94" s="100">
        <v>0</v>
      </c>
      <c r="BG94" s="100">
        <v>0</v>
      </c>
      <c r="BH94" s="100">
        <v>4</v>
      </c>
      <c r="BI94" s="100">
        <v>3</v>
      </c>
      <c r="BJ94" s="100">
        <v>1</v>
      </c>
      <c r="BK94" s="100">
        <v>9</v>
      </c>
      <c r="BL94" s="100">
        <v>19</v>
      </c>
      <c r="BM94" s="100">
        <v>0</v>
      </c>
      <c r="BN94" s="100">
        <v>37</v>
      </c>
      <c r="BP94" s="123">
        <v>1987</v>
      </c>
    </row>
    <row r="95" spans="2:68">
      <c r="B95" s="123">
        <v>1988</v>
      </c>
      <c r="C95" s="100">
        <v>0</v>
      </c>
      <c r="D95" s="100">
        <v>0</v>
      </c>
      <c r="E95" s="100">
        <v>0</v>
      </c>
      <c r="F95" s="100">
        <v>0</v>
      </c>
      <c r="G95" s="100">
        <v>0</v>
      </c>
      <c r="H95" s="100">
        <v>0</v>
      </c>
      <c r="I95" s="100">
        <v>0</v>
      </c>
      <c r="J95" s="100">
        <v>0</v>
      </c>
      <c r="K95" s="100">
        <v>0</v>
      </c>
      <c r="L95" s="100">
        <v>0</v>
      </c>
      <c r="M95" s="100">
        <v>0</v>
      </c>
      <c r="N95" s="100">
        <v>0</v>
      </c>
      <c r="O95" s="100">
        <v>0</v>
      </c>
      <c r="P95" s="100">
        <v>0</v>
      </c>
      <c r="Q95" s="100">
        <v>1</v>
      </c>
      <c r="R95" s="100">
        <v>0</v>
      </c>
      <c r="S95" s="100">
        <v>1</v>
      </c>
      <c r="T95" s="100">
        <v>4</v>
      </c>
      <c r="U95" s="100">
        <v>0</v>
      </c>
      <c r="V95" s="100">
        <v>6</v>
      </c>
      <c r="W95" s="128"/>
      <c r="X95" s="123">
        <v>1988</v>
      </c>
      <c r="Y95" s="100">
        <v>0</v>
      </c>
      <c r="Z95" s="100">
        <v>0</v>
      </c>
      <c r="AA95" s="100">
        <v>0</v>
      </c>
      <c r="AB95" s="100">
        <v>0</v>
      </c>
      <c r="AC95" s="100">
        <v>0</v>
      </c>
      <c r="AD95" s="100">
        <v>0</v>
      </c>
      <c r="AE95" s="100">
        <v>0</v>
      </c>
      <c r="AF95" s="100">
        <v>0</v>
      </c>
      <c r="AG95" s="100">
        <v>0</v>
      </c>
      <c r="AH95" s="100">
        <v>0</v>
      </c>
      <c r="AI95" s="100">
        <v>0</v>
      </c>
      <c r="AJ95" s="100">
        <v>0</v>
      </c>
      <c r="AK95" s="100">
        <v>1</v>
      </c>
      <c r="AL95" s="100">
        <v>1</v>
      </c>
      <c r="AM95" s="100">
        <v>5</v>
      </c>
      <c r="AN95" s="100">
        <v>4</v>
      </c>
      <c r="AO95" s="100">
        <v>8</v>
      </c>
      <c r="AP95" s="100">
        <v>23</v>
      </c>
      <c r="AQ95" s="100">
        <v>0</v>
      </c>
      <c r="AR95" s="100">
        <v>42</v>
      </c>
      <c r="AS95" s="128"/>
      <c r="AT95" s="123">
        <v>1988</v>
      </c>
      <c r="AU95" s="100">
        <v>0</v>
      </c>
      <c r="AV95" s="100">
        <v>0</v>
      </c>
      <c r="AW95" s="100">
        <v>0</v>
      </c>
      <c r="AX95" s="100">
        <v>0</v>
      </c>
      <c r="AY95" s="100">
        <v>0</v>
      </c>
      <c r="AZ95" s="100">
        <v>0</v>
      </c>
      <c r="BA95" s="100">
        <v>0</v>
      </c>
      <c r="BB95" s="100">
        <v>0</v>
      </c>
      <c r="BC95" s="100">
        <v>0</v>
      </c>
      <c r="BD95" s="100">
        <v>0</v>
      </c>
      <c r="BE95" s="100">
        <v>0</v>
      </c>
      <c r="BF95" s="100">
        <v>0</v>
      </c>
      <c r="BG95" s="100">
        <v>1</v>
      </c>
      <c r="BH95" s="100">
        <v>1</v>
      </c>
      <c r="BI95" s="100">
        <v>6</v>
      </c>
      <c r="BJ95" s="100">
        <v>4</v>
      </c>
      <c r="BK95" s="100">
        <v>9</v>
      </c>
      <c r="BL95" s="100">
        <v>27</v>
      </c>
      <c r="BM95" s="100">
        <v>0</v>
      </c>
      <c r="BN95" s="100">
        <v>48</v>
      </c>
      <c r="BP95" s="123">
        <v>1988</v>
      </c>
    </row>
    <row r="96" spans="2:68">
      <c r="B96" s="123">
        <v>1989</v>
      </c>
      <c r="C96" s="100">
        <v>0</v>
      </c>
      <c r="D96" s="100">
        <v>0</v>
      </c>
      <c r="E96" s="100">
        <v>0</v>
      </c>
      <c r="F96" s="100">
        <v>0</v>
      </c>
      <c r="G96" s="100">
        <v>0</v>
      </c>
      <c r="H96" s="100">
        <v>0</v>
      </c>
      <c r="I96" s="100">
        <v>0</v>
      </c>
      <c r="J96" s="100">
        <v>0</v>
      </c>
      <c r="K96" s="100">
        <v>0</v>
      </c>
      <c r="L96" s="100">
        <v>0</v>
      </c>
      <c r="M96" s="100">
        <v>0</v>
      </c>
      <c r="N96" s="100">
        <v>0</v>
      </c>
      <c r="O96" s="100">
        <v>1</v>
      </c>
      <c r="P96" s="100">
        <v>0</v>
      </c>
      <c r="Q96" s="100">
        <v>1</v>
      </c>
      <c r="R96" s="100">
        <v>0</v>
      </c>
      <c r="S96" s="100">
        <v>3</v>
      </c>
      <c r="T96" s="100">
        <v>2</v>
      </c>
      <c r="U96" s="100">
        <v>0</v>
      </c>
      <c r="V96" s="100">
        <v>7</v>
      </c>
      <c r="W96" s="128"/>
      <c r="X96" s="123">
        <v>1989</v>
      </c>
      <c r="Y96" s="100">
        <v>0</v>
      </c>
      <c r="Z96" s="100">
        <v>0</v>
      </c>
      <c r="AA96" s="100">
        <v>0</v>
      </c>
      <c r="AB96" s="100">
        <v>0</v>
      </c>
      <c r="AC96" s="100">
        <v>0</v>
      </c>
      <c r="AD96" s="100">
        <v>0</v>
      </c>
      <c r="AE96" s="100">
        <v>0</v>
      </c>
      <c r="AF96" s="100">
        <v>0</v>
      </c>
      <c r="AG96" s="100">
        <v>0</v>
      </c>
      <c r="AH96" s="100">
        <v>0</v>
      </c>
      <c r="AI96" s="100">
        <v>0</v>
      </c>
      <c r="AJ96" s="100">
        <v>0</v>
      </c>
      <c r="AK96" s="100">
        <v>0</v>
      </c>
      <c r="AL96" s="100">
        <v>3</v>
      </c>
      <c r="AM96" s="100">
        <v>1</v>
      </c>
      <c r="AN96" s="100">
        <v>7</v>
      </c>
      <c r="AO96" s="100">
        <v>8</v>
      </c>
      <c r="AP96" s="100">
        <v>22</v>
      </c>
      <c r="AQ96" s="100">
        <v>0</v>
      </c>
      <c r="AR96" s="100">
        <v>41</v>
      </c>
      <c r="AS96" s="128"/>
      <c r="AT96" s="123">
        <v>1989</v>
      </c>
      <c r="AU96" s="100">
        <v>0</v>
      </c>
      <c r="AV96" s="100">
        <v>0</v>
      </c>
      <c r="AW96" s="100">
        <v>0</v>
      </c>
      <c r="AX96" s="100">
        <v>0</v>
      </c>
      <c r="AY96" s="100">
        <v>0</v>
      </c>
      <c r="AZ96" s="100">
        <v>0</v>
      </c>
      <c r="BA96" s="100">
        <v>0</v>
      </c>
      <c r="BB96" s="100">
        <v>0</v>
      </c>
      <c r="BC96" s="100">
        <v>0</v>
      </c>
      <c r="BD96" s="100">
        <v>0</v>
      </c>
      <c r="BE96" s="100">
        <v>0</v>
      </c>
      <c r="BF96" s="100">
        <v>0</v>
      </c>
      <c r="BG96" s="100">
        <v>1</v>
      </c>
      <c r="BH96" s="100">
        <v>3</v>
      </c>
      <c r="BI96" s="100">
        <v>2</v>
      </c>
      <c r="BJ96" s="100">
        <v>7</v>
      </c>
      <c r="BK96" s="100">
        <v>11</v>
      </c>
      <c r="BL96" s="100">
        <v>24</v>
      </c>
      <c r="BM96" s="100">
        <v>0</v>
      </c>
      <c r="BN96" s="100">
        <v>48</v>
      </c>
      <c r="BP96" s="123">
        <v>1989</v>
      </c>
    </row>
    <row r="97" spans="2:68">
      <c r="B97" s="123">
        <v>1990</v>
      </c>
      <c r="C97" s="100">
        <v>0</v>
      </c>
      <c r="D97" s="100">
        <v>0</v>
      </c>
      <c r="E97" s="100">
        <v>0</v>
      </c>
      <c r="F97" s="100">
        <v>0</v>
      </c>
      <c r="G97" s="100">
        <v>0</v>
      </c>
      <c r="H97" s="100">
        <v>0</v>
      </c>
      <c r="I97" s="100">
        <v>0</v>
      </c>
      <c r="J97" s="100">
        <v>0</v>
      </c>
      <c r="K97" s="100">
        <v>0</v>
      </c>
      <c r="L97" s="100">
        <v>0</v>
      </c>
      <c r="M97" s="100">
        <v>0</v>
      </c>
      <c r="N97" s="100">
        <v>0</v>
      </c>
      <c r="O97" s="100">
        <v>0</v>
      </c>
      <c r="P97" s="100">
        <v>1</v>
      </c>
      <c r="Q97" s="100">
        <v>0</v>
      </c>
      <c r="R97" s="100">
        <v>0</v>
      </c>
      <c r="S97" s="100">
        <v>0</v>
      </c>
      <c r="T97" s="100">
        <v>2</v>
      </c>
      <c r="U97" s="100">
        <v>0</v>
      </c>
      <c r="V97" s="100">
        <v>3</v>
      </c>
      <c r="W97" s="128"/>
      <c r="X97" s="123">
        <v>1990</v>
      </c>
      <c r="Y97" s="100">
        <v>0</v>
      </c>
      <c r="Z97" s="100">
        <v>0</v>
      </c>
      <c r="AA97" s="100">
        <v>0</v>
      </c>
      <c r="AB97" s="100">
        <v>0</v>
      </c>
      <c r="AC97" s="100">
        <v>0</v>
      </c>
      <c r="AD97" s="100">
        <v>0</v>
      </c>
      <c r="AE97" s="100">
        <v>0</v>
      </c>
      <c r="AF97" s="100">
        <v>0</v>
      </c>
      <c r="AG97" s="100">
        <v>0</v>
      </c>
      <c r="AH97" s="100">
        <v>0</v>
      </c>
      <c r="AI97" s="100">
        <v>0</v>
      </c>
      <c r="AJ97" s="100">
        <v>0</v>
      </c>
      <c r="AK97" s="100">
        <v>0</v>
      </c>
      <c r="AL97" s="100">
        <v>2</v>
      </c>
      <c r="AM97" s="100">
        <v>2</v>
      </c>
      <c r="AN97" s="100">
        <v>5</v>
      </c>
      <c r="AO97" s="100">
        <v>12</v>
      </c>
      <c r="AP97" s="100">
        <v>28</v>
      </c>
      <c r="AQ97" s="100">
        <v>0</v>
      </c>
      <c r="AR97" s="100">
        <v>49</v>
      </c>
      <c r="AS97" s="128"/>
      <c r="AT97" s="123">
        <v>1990</v>
      </c>
      <c r="AU97" s="100">
        <v>0</v>
      </c>
      <c r="AV97" s="100">
        <v>0</v>
      </c>
      <c r="AW97" s="100">
        <v>0</v>
      </c>
      <c r="AX97" s="100">
        <v>0</v>
      </c>
      <c r="AY97" s="100">
        <v>0</v>
      </c>
      <c r="AZ97" s="100">
        <v>0</v>
      </c>
      <c r="BA97" s="100">
        <v>0</v>
      </c>
      <c r="BB97" s="100">
        <v>0</v>
      </c>
      <c r="BC97" s="100">
        <v>0</v>
      </c>
      <c r="BD97" s="100">
        <v>0</v>
      </c>
      <c r="BE97" s="100">
        <v>0</v>
      </c>
      <c r="BF97" s="100">
        <v>0</v>
      </c>
      <c r="BG97" s="100">
        <v>0</v>
      </c>
      <c r="BH97" s="100">
        <v>3</v>
      </c>
      <c r="BI97" s="100">
        <v>2</v>
      </c>
      <c r="BJ97" s="100">
        <v>5</v>
      </c>
      <c r="BK97" s="100">
        <v>12</v>
      </c>
      <c r="BL97" s="100">
        <v>30</v>
      </c>
      <c r="BM97" s="100">
        <v>0</v>
      </c>
      <c r="BN97" s="100">
        <v>52</v>
      </c>
      <c r="BP97" s="123">
        <v>1990</v>
      </c>
    </row>
    <row r="98" spans="2:68">
      <c r="B98" s="123">
        <v>1991</v>
      </c>
      <c r="C98" s="100">
        <v>0</v>
      </c>
      <c r="D98" s="100">
        <v>0</v>
      </c>
      <c r="E98" s="100">
        <v>0</v>
      </c>
      <c r="F98" s="100">
        <v>0</v>
      </c>
      <c r="G98" s="100">
        <v>0</v>
      </c>
      <c r="H98" s="100">
        <v>0</v>
      </c>
      <c r="I98" s="100">
        <v>0</v>
      </c>
      <c r="J98" s="100">
        <v>0</v>
      </c>
      <c r="K98" s="100">
        <v>0</v>
      </c>
      <c r="L98" s="100">
        <v>0</v>
      </c>
      <c r="M98" s="100">
        <v>0</v>
      </c>
      <c r="N98" s="100">
        <v>0</v>
      </c>
      <c r="O98" s="100">
        <v>0</v>
      </c>
      <c r="P98" s="100">
        <v>0</v>
      </c>
      <c r="Q98" s="100">
        <v>2</v>
      </c>
      <c r="R98" s="100">
        <v>2</v>
      </c>
      <c r="S98" s="100">
        <v>2</v>
      </c>
      <c r="T98" s="100">
        <v>3</v>
      </c>
      <c r="U98" s="100">
        <v>0</v>
      </c>
      <c r="V98" s="100">
        <v>9</v>
      </c>
      <c r="W98" s="128"/>
      <c r="X98" s="123">
        <v>1991</v>
      </c>
      <c r="Y98" s="100">
        <v>0</v>
      </c>
      <c r="Z98" s="100">
        <v>0</v>
      </c>
      <c r="AA98" s="100">
        <v>0</v>
      </c>
      <c r="AB98" s="100">
        <v>0</v>
      </c>
      <c r="AC98" s="100">
        <v>1</v>
      </c>
      <c r="AD98" s="100">
        <v>0</v>
      </c>
      <c r="AE98" s="100">
        <v>0</v>
      </c>
      <c r="AF98" s="100">
        <v>0</v>
      </c>
      <c r="AG98" s="100">
        <v>0</v>
      </c>
      <c r="AH98" s="100">
        <v>0</v>
      </c>
      <c r="AI98" s="100">
        <v>0</v>
      </c>
      <c r="AJ98" s="100">
        <v>0</v>
      </c>
      <c r="AK98" s="100">
        <v>2</v>
      </c>
      <c r="AL98" s="100">
        <v>0</v>
      </c>
      <c r="AM98" s="100">
        <v>3</v>
      </c>
      <c r="AN98" s="100">
        <v>4</v>
      </c>
      <c r="AO98" s="100">
        <v>7</v>
      </c>
      <c r="AP98" s="100">
        <v>28</v>
      </c>
      <c r="AQ98" s="100">
        <v>0</v>
      </c>
      <c r="AR98" s="100">
        <v>45</v>
      </c>
      <c r="AS98" s="128"/>
      <c r="AT98" s="123">
        <v>1991</v>
      </c>
      <c r="AU98" s="100">
        <v>0</v>
      </c>
      <c r="AV98" s="100">
        <v>0</v>
      </c>
      <c r="AW98" s="100">
        <v>0</v>
      </c>
      <c r="AX98" s="100">
        <v>0</v>
      </c>
      <c r="AY98" s="100">
        <v>1</v>
      </c>
      <c r="AZ98" s="100">
        <v>0</v>
      </c>
      <c r="BA98" s="100">
        <v>0</v>
      </c>
      <c r="BB98" s="100">
        <v>0</v>
      </c>
      <c r="BC98" s="100">
        <v>0</v>
      </c>
      <c r="BD98" s="100">
        <v>0</v>
      </c>
      <c r="BE98" s="100">
        <v>0</v>
      </c>
      <c r="BF98" s="100">
        <v>0</v>
      </c>
      <c r="BG98" s="100">
        <v>2</v>
      </c>
      <c r="BH98" s="100">
        <v>0</v>
      </c>
      <c r="BI98" s="100">
        <v>5</v>
      </c>
      <c r="BJ98" s="100">
        <v>6</v>
      </c>
      <c r="BK98" s="100">
        <v>9</v>
      </c>
      <c r="BL98" s="100">
        <v>31</v>
      </c>
      <c r="BM98" s="100">
        <v>0</v>
      </c>
      <c r="BN98" s="100">
        <v>54</v>
      </c>
      <c r="BP98" s="123">
        <v>1991</v>
      </c>
    </row>
    <row r="99" spans="2:68">
      <c r="B99" s="123">
        <v>1992</v>
      </c>
      <c r="C99" s="100">
        <v>0</v>
      </c>
      <c r="D99" s="100">
        <v>0</v>
      </c>
      <c r="E99" s="100">
        <v>0</v>
      </c>
      <c r="F99" s="100">
        <v>0</v>
      </c>
      <c r="G99" s="100">
        <v>0</v>
      </c>
      <c r="H99" s="100">
        <v>0</v>
      </c>
      <c r="I99" s="100">
        <v>0</v>
      </c>
      <c r="J99" s="100">
        <v>0</v>
      </c>
      <c r="K99" s="100">
        <v>0</v>
      </c>
      <c r="L99" s="100">
        <v>0</v>
      </c>
      <c r="M99" s="100">
        <v>0</v>
      </c>
      <c r="N99" s="100">
        <v>0</v>
      </c>
      <c r="O99" s="100">
        <v>0</v>
      </c>
      <c r="P99" s="100">
        <v>1</v>
      </c>
      <c r="Q99" s="100">
        <v>0</v>
      </c>
      <c r="R99" s="100">
        <v>2</v>
      </c>
      <c r="S99" s="100">
        <v>0</v>
      </c>
      <c r="T99" s="100">
        <v>1</v>
      </c>
      <c r="U99" s="100">
        <v>0</v>
      </c>
      <c r="V99" s="100">
        <v>4</v>
      </c>
      <c r="W99" s="128"/>
      <c r="X99" s="123">
        <v>1992</v>
      </c>
      <c r="Y99" s="100">
        <v>0</v>
      </c>
      <c r="Z99" s="100">
        <v>0</v>
      </c>
      <c r="AA99" s="100">
        <v>0</v>
      </c>
      <c r="AB99" s="100">
        <v>0</v>
      </c>
      <c r="AC99" s="100">
        <v>0</v>
      </c>
      <c r="AD99" s="100">
        <v>0</v>
      </c>
      <c r="AE99" s="100">
        <v>0</v>
      </c>
      <c r="AF99" s="100">
        <v>0</v>
      </c>
      <c r="AG99" s="100">
        <v>0</v>
      </c>
      <c r="AH99" s="100">
        <v>1</v>
      </c>
      <c r="AI99" s="100">
        <v>0</v>
      </c>
      <c r="AJ99" s="100">
        <v>0</v>
      </c>
      <c r="AK99" s="100">
        <v>0</v>
      </c>
      <c r="AL99" s="100">
        <v>2</v>
      </c>
      <c r="AM99" s="100">
        <v>2</v>
      </c>
      <c r="AN99" s="100">
        <v>10</v>
      </c>
      <c r="AO99" s="100">
        <v>12</v>
      </c>
      <c r="AP99" s="100">
        <v>22</v>
      </c>
      <c r="AQ99" s="100">
        <v>0</v>
      </c>
      <c r="AR99" s="100">
        <v>49</v>
      </c>
      <c r="AS99" s="128"/>
      <c r="AT99" s="123">
        <v>1992</v>
      </c>
      <c r="AU99" s="100">
        <v>0</v>
      </c>
      <c r="AV99" s="100">
        <v>0</v>
      </c>
      <c r="AW99" s="100">
        <v>0</v>
      </c>
      <c r="AX99" s="100">
        <v>0</v>
      </c>
      <c r="AY99" s="100">
        <v>0</v>
      </c>
      <c r="AZ99" s="100">
        <v>0</v>
      </c>
      <c r="BA99" s="100">
        <v>0</v>
      </c>
      <c r="BB99" s="100">
        <v>0</v>
      </c>
      <c r="BC99" s="100">
        <v>0</v>
      </c>
      <c r="BD99" s="100">
        <v>1</v>
      </c>
      <c r="BE99" s="100">
        <v>0</v>
      </c>
      <c r="BF99" s="100">
        <v>0</v>
      </c>
      <c r="BG99" s="100">
        <v>0</v>
      </c>
      <c r="BH99" s="100">
        <v>3</v>
      </c>
      <c r="BI99" s="100">
        <v>2</v>
      </c>
      <c r="BJ99" s="100">
        <v>12</v>
      </c>
      <c r="BK99" s="100">
        <v>12</v>
      </c>
      <c r="BL99" s="100">
        <v>23</v>
      </c>
      <c r="BM99" s="100">
        <v>0</v>
      </c>
      <c r="BN99" s="100">
        <v>53</v>
      </c>
      <c r="BP99" s="123">
        <v>1992</v>
      </c>
    </row>
    <row r="100" spans="2:68">
      <c r="B100" s="123">
        <v>1993</v>
      </c>
      <c r="C100" s="100">
        <v>0</v>
      </c>
      <c r="D100" s="100">
        <v>0</v>
      </c>
      <c r="E100" s="100">
        <v>0</v>
      </c>
      <c r="F100" s="100">
        <v>0</v>
      </c>
      <c r="G100" s="100">
        <v>0</v>
      </c>
      <c r="H100" s="100">
        <v>0</v>
      </c>
      <c r="I100" s="100">
        <v>0</v>
      </c>
      <c r="J100" s="100">
        <v>0</v>
      </c>
      <c r="K100" s="100">
        <v>0</v>
      </c>
      <c r="L100" s="100">
        <v>0</v>
      </c>
      <c r="M100" s="100">
        <v>0</v>
      </c>
      <c r="N100" s="100">
        <v>0</v>
      </c>
      <c r="O100" s="100">
        <v>0</v>
      </c>
      <c r="P100" s="100">
        <v>1</v>
      </c>
      <c r="Q100" s="100">
        <v>0</v>
      </c>
      <c r="R100" s="100">
        <v>2</v>
      </c>
      <c r="S100" s="100">
        <v>1</v>
      </c>
      <c r="T100" s="100">
        <v>5</v>
      </c>
      <c r="U100" s="100">
        <v>0</v>
      </c>
      <c r="V100" s="100">
        <v>9</v>
      </c>
      <c r="W100" s="128"/>
      <c r="X100" s="123">
        <v>1993</v>
      </c>
      <c r="Y100" s="100">
        <v>0</v>
      </c>
      <c r="Z100" s="100">
        <v>0</v>
      </c>
      <c r="AA100" s="100">
        <v>0</v>
      </c>
      <c r="AB100" s="100">
        <v>0</v>
      </c>
      <c r="AC100" s="100">
        <v>0</v>
      </c>
      <c r="AD100" s="100">
        <v>0</v>
      </c>
      <c r="AE100" s="100">
        <v>0</v>
      </c>
      <c r="AF100" s="100">
        <v>0</v>
      </c>
      <c r="AG100" s="100">
        <v>0</v>
      </c>
      <c r="AH100" s="100">
        <v>0</v>
      </c>
      <c r="AI100" s="100">
        <v>0</v>
      </c>
      <c r="AJ100" s="100">
        <v>1</v>
      </c>
      <c r="AK100" s="100">
        <v>0</v>
      </c>
      <c r="AL100" s="100">
        <v>1</v>
      </c>
      <c r="AM100" s="100">
        <v>3</v>
      </c>
      <c r="AN100" s="100">
        <v>6</v>
      </c>
      <c r="AO100" s="100">
        <v>11</v>
      </c>
      <c r="AP100" s="100">
        <v>28</v>
      </c>
      <c r="AQ100" s="100">
        <v>0</v>
      </c>
      <c r="AR100" s="100">
        <v>50</v>
      </c>
      <c r="AS100" s="128"/>
      <c r="AT100" s="123">
        <v>1993</v>
      </c>
      <c r="AU100" s="100">
        <v>0</v>
      </c>
      <c r="AV100" s="100">
        <v>0</v>
      </c>
      <c r="AW100" s="100">
        <v>0</v>
      </c>
      <c r="AX100" s="100">
        <v>0</v>
      </c>
      <c r="AY100" s="100">
        <v>0</v>
      </c>
      <c r="AZ100" s="100">
        <v>0</v>
      </c>
      <c r="BA100" s="100">
        <v>0</v>
      </c>
      <c r="BB100" s="100">
        <v>0</v>
      </c>
      <c r="BC100" s="100">
        <v>0</v>
      </c>
      <c r="BD100" s="100">
        <v>0</v>
      </c>
      <c r="BE100" s="100">
        <v>0</v>
      </c>
      <c r="BF100" s="100">
        <v>1</v>
      </c>
      <c r="BG100" s="100">
        <v>0</v>
      </c>
      <c r="BH100" s="100">
        <v>2</v>
      </c>
      <c r="BI100" s="100">
        <v>3</v>
      </c>
      <c r="BJ100" s="100">
        <v>8</v>
      </c>
      <c r="BK100" s="100">
        <v>12</v>
      </c>
      <c r="BL100" s="100">
        <v>33</v>
      </c>
      <c r="BM100" s="100">
        <v>0</v>
      </c>
      <c r="BN100" s="100">
        <v>59</v>
      </c>
      <c r="BP100" s="123">
        <v>1993</v>
      </c>
    </row>
    <row r="101" spans="2:68">
      <c r="B101" s="123">
        <v>1994</v>
      </c>
      <c r="C101" s="100">
        <v>0</v>
      </c>
      <c r="D101" s="100">
        <v>0</v>
      </c>
      <c r="E101" s="100">
        <v>0</v>
      </c>
      <c r="F101" s="100">
        <v>0</v>
      </c>
      <c r="G101" s="100">
        <v>1</v>
      </c>
      <c r="H101" s="100">
        <v>0</v>
      </c>
      <c r="I101" s="100">
        <v>0</v>
      </c>
      <c r="J101" s="100">
        <v>0</v>
      </c>
      <c r="K101" s="100">
        <v>0</v>
      </c>
      <c r="L101" s="100">
        <v>0</v>
      </c>
      <c r="M101" s="100">
        <v>0</v>
      </c>
      <c r="N101" s="100">
        <v>1</v>
      </c>
      <c r="O101" s="100">
        <v>0</v>
      </c>
      <c r="P101" s="100">
        <v>1</v>
      </c>
      <c r="Q101" s="100">
        <v>1</v>
      </c>
      <c r="R101" s="100">
        <v>1</v>
      </c>
      <c r="S101" s="100">
        <v>2</v>
      </c>
      <c r="T101" s="100">
        <v>5</v>
      </c>
      <c r="U101" s="100">
        <v>0</v>
      </c>
      <c r="V101" s="100">
        <v>12</v>
      </c>
      <c r="W101" s="128"/>
      <c r="X101" s="123">
        <v>1994</v>
      </c>
      <c r="Y101" s="100">
        <v>0</v>
      </c>
      <c r="Z101" s="100">
        <v>0</v>
      </c>
      <c r="AA101" s="100">
        <v>0</v>
      </c>
      <c r="AB101" s="100">
        <v>0</v>
      </c>
      <c r="AC101" s="100">
        <v>0</v>
      </c>
      <c r="AD101" s="100">
        <v>0</v>
      </c>
      <c r="AE101" s="100">
        <v>0</v>
      </c>
      <c r="AF101" s="100">
        <v>0</v>
      </c>
      <c r="AG101" s="100">
        <v>0</v>
      </c>
      <c r="AH101" s="100">
        <v>0</v>
      </c>
      <c r="AI101" s="100">
        <v>0</v>
      </c>
      <c r="AJ101" s="100">
        <v>0</v>
      </c>
      <c r="AK101" s="100">
        <v>1</v>
      </c>
      <c r="AL101" s="100">
        <v>5</v>
      </c>
      <c r="AM101" s="100">
        <v>7</v>
      </c>
      <c r="AN101" s="100">
        <v>9</v>
      </c>
      <c r="AO101" s="100">
        <v>18</v>
      </c>
      <c r="AP101" s="100">
        <v>42</v>
      </c>
      <c r="AQ101" s="100">
        <v>0</v>
      </c>
      <c r="AR101" s="100">
        <v>82</v>
      </c>
      <c r="AS101" s="128"/>
      <c r="AT101" s="123">
        <v>1994</v>
      </c>
      <c r="AU101" s="100">
        <v>0</v>
      </c>
      <c r="AV101" s="100">
        <v>0</v>
      </c>
      <c r="AW101" s="100">
        <v>0</v>
      </c>
      <c r="AX101" s="100">
        <v>0</v>
      </c>
      <c r="AY101" s="100">
        <v>1</v>
      </c>
      <c r="AZ101" s="100">
        <v>0</v>
      </c>
      <c r="BA101" s="100">
        <v>0</v>
      </c>
      <c r="BB101" s="100">
        <v>0</v>
      </c>
      <c r="BC101" s="100">
        <v>0</v>
      </c>
      <c r="BD101" s="100">
        <v>0</v>
      </c>
      <c r="BE101" s="100">
        <v>0</v>
      </c>
      <c r="BF101" s="100">
        <v>1</v>
      </c>
      <c r="BG101" s="100">
        <v>1</v>
      </c>
      <c r="BH101" s="100">
        <v>6</v>
      </c>
      <c r="BI101" s="100">
        <v>8</v>
      </c>
      <c r="BJ101" s="100">
        <v>10</v>
      </c>
      <c r="BK101" s="100">
        <v>20</v>
      </c>
      <c r="BL101" s="100">
        <v>47</v>
      </c>
      <c r="BM101" s="100">
        <v>0</v>
      </c>
      <c r="BN101" s="100">
        <v>94</v>
      </c>
      <c r="BP101" s="123">
        <v>1994</v>
      </c>
    </row>
    <row r="102" spans="2:68">
      <c r="B102" s="123">
        <v>1995</v>
      </c>
      <c r="C102" s="100">
        <v>0</v>
      </c>
      <c r="D102" s="100">
        <v>0</v>
      </c>
      <c r="E102" s="100">
        <v>0</v>
      </c>
      <c r="F102" s="100">
        <v>0</v>
      </c>
      <c r="G102" s="100">
        <v>0</v>
      </c>
      <c r="H102" s="100">
        <v>0</v>
      </c>
      <c r="I102" s="100">
        <v>0</v>
      </c>
      <c r="J102" s="100">
        <v>0</v>
      </c>
      <c r="K102" s="100">
        <v>0</v>
      </c>
      <c r="L102" s="100">
        <v>0</v>
      </c>
      <c r="M102" s="100">
        <v>0</v>
      </c>
      <c r="N102" s="100">
        <v>0</v>
      </c>
      <c r="O102" s="100">
        <v>0</v>
      </c>
      <c r="P102" s="100">
        <v>0</v>
      </c>
      <c r="Q102" s="100">
        <v>0</v>
      </c>
      <c r="R102" s="100">
        <v>3</v>
      </c>
      <c r="S102" s="100">
        <v>2</v>
      </c>
      <c r="T102" s="100">
        <v>6</v>
      </c>
      <c r="U102" s="100">
        <v>0</v>
      </c>
      <c r="V102" s="100">
        <v>11</v>
      </c>
      <c r="W102" s="128"/>
      <c r="X102" s="123">
        <v>1995</v>
      </c>
      <c r="Y102" s="100">
        <v>0</v>
      </c>
      <c r="Z102" s="100">
        <v>0</v>
      </c>
      <c r="AA102" s="100">
        <v>0</v>
      </c>
      <c r="AB102" s="100">
        <v>0</v>
      </c>
      <c r="AC102" s="100">
        <v>0</v>
      </c>
      <c r="AD102" s="100">
        <v>0</v>
      </c>
      <c r="AE102" s="100">
        <v>0</v>
      </c>
      <c r="AF102" s="100">
        <v>0</v>
      </c>
      <c r="AG102" s="100">
        <v>0</v>
      </c>
      <c r="AH102" s="100">
        <v>0</v>
      </c>
      <c r="AI102" s="100">
        <v>2</v>
      </c>
      <c r="AJ102" s="100">
        <v>0</v>
      </c>
      <c r="AK102" s="100">
        <v>1</v>
      </c>
      <c r="AL102" s="100">
        <v>1</v>
      </c>
      <c r="AM102" s="100">
        <v>1</v>
      </c>
      <c r="AN102" s="100">
        <v>6</v>
      </c>
      <c r="AO102" s="100">
        <v>17</v>
      </c>
      <c r="AP102" s="100">
        <v>46</v>
      </c>
      <c r="AQ102" s="100">
        <v>0</v>
      </c>
      <c r="AR102" s="100">
        <v>74</v>
      </c>
      <c r="AS102" s="128"/>
      <c r="AT102" s="123">
        <v>1995</v>
      </c>
      <c r="AU102" s="100">
        <v>0</v>
      </c>
      <c r="AV102" s="100">
        <v>0</v>
      </c>
      <c r="AW102" s="100">
        <v>0</v>
      </c>
      <c r="AX102" s="100">
        <v>0</v>
      </c>
      <c r="AY102" s="100">
        <v>0</v>
      </c>
      <c r="AZ102" s="100">
        <v>0</v>
      </c>
      <c r="BA102" s="100">
        <v>0</v>
      </c>
      <c r="BB102" s="100">
        <v>0</v>
      </c>
      <c r="BC102" s="100">
        <v>0</v>
      </c>
      <c r="BD102" s="100">
        <v>0</v>
      </c>
      <c r="BE102" s="100">
        <v>2</v>
      </c>
      <c r="BF102" s="100">
        <v>0</v>
      </c>
      <c r="BG102" s="100">
        <v>1</v>
      </c>
      <c r="BH102" s="100">
        <v>1</v>
      </c>
      <c r="BI102" s="100">
        <v>1</v>
      </c>
      <c r="BJ102" s="100">
        <v>9</v>
      </c>
      <c r="BK102" s="100">
        <v>19</v>
      </c>
      <c r="BL102" s="100">
        <v>52</v>
      </c>
      <c r="BM102" s="100">
        <v>0</v>
      </c>
      <c r="BN102" s="100">
        <v>85</v>
      </c>
      <c r="BP102" s="123">
        <v>1995</v>
      </c>
    </row>
    <row r="103" spans="2:68">
      <c r="B103" s="123">
        <v>1996</v>
      </c>
      <c r="C103" s="100">
        <v>0</v>
      </c>
      <c r="D103" s="100">
        <v>0</v>
      </c>
      <c r="E103" s="100">
        <v>0</v>
      </c>
      <c r="F103" s="100">
        <v>0</v>
      </c>
      <c r="G103" s="100">
        <v>0</v>
      </c>
      <c r="H103" s="100">
        <v>0</v>
      </c>
      <c r="I103" s="100">
        <v>0</v>
      </c>
      <c r="J103" s="100">
        <v>0</v>
      </c>
      <c r="K103" s="100">
        <v>0</v>
      </c>
      <c r="L103" s="100">
        <v>0</v>
      </c>
      <c r="M103" s="100">
        <v>0</v>
      </c>
      <c r="N103" s="100">
        <v>0</v>
      </c>
      <c r="O103" s="100">
        <v>0</v>
      </c>
      <c r="P103" s="100">
        <v>1</v>
      </c>
      <c r="Q103" s="100">
        <v>2</v>
      </c>
      <c r="R103" s="100">
        <v>1</v>
      </c>
      <c r="S103" s="100">
        <v>4</v>
      </c>
      <c r="T103" s="100">
        <v>4</v>
      </c>
      <c r="U103" s="100">
        <v>0</v>
      </c>
      <c r="V103" s="100">
        <v>12</v>
      </c>
      <c r="W103" s="128"/>
      <c r="X103" s="123">
        <v>1996</v>
      </c>
      <c r="Y103" s="100">
        <v>0</v>
      </c>
      <c r="Z103" s="100">
        <v>0</v>
      </c>
      <c r="AA103" s="100">
        <v>0</v>
      </c>
      <c r="AB103" s="100">
        <v>0</v>
      </c>
      <c r="AC103" s="100">
        <v>0</v>
      </c>
      <c r="AD103" s="100">
        <v>0</v>
      </c>
      <c r="AE103" s="100">
        <v>0</v>
      </c>
      <c r="AF103" s="100">
        <v>0</v>
      </c>
      <c r="AG103" s="100">
        <v>0</v>
      </c>
      <c r="AH103" s="100">
        <v>0</v>
      </c>
      <c r="AI103" s="100">
        <v>0</v>
      </c>
      <c r="AJ103" s="100">
        <v>0</v>
      </c>
      <c r="AK103" s="100">
        <v>0</v>
      </c>
      <c r="AL103" s="100">
        <v>2</v>
      </c>
      <c r="AM103" s="100">
        <v>6</v>
      </c>
      <c r="AN103" s="100">
        <v>6</v>
      </c>
      <c r="AO103" s="100">
        <v>23</v>
      </c>
      <c r="AP103" s="100">
        <v>37</v>
      </c>
      <c r="AQ103" s="100">
        <v>0</v>
      </c>
      <c r="AR103" s="100">
        <v>74</v>
      </c>
      <c r="AS103" s="128"/>
      <c r="AT103" s="123">
        <v>1996</v>
      </c>
      <c r="AU103" s="100">
        <v>0</v>
      </c>
      <c r="AV103" s="100">
        <v>0</v>
      </c>
      <c r="AW103" s="100">
        <v>0</v>
      </c>
      <c r="AX103" s="100">
        <v>0</v>
      </c>
      <c r="AY103" s="100">
        <v>0</v>
      </c>
      <c r="AZ103" s="100">
        <v>0</v>
      </c>
      <c r="BA103" s="100">
        <v>0</v>
      </c>
      <c r="BB103" s="100">
        <v>0</v>
      </c>
      <c r="BC103" s="100">
        <v>0</v>
      </c>
      <c r="BD103" s="100">
        <v>0</v>
      </c>
      <c r="BE103" s="100">
        <v>0</v>
      </c>
      <c r="BF103" s="100">
        <v>0</v>
      </c>
      <c r="BG103" s="100">
        <v>0</v>
      </c>
      <c r="BH103" s="100">
        <v>3</v>
      </c>
      <c r="BI103" s="100">
        <v>8</v>
      </c>
      <c r="BJ103" s="100">
        <v>7</v>
      </c>
      <c r="BK103" s="100">
        <v>27</v>
      </c>
      <c r="BL103" s="100">
        <v>41</v>
      </c>
      <c r="BM103" s="100">
        <v>0</v>
      </c>
      <c r="BN103" s="100">
        <v>86</v>
      </c>
      <c r="BP103" s="123">
        <v>1996</v>
      </c>
    </row>
    <row r="104" spans="2:68">
      <c r="B104" s="124">
        <v>1997</v>
      </c>
      <c r="C104" s="100">
        <v>0</v>
      </c>
      <c r="D104" s="100">
        <v>0</v>
      </c>
      <c r="E104" s="100">
        <v>0</v>
      </c>
      <c r="F104" s="100">
        <v>0</v>
      </c>
      <c r="G104" s="100">
        <v>0</v>
      </c>
      <c r="H104" s="100">
        <v>0</v>
      </c>
      <c r="I104" s="100">
        <v>0</v>
      </c>
      <c r="J104" s="100">
        <v>0</v>
      </c>
      <c r="K104" s="100">
        <v>0</v>
      </c>
      <c r="L104" s="100">
        <v>0</v>
      </c>
      <c r="M104" s="100">
        <v>1</v>
      </c>
      <c r="N104" s="100">
        <v>0</v>
      </c>
      <c r="O104" s="100">
        <v>0</v>
      </c>
      <c r="P104" s="100">
        <v>0</v>
      </c>
      <c r="Q104" s="100">
        <v>2</v>
      </c>
      <c r="R104" s="100">
        <v>3</v>
      </c>
      <c r="S104" s="100">
        <v>2</v>
      </c>
      <c r="T104" s="100">
        <v>1</v>
      </c>
      <c r="U104" s="100">
        <v>0</v>
      </c>
      <c r="V104" s="100">
        <v>9</v>
      </c>
      <c r="W104" s="128"/>
      <c r="X104" s="124">
        <v>1997</v>
      </c>
      <c r="Y104" s="100">
        <v>0</v>
      </c>
      <c r="Z104" s="100">
        <v>0</v>
      </c>
      <c r="AA104" s="100">
        <v>0</v>
      </c>
      <c r="AB104" s="100">
        <v>0</v>
      </c>
      <c r="AC104" s="100">
        <v>0</v>
      </c>
      <c r="AD104" s="100">
        <v>0</v>
      </c>
      <c r="AE104" s="100">
        <v>0</v>
      </c>
      <c r="AF104" s="100">
        <v>0</v>
      </c>
      <c r="AG104" s="100">
        <v>0</v>
      </c>
      <c r="AH104" s="100">
        <v>0</v>
      </c>
      <c r="AI104" s="100">
        <v>0</v>
      </c>
      <c r="AJ104" s="100">
        <v>0</v>
      </c>
      <c r="AK104" s="100">
        <v>0</v>
      </c>
      <c r="AL104" s="100">
        <v>3</v>
      </c>
      <c r="AM104" s="100">
        <v>6</v>
      </c>
      <c r="AN104" s="100">
        <v>14</v>
      </c>
      <c r="AO104" s="100">
        <v>20</v>
      </c>
      <c r="AP104" s="100">
        <v>59</v>
      </c>
      <c r="AQ104" s="100">
        <v>0</v>
      </c>
      <c r="AR104" s="100">
        <v>102</v>
      </c>
      <c r="AS104" s="128"/>
      <c r="AT104" s="124">
        <v>1997</v>
      </c>
      <c r="AU104" s="100">
        <v>0</v>
      </c>
      <c r="AV104" s="100">
        <v>0</v>
      </c>
      <c r="AW104" s="100">
        <v>0</v>
      </c>
      <c r="AX104" s="100">
        <v>0</v>
      </c>
      <c r="AY104" s="100">
        <v>0</v>
      </c>
      <c r="AZ104" s="100">
        <v>0</v>
      </c>
      <c r="BA104" s="100">
        <v>0</v>
      </c>
      <c r="BB104" s="100">
        <v>0</v>
      </c>
      <c r="BC104" s="100">
        <v>0</v>
      </c>
      <c r="BD104" s="100">
        <v>0</v>
      </c>
      <c r="BE104" s="100">
        <v>1</v>
      </c>
      <c r="BF104" s="100">
        <v>0</v>
      </c>
      <c r="BG104" s="100">
        <v>0</v>
      </c>
      <c r="BH104" s="100">
        <v>3</v>
      </c>
      <c r="BI104" s="100">
        <v>8</v>
      </c>
      <c r="BJ104" s="100">
        <v>17</v>
      </c>
      <c r="BK104" s="100">
        <v>22</v>
      </c>
      <c r="BL104" s="100">
        <v>60</v>
      </c>
      <c r="BM104" s="100">
        <v>0</v>
      </c>
      <c r="BN104" s="100">
        <v>111</v>
      </c>
      <c r="BP104" s="124">
        <v>1997</v>
      </c>
    </row>
    <row r="105" spans="2:68">
      <c r="B105" s="124">
        <v>1998</v>
      </c>
      <c r="C105" s="100">
        <v>0</v>
      </c>
      <c r="D105" s="100">
        <v>0</v>
      </c>
      <c r="E105" s="100">
        <v>0</v>
      </c>
      <c r="F105" s="100">
        <v>0</v>
      </c>
      <c r="G105" s="100">
        <v>0</v>
      </c>
      <c r="H105" s="100">
        <v>0</v>
      </c>
      <c r="I105" s="100">
        <v>0</v>
      </c>
      <c r="J105" s="100">
        <v>0</v>
      </c>
      <c r="K105" s="100">
        <v>0</v>
      </c>
      <c r="L105" s="100">
        <v>0</v>
      </c>
      <c r="M105" s="100">
        <v>0</v>
      </c>
      <c r="N105" s="100">
        <v>0</v>
      </c>
      <c r="O105" s="100">
        <v>1</v>
      </c>
      <c r="P105" s="100">
        <v>2</v>
      </c>
      <c r="Q105" s="100">
        <v>1</v>
      </c>
      <c r="R105" s="100">
        <v>3</v>
      </c>
      <c r="S105" s="100">
        <v>2</v>
      </c>
      <c r="T105" s="100">
        <v>4</v>
      </c>
      <c r="U105" s="100">
        <v>0</v>
      </c>
      <c r="V105" s="100">
        <v>13</v>
      </c>
      <c r="W105" s="128"/>
      <c r="X105" s="124">
        <v>1998</v>
      </c>
      <c r="Y105" s="100">
        <v>0</v>
      </c>
      <c r="Z105" s="100">
        <v>0</v>
      </c>
      <c r="AA105" s="100">
        <v>0</v>
      </c>
      <c r="AB105" s="100">
        <v>0</v>
      </c>
      <c r="AC105" s="100">
        <v>0</v>
      </c>
      <c r="AD105" s="100">
        <v>0</v>
      </c>
      <c r="AE105" s="100">
        <v>0</v>
      </c>
      <c r="AF105" s="100">
        <v>0</v>
      </c>
      <c r="AG105" s="100">
        <v>0</v>
      </c>
      <c r="AH105" s="100">
        <v>0</v>
      </c>
      <c r="AI105" s="100">
        <v>0</v>
      </c>
      <c r="AJ105" s="100">
        <v>1</v>
      </c>
      <c r="AK105" s="100">
        <v>0</v>
      </c>
      <c r="AL105" s="100">
        <v>1</v>
      </c>
      <c r="AM105" s="100">
        <v>4</v>
      </c>
      <c r="AN105" s="100">
        <v>8</v>
      </c>
      <c r="AO105" s="100">
        <v>14</v>
      </c>
      <c r="AP105" s="100">
        <v>49</v>
      </c>
      <c r="AQ105" s="100">
        <v>0</v>
      </c>
      <c r="AR105" s="100">
        <v>77</v>
      </c>
      <c r="AS105" s="128"/>
      <c r="AT105" s="124">
        <v>1998</v>
      </c>
      <c r="AU105" s="100">
        <v>0</v>
      </c>
      <c r="AV105" s="100">
        <v>0</v>
      </c>
      <c r="AW105" s="100">
        <v>0</v>
      </c>
      <c r="AX105" s="100">
        <v>0</v>
      </c>
      <c r="AY105" s="100">
        <v>0</v>
      </c>
      <c r="AZ105" s="100">
        <v>0</v>
      </c>
      <c r="BA105" s="100">
        <v>0</v>
      </c>
      <c r="BB105" s="100">
        <v>0</v>
      </c>
      <c r="BC105" s="100">
        <v>0</v>
      </c>
      <c r="BD105" s="100">
        <v>0</v>
      </c>
      <c r="BE105" s="100">
        <v>0</v>
      </c>
      <c r="BF105" s="100">
        <v>1</v>
      </c>
      <c r="BG105" s="100">
        <v>1</v>
      </c>
      <c r="BH105" s="100">
        <v>3</v>
      </c>
      <c r="BI105" s="100">
        <v>5</v>
      </c>
      <c r="BJ105" s="100">
        <v>11</v>
      </c>
      <c r="BK105" s="100">
        <v>16</v>
      </c>
      <c r="BL105" s="100">
        <v>53</v>
      </c>
      <c r="BM105" s="100">
        <v>0</v>
      </c>
      <c r="BN105" s="100">
        <v>90</v>
      </c>
      <c r="BP105" s="124">
        <v>1998</v>
      </c>
    </row>
    <row r="106" spans="2:68">
      <c r="B106" s="124">
        <v>1999</v>
      </c>
      <c r="C106" s="100">
        <v>0</v>
      </c>
      <c r="D106" s="100">
        <v>0</v>
      </c>
      <c r="E106" s="100">
        <v>0</v>
      </c>
      <c r="F106" s="100">
        <v>0</v>
      </c>
      <c r="G106" s="100">
        <v>0</v>
      </c>
      <c r="H106" s="100">
        <v>0</v>
      </c>
      <c r="I106" s="100">
        <v>0</v>
      </c>
      <c r="J106" s="100">
        <v>1</v>
      </c>
      <c r="K106" s="100">
        <v>0</v>
      </c>
      <c r="L106" s="100">
        <v>0</v>
      </c>
      <c r="M106" s="100">
        <v>2</v>
      </c>
      <c r="N106" s="100">
        <v>0</v>
      </c>
      <c r="O106" s="100">
        <v>1</v>
      </c>
      <c r="P106" s="100">
        <v>1</v>
      </c>
      <c r="Q106" s="100">
        <v>1</v>
      </c>
      <c r="R106" s="100">
        <v>1</v>
      </c>
      <c r="S106" s="100">
        <v>4</v>
      </c>
      <c r="T106" s="100">
        <v>4</v>
      </c>
      <c r="U106" s="100">
        <v>0</v>
      </c>
      <c r="V106" s="100">
        <v>15</v>
      </c>
      <c r="W106" s="128"/>
      <c r="X106" s="124">
        <v>1999</v>
      </c>
      <c r="Y106" s="100">
        <v>0</v>
      </c>
      <c r="Z106" s="100">
        <v>0</v>
      </c>
      <c r="AA106" s="100">
        <v>0</v>
      </c>
      <c r="AB106" s="100">
        <v>0</v>
      </c>
      <c r="AC106" s="100">
        <v>0</v>
      </c>
      <c r="AD106" s="100">
        <v>0</v>
      </c>
      <c r="AE106" s="100">
        <v>0</v>
      </c>
      <c r="AF106" s="100">
        <v>0</v>
      </c>
      <c r="AG106" s="100">
        <v>0</v>
      </c>
      <c r="AH106" s="100">
        <v>0</v>
      </c>
      <c r="AI106" s="100">
        <v>0</v>
      </c>
      <c r="AJ106" s="100">
        <v>0</v>
      </c>
      <c r="AK106" s="100">
        <v>1</v>
      </c>
      <c r="AL106" s="100">
        <v>1</v>
      </c>
      <c r="AM106" s="100">
        <v>5</v>
      </c>
      <c r="AN106" s="100">
        <v>9</v>
      </c>
      <c r="AO106" s="100">
        <v>29</v>
      </c>
      <c r="AP106" s="100">
        <v>72</v>
      </c>
      <c r="AQ106" s="100">
        <v>0</v>
      </c>
      <c r="AR106" s="100">
        <v>117</v>
      </c>
      <c r="AS106" s="128"/>
      <c r="AT106" s="124">
        <v>1999</v>
      </c>
      <c r="AU106" s="100">
        <v>0</v>
      </c>
      <c r="AV106" s="100">
        <v>0</v>
      </c>
      <c r="AW106" s="100">
        <v>0</v>
      </c>
      <c r="AX106" s="100">
        <v>0</v>
      </c>
      <c r="AY106" s="100">
        <v>0</v>
      </c>
      <c r="AZ106" s="100">
        <v>0</v>
      </c>
      <c r="BA106" s="100">
        <v>0</v>
      </c>
      <c r="BB106" s="100">
        <v>1</v>
      </c>
      <c r="BC106" s="100">
        <v>0</v>
      </c>
      <c r="BD106" s="100">
        <v>0</v>
      </c>
      <c r="BE106" s="100">
        <v>2</v>
      </c>
      <c r="BF106" s="100">
        <v>0</v>
      </c>
      <c r="BG106" s="100">
        <v>2</v>
      </c>
      <c r="BH106" s="100">
        <v>2</v>
      </c>
      <c r="BI106" s="100">
        <v>6</v>
      </c>
      <c r="BJ106" s="100">
        <v>10</v>
      </c>
      <c r="BK106" s="100">
        <v>33</v>
      </c>
      <c r="BL106" s="100">
        <v>76</v>
      </c>
      <c r="BM106" s="100">
        <v>0</v>
      </c>
      <c r="BN106" s="100">
        <v>132</v>
      </c>
      <c r="BP106" s="124">
        <v>1999</v>
      </c>
    </row>
    <row r="107" spans="2:68" s="92" customFormat="1">
      <c r="B107" s="125">
        <v>2000</v>
      </c>
      <c r="C107" s="100">
        <v>0</v>
      </c>
      <c r="D107" s="100">
        <v>0</v>
      </c>
      <c r="E107" s="100">
        <v>0</v>
      </c>
      <c r="F107" s="100">
        <v>0</v>
      </c>
      <c r="G107" s="100">
        <v>0</v>
      </c>
      <c r="H107" s="100">
        <v>0</v>
      </c>
      <c r="I107" s="100">
        <v>0</v>
      </c>
      <c r="J107" s="100">
        <v>0</v>
      </c>
      <c r="K107" s="100">
        <v>0</v>
      </c>
      <c r="L107" s="100">
        <v>0</v>
      </c>
      <c r="M107" s="100">
        <v>0</v>
      </c>
      <c r="N107" s="100">
        <v>0</v>
      </c>
      <c r="O107" s="100">
        <v>1</v>
      </c>
      <c r="P107" s="100">
        <v>1</v>
      </c>
      <c r="Q107" s="100">
        <v>1</v>
      </c>
      <c r="R107" s="100">
        <v>4</v>
      </c>
      <c r="S107" s="100">
        <v>3</v>
      </c>
      <c r="T107" s="100">
        <v>7</v>
      </c>
      <c r="U107" s="100">
        <v>0</v>
      </c>
      <c r="V107" s="100">
        <v>17</v>
      </c>
      <c r="W107" s="126"/>
      <c r="X107" s="125">
        <v>2000</v>
      </c>
      <c r="Y107" s="100">
        <v>0</v>
      </c>
      <c r="Z107" s="100">
        <v>0</v>
      </c>
      <c r="AA107" s="100">
        <v>0</v>
      </c>
      <c r="AB107" s="100">
        <v>0</v>
      </c>
      <c r="AC107" s="100">
        <v>0</v>
      </c>
      <c r="AD107" s="100">
        <v>0</v>
      </c>
      <c r="AE107" s="100">
        <v>0</v>
      </c>
      <c r="AF107" s="100">
        <v>0</v>
      </c>
      <c r="AG107" s="100">
        <v>0</v>
      </c>
      <c r="AH107" s="100">
        <v>0</v>
      </c>
      <c r="AI107" s="100">
        <v>0</v>
      </c>
      <c r="AJ107" s="100">
        <v>0</v>
      </c>
      <c r="AK107" s="100">
        <v>2</v>
      </c>
      <c r="AL107" s="100">
        <v>2</v>
      </c>
      <c r="AM107" s="100">
        <v>3</v>
      </c>
      <c r="AN107" s="100">
        <v>12</v>
      </c>
      <c r="AO107" s="100">
        <v>17</v>
      </c>
      <c r="AP107" s="100">
        <v>70</v>
      </c>
      <c r="AQ107" s="100">
        <v>0</v>
      </c>
      <c r="AR107" s="100">
        <v>106</v>
      </c>
      <c r="AS107" s="126"/>
      <c r="AT107" s="125">
        <v>2000</v>
      </c>
      <c r="AU107" s="100">
        <v>0</v>
      </c>
      <c r="AV107" s="100">
        <v>0</v>
      </c>
      <c r="AW107" s="100">
        <v>0</v>
      </c>
      <c r="AX107" s="100">
        <v>0</v>
      </c>
      <c r="AY107" s="100">
        <v>0</v>
      </c>
      <c r="AZ107" s="100">
        <v>0</v>
      </c>
      <c r="BA107" s="100">
        <v>0</v>
      </c>
      <c r="BB107" s="100">
        <v>0</v>
      </c>
      <c r="BC107" s="100">
        <v>0</v>
      </c>
      <c r="BD107" s="100">
        <v>0</v>
      </c>
      <c r="BE107" s="100">
        <v>0</v>
      </c>
      <c r="BF107" s="100">
        <v>0</v>
      </c>
      <c r="BG107" s="100">
        <v>3</v>
      </c>
      <c r="BH107" s="100">
        <v>3</v>
      </c>
      <c r="BI107" s="100">
        <v>4</v>
      </c>
      <c r="BJ107" s="100">
        <v>16</v>
      </c>
      <c r="BK107" s="100">
        <v>20</v>
      </c>
      <c r="BL107" s="100">
        <v>77</v>
      </c>
      <c r="BM107" s="100">
        <v>0</v>
      </c>
      <c r="BN107" s="100">
        <v>123</v>
      </c>
      <c r="BP107" s="125">
        <v>2000</v>
      </c>
    </row>
    <row r="108" spans="2:68">
      <c r="B108" s="124">
        <v>2001</v>
      </c>
      <c r="C108" s="100">
        <v>0</v>
      </c>
      <c r="D108" s="100">
        <v>0</v>
      </c>
      <c r="E108" s="100">
        <v>0</v>
      </c>
      <c r="F108" s="100">
        <v>0</v>
      </c>
      <c r="G108" s="100">
        <v>0</v>
      </c>
      <c r="H108" s="100">
        <v>0</v>
      </c>
      <c r="I108" s="100">
        <v>0</v>
      </c>
      <c r="J108" s="100">
        <v>0</v>
      </c>
      <c r="K108" s="100">
        <v>0</v>
      </c>
      <c r="L108" s="100">
        <v>0</v>
      </c>
      <c r="M108" s="100">
        <v>0</v>
      </c>
      <c r="N108" s="100">
        <v>0</v>
      </c>
      <c r="O108" s="100">
        <v>0</v>
      </c>
      <c r="P108" s="100">
        <v>0</v>
      </c>
      <c r="Q108" s="100">
        <v>0</v>
      </c>
      <c r="R108" s="100">
        <v>0</v>
      </c>
      <c r="S108" s="100">
        <v>6</v>
      </c>
      <c r="T108" s="100">
        <v>15</v>
      </c>
      <c r="U108" s="100">
        <v>0</v>
      </c>
      <c r="V108" s="100">
        <v>21</v>
      </c>
      <c r="W108" s="128"/>
      <c r="X108" s="124">
        <v>2001</v>
      </c>
      <c r="Y108" s="100">
        <v>0</v>
      </c>
      <c r="Z108" s="100">
        <v>0</v>
      </c>
      <c r="AA108" s="100">
        <v>0</v>
      </c>
      <c r="AB108" s="100">
        <v>0</v>
      </c>
      <c r="AC108" s="100">
        <v>0</v>
      </c>
      <c r="AD108" s="100">
        <v>0</v>
      </c>
      <c r="AE108" s="100">
        <v>0</v>
      </c>
      <c r="AF108" s="100">
        <v>0</v>
      </c>
      <c r="AG108" s="100">
        <v>0</v>
      </c>
      <c r="AH108" s="100">
        <v>1</v>
      </c>
      <c r="AI108" s="100">
        <v>0</v>
      </c>
      <c r="AJ108" s="100">
        <v>0</v>
      </c>
      <c r="AK108" s="100">
        <v>1</v>
      </c>
      <c r="AL108" s="100">
        <v>4</v>
      </c>
      <c r="AM108" s="100">
        <v>6</v>
      </c>
      <c r="AN108" s="100">
        <v>8</v>
      </c>
      <c r="AO108" s="100">
        <v>35</v>
      </c>
      <c r="AP108" s="100">
        <v>83</v>
      </c>
      <c r="AQ108" s="100">
        <v>0</v>
      </c>
      <c r="AR108" s="100">
        <v>138</v>
      </c>
      <c r="AS108" s="128"/>
      <c r="AT108" s="124">
        <v>2001</v>
      </c>
      <c r="AU108" s="100">
        <v>0</v>
      </c>
      <c r="AV108" s="100">
        <v>0</v>
      </c>
      <c r="AW108" s="100">
        <v>0</v>
      </c>
      <c r="AX108" s="100">
        <v>0</v>
      </c>
      <c r="AY108" s="100">
        <v>0</v>
      </c>
      <c r="AZ108" s="100">
        <v>0</v>
      </c>
      <c r="BA108" s="100">
        <v>0</v>
      </c>
      <c r="BB108" s="100">
        <v>0</v>
      </c>
      <c r="BC108" s="100">
        <v>0</v>
      </c>
      <c r="BD108" s="100">
        <v>1</v>
      </c>
      <c r="BE108" s="100">
        <v>0</v>
      </c>
      <c r="BF108" s="100">
        <v>0</v>
      </c>
      <c r="BG108" s="100">
        <v>1</v>
      </c>
      <c r="BH108" s="100">
        <v>4</v>
      </c>
      <c r="BI108" s="100">
        <v>6</v>
      </c>
      <c r="BJ108" s="100">
        <v>8</v>
      </c>
      <c r="BK108" s="100">
        <v>41</v>
      </c>
      <c r="BL108" s="100">
        <v>98</v>
      </c>
      <c r="BM108" s="100">
        <v>0</v>
      </c>
      <c r="BN108" s="100">
        <v>159</v>
      </c>
      <c r="BP108" s="124">
        <v>2001</v>
      </c>
    </row>
    <row r="109" spans="2:68">
      <c r="B109" s="125">
        <v>2002</v>
      </c>
      <c r="C109" s="100">
        <v>0</v>
      </c>
      <c r="D109" s="100">
        <v>0</v>
      </c>
      <c r="E109" s="100">
        <v>0</v>
      </c>
      <c r="F109" s="100">
        <v>0</v>
      </c>
      <c r="G109" s="100">
        <v>0</v>
      </c>
      <c r="H109" s="100">
        <v>0</v>
      </c>
      <c r="I109" s="100">
        <v>0</v>
      </c>
      <c r="J109" s="100">
        <v>0</v>
      </c>
      <c r="K109" s="100">
        <v>0</v>
      </c>
      <c r="L109" s="100">
        <v>0</v>
      </c>
      <c r="M109" s="100">
        <v>0</v>
      </c>
      <c r="N109" s="100">
        <v>0</v>
      </c>
      <c r="O109" s="100">
        <v>0</v>
      </c>
      <c r="P109" s="100">
        <v>1</v>
      </c>
      <c r="Q109" s="100">
        <v>4</v>
      </c>
      <c r="R109" s="100">
        <v>2</v>
      </c>
      <c r="S109" s="100">
        <v>5</v>
      </c>
      <c r="T109" s="100">
        <v>14</v>
      </c>
      <c r="U109" s="100">
        <v>0</v>
      </c>
      <c r="V109" s="100">
        <v>26</v>
      </c>
      <c r="W109" s="128"/>
      <c r="X109" s="125">
        <v>2002</v>
      </c>
      <c r="Y109" s="100">
        <v>0</v>
      </c>
      <c r="Z109" s="100">
        <v>0</v>
      </c>
      <c r="AA109" s="100">
        <v>0</v>
      </c>
      <c r="AB109" s="100">
        <v>0</v>
      </c>
      <c r="AC109" s="100">
        <v>0</v>
      </c>
      <c r="AD109" s="100">
        <v>0</v>
      </c>
      <c r="AE109" s="100">
        <v>0</v>
      </c>
      <c r="AF109" s="100">
        <v>0</v>
      </c>
      <c r="AG109" s="100">
        <v>1</v>
      </c>
      <c r="AH109" s="100">
        <v>0</v>
      </c>
      <c r="AI109" s="100">
        <v>0</v>
      </c>
      <c r="AJ109" s="100">
        <v>0</v>
      </c>
      <c r="AK109" s="100">
        <v>1</v>
      </c>
      <c r="AL109" s="100">
        <v>1</v>
      </c>
      <c r="AM109" s="100">
        <v>3</v>
      </c>
      <c r="AN109" s="100">
        <v>15</v>
      </c>
      <c r="AO109" s="100">
        <v>29</v>
      </c>
      <c r="AP109" s="100">
        <v>105</v>
      </c>
      <c r="AQ109" s="100">
        <v>0</v>
      </c>
      <c r="AR109" s="100">
        <v>155</v>
      </c>
      <c r="AS109" s="128"/>
      <c r="AT109" s="125">
        <v>2002</v>
      </c>
      <c r="AU109" s="100">
        <v>0</v>
      </c>
      <c r="AV109" s="100">
        <v>0</v>
      </c>
      <c r="AW109" s="100">
        <v>0</v>
      </c>
      <c r="AX109" s="100">
        <v>0</v>
      </c>
      <c r="AY109" s="100">
        <v>0</v>
      </c>
      <c r="AZ109" s="100">
        <v>0</v>
      </c>
      <c r="BA109" s="100">
        <v>0</v>
      </c>
      <c r="BB109" s="100">
        <v>0</v>
      </c>
      <c r="BC109" s="100">
        <v>1</v>
      </c>
      <c r="BD109" s="100">
        <v>0</v>
      </c>
      <c r="BE109" s="100">
        <v>0</v>
      </c>
      <c r="BF109" s="100">
        <v>0</v>
      </c>
      <c r="BG109" s="100">
        <v>1</v>
      </c>
      <c r="BH109" s="100">
        <v>2</v>
      </c>
      <c r="BI109" s="100">
        <v>7</v>
      </c>
      <c r="BJ109" s="100">
        <v>17</v>
      </c>
      <c r="BK109" s="100">
        <v>34</v>
      </c>
      <c r="BL109" s="100">
        <v>119</v>
      </c>
      <c r="BM109" s="100">
        <v>0</v>
      </c>
      <c r="BN109" s="100">
        <v>181</v>
      </c>
      <c r="BP109" s="125">
        <v>2002</v>
      </c>
    </row>
    <row r="110" spans="2:68">
      <c r="B110" s="124">
        <v>2003</v>
      </c>
      <c r="C110" s="100">
        <v>0</v>
      </c>
      <c r="D110" s="100">
        <v>0</v>
      </c>
      <c r="E110" s="100">
        <v>0</v>
      </c>
      <c r="F110" s="100">
        <v>0</v>
      </c>
      <c r="G110" s="100">
        <v>0</v>
      </c>
      <c r="H110" s="100">
        <v>0</v>
      </c>
      <c r="I110" s="100">
        <v>0</v>
      </c>
      <c r="J110" s="100">
        <v>1</v>
      </c>
      <c r="K110" s="100">
        <v>0</v>
      </c>
      <c r="L110" s="100">
        <v>0</v>
      </c>
      <c r="M110" s="100">
        <v>0</v>
      </c>
      <c r="N110" s="100">
        <v>1</v>
      </c>
      <c r="O110" s="100">
        <v>0</v>
      </c>
      <c r="P110" s="100">
        <v>0</v>
      </c>
      <c r="Q110" s="100">
        <v>2</v>
      </c>
      <c r="R110" s="100">
        <v>1</v>
      </c>
      <c r="S110" s="100">
        <v>5</v>
      </c>
      <c r="T110" s="100">
        <v>14</v>
      </c>
      <c r="U110" s="100">
        <v>0</v>
      </c>
      <c r="V110" s="100">
        <v>24</v>
      </c>
      <c r="W110" s="128"/>
      <c r="X110" s="124">
        <v>2003</v>
      </c>
      <c r="Y110" s="100">
        <v>0</v>
      </c>
      <c r="Z110" s="100">
        <v>0</v>
      </c>
      <c r="AA110" s="100">
        <v>0</v>
      </c>
      <c r="AB110" s="100">
        <v>0</v>
      </c>
      <c r="AC110" s="100">
        <v>0</v>
      </c>
      <c r="AD110" s="100">
        <v>0</v>
      </c>
      <c r="AE110" s="100">
        <v>0</v>
      </c>
      <c r="AF110" s="100">
        <v>0</v>
      </c>
      <c r="AG110" s="100">
        <v>0</v>
      </c>
      <c r="AH110" s="100">
        <v>0</v>
      </c>
      <c r="AI110" s="100">
        <v>0</v>
      </c>
      <c r="AJ110" s="100">
        <v>1</v>
      </c>
      <c r="AK110" s="100">
        <v>0</v>
      </c>
      <c r="AL110" s="100">
        <v>2</v>
      </c>
      <c r="AM110" s="100">
        <v>3</v>
      </c>
      <c r="AN110" s="100">
        <v>18</v>
      </c>
      <c r="AO110" s="100">
        <v>28</v>
      </c>
      <c r="AP110" s="100">
        <v>105</v>
      </c>
      <c r="AQ110" s="100">
        <v>0</v>
      </c>
      <c r="AR110" s="100">
        <v>157</v>
      </c>
      <c r="AS110" s="128"/>
      <c r="AT110" s="124">
        <v>2003</v>
      </c>
      <c r="AU110" s="100">
        <v>0</v>
      </c>
      <c r="AV110" s="100">
        <v>0</v>
      </c>
      <c r="AW110" s="100">
        <v>0</v>
      </c>
      <c r="AX110" s="100">
        <v>0</v>
      </c>
      <c r="AY110" s="100">
        <v>0</v>
      </c>
      <c r="AZ110" s="100">
        <v>0</v>
      </c>
      <c r="BA110" s="100">
        <v>0</v>
      </c>
      <c r="BB110" s="100">
        <v>1</v>
      </c>
      <c r="BC110" s="100">
        <v>0</v>
      </c>
      <c r="BD110" s="100">
        <v>0</v>
      </c>
      <c r="BE110" s="100">
        <v>0</v>
      </c>
      <c r="BF110" s="100">
        <v>2</v>
      </c>
      <c r="BG110" s="100">
        <v>0</v>
      </c>
      <c r="BH110" s="100">
        <v>2</v>
      </c>
      <c r="BI110" s="100">
        <v>5</v>
      </c>
      <c r="BJ110" s="100">
        <v>19</v>
      </c>
      <c r="BK110" s="100">
        <v>33</v>
      </c>
      <c r="BL110" s="100">
        <v>119</v>
      </c>
      <c r="BM110" s="100">
        <v>0</v>
      </c>
      <c r="BN110" s="100">
        <v>181</v>
      </c>
      <c r="BP110" s="124">
        <v>2003</v>
      </c>
    </row>
    <row r="111" spans="2:68">
      <c r="B111" s="125">
        <v>2004</v>
      </c>
      <c r="C111" s="100">
        <v>0</v>
      </c>
      <c r="D111" s="100">
        <v>0</v>
      </c>
      <c r="E111" s="100">
        <v>0</v>
      </c>
      <c r="F111" s="100">
        <v>0</v>
      </c>
      <c r="G111" s="100">
        <v>0</v>
      </c>
      <c r="H111" s="100">
        <v>0</v>
      </c>
      <c r="I111" s="100">
        <v>0</v>
      </c>
      <c r="J111" s="100">
        <v>0</v>
      </c>
      <c r="K111" s="100">
        <v>0</v>
      </c>
      <c r="L111" s="100">
        <v>0</v>
      </c>
      <c r="M111" s="100">
        <v>0</v>
      </c>
      <c r="N111" s="100">
        <v>0</v>
      </c>
      <c r="O111" s="100">
        <v>0</v>
      </c>
      <c r="P111" s="100">
        <v>0</v>
      </c>
      <c r="Q111" s="100">
        <v>2</v>
      </c>
      <c r="R111" s="100">
        <v>0</v>
      </c>
      <c r="S111" s="100">
        <v>7</v>
      </c>
      <c r="T111" s="100">
        <v>17</v>
      </c>
      <c r="U111" s="100">
        <v>0</v>
      </c>
      <c r="V111" s="100">
        <v>26</v>
      </c>
      <c r="W111" s="128"/>
      <c r="X111" s="125">
        <v>2004</v>
      </c>
      <c r="Y111" s="100">
        <v>0</v>
      </c>
      <c r="Z111" s="100">
        <v>0</v>
      </c>
      <c r="AA111" s="100">
        <v>0</v>
      </c>
      <c r="AB111" s="100">
        <v>0</v>
      </c>
      <c r="AC111" s="100">
        <v>0</v>
      </c>
      <c r="AD111" s="100">
        <v>0</v>
      </c>
      <c r="AE111" s="100">
        <v>0</v>
      </c>
      <c r="AF111" s="100">
        <v>0</v>
      </c>
      <c r="AG111" s="100">
        <v>0</v>
      </c>
      <c r="AH111" s="100">
        <v>1</v>
      </c>
      <c r="AI111" s="100">
        <v>0</v>
      </c>
      <c r="AJ111" s="100">
        <v>0</v>
      </c>
      <c r="AK111" s="100">
        <v>1</v>
      </c>
      <c r="AL111" s="100">
        <v>0</v>
      </c>
      <c r="AM111" s="100">
        <v>2</v>
      </c>
      <c r="AN111" s="100">
        <v>8</v>
      </c>
      <c r="AO111" s="100">
        <v>30</v>
      </c>
      <c r="AP111" s="100">
        <v>108</v>
      </c>
      <c r="AQ111" s="100">
        <v>0</v>
      </c>
      <c r="AR111" s="100">
        <v>150</v>
      </c>
      <c r="AS111" s="128"/>
      <c r="AT111" s="125">
        <v>2004</v>
      </c>
      <c r="AU111" s="100">
        <v>0</v>
      </c>
      <c r="AV111" s="100">
        <v>0</v>
      </c>
      <c r="AW111" s="100">
        <v>0</v>
      </c>
      <c r="AX111" s="100">
        <v>0</v>
      </c>
      <c r="AY111" s="100">
        <v>0</v>
      </c>
      <c r="AZ111" s="100">
        <v>0</v>
      </c>
      <c r="BA111" s="100">
        <v>0</v>
      </c>
      <c r="BB111" s="100">
        <v>0</v>
      </c>
      <c r="BC111" s="100">
        <v>0</v>
      </c>
      <c r="BD111" s="100">
        <v>1</v>
      </c>
      <c r="BE111" s="100">
        <v>0</v>
      </c>
      <c r="BF111" s="100">
        <v>0</v>
      </c>
      <c r="BG111" s="100">
        <v>1</v>
      </c>
      <c r="BH111" s="100">
        <v>0</v>
      </c>
      <c r="BI111" s="100">
        <v>4</v>
      </c>
      <c r="BJ111" s="100">
        <v>8</v>
      </c>
      <c r="BK111" s="100">
        <v>37</v>
      </c>
      <c r="BL111" s="100">
        <v>125</v>
      </c>
      <c r="BM111" s="100">
        <v>0</v>
      </c>
      <c r="BN111" s="100">
        <v>176</v>
      </c>
      <c r="BP111" s="125">
        <v>2004</v>
      </c>
    </row>
    <row r="112" spans="2:68">
      <c r="B112" s="124">
        <v>2005</v>
      </c>
      <c r="C112" s="100">
        <v>0</v>
      </c>
      <c r="D112" s="100">
        <v>0</v>
      </c>
      <c r="E112" s="100">
        <v>0</v>
      </c>
      <c r="F112" s="100">
        <v>0</v>
      </c>
      <c r="G112" s="100">
        <v>0</v>
      </c>
      <c r="H112" s="100">
        <v>0</v>
      </c>
      <c r="I112" s="100">
        <v>0</v>
      </c>
      <c r="J112" s="100">
        <v>0</v>
      </c>
      <c r="K112" s="100">
        <v>0</v>
      </c>
      <c r="L112" s="100">
        <v>0</v>
      </c>
      <c r="M112" s="100">
        <v>0</v>
      </c>
      <c r="N112" s="100">
        <v>0</v>
      </c>
      <c r="O112" s="100">
        <v>0</v>
      </c>
      <c r="P112" s="100">
        <v>2</v>
      </c>
      <c r="Q112" s="100">
        <v>2</v>
      </c>
      <c r="R112" s="100">
        <v>1</v>
      </c>
      <c r="S112" s="100">
        <v>6</v>
      </c>
      <c r="T112" s="100">
        <v>12</v>
      </c>
      <c r="U112" s="100">
        <v>0</v>
      </c>
      <c r="V112" s="100">
        <v>23</v>
      </c>
      <c r="W112" s="128"/>
      <c r="X112" s="124">
        <v>2005</v>
      </c>
      <c r="Y112" s="100">
        <v>0</v>
      </c>
      <c r="Z112" s="100">
        <v>0</v>
      </c>
      <c r="AA112" s="100">
        <v>0</v>
      </c>
      <c r="AB112" s="100">
        <v>0</v>
      </c>
      <c r="AC112" s="100">
        <v>0</v>
      </c>
      <c r="AD112" s="100">
        <v>0</v>
      </c>
      <c r="AE112" s="100">
        <v>0</v>
      </c>
      <c r="AF112" s="100">
        <v>0</v>
      </c>
      <c r="AG112" s="100">
        <v>0</v>
      </c>
      <c r="AH112" s="100">
        <v>0</v>
      </c>
      <c r="AI112" s="100">
        <v>0</v>
      </c>
      <c r="AJ112" s="100">
        <v>0</v>
      </c>
      <c r="AK112" s="100">
        <v>0</v>
      </c>
      <c r="AL112" s="100">
        <v>3</v>
      </c>
      <c r="AM112" s="100">
        <v>3</v>
      </c>
      <c r="AN112" s="100">
        <v>15</v>
      </c>
      <c r="AO112" s="100">
        <v>25</v>
      </c>
      <c r="AP112" s="100">
        <v>113</v>
      </c>
      <c r="AQ112" s="100">
        <v>0</v>
      </c>
      <c r="AR112" s="100">
        <v>159</v>
      </c>
      <c r="AS112" s="128"/>
      <c r="AT112" s="124">
        <v>2005</v>
      </c>
      <c r="AU112" s="100">
        <v>0</v>
      </c>
      <c r="AV112" s="100">
        <v>0</v>
      </c>
      <c r="AW112" s="100">
        <v>0</v>
      </c>
      <c r="AX112" s="100">
        <v>0</v>
      </c>
      <c r="AY112" s="100">
        <v>0</v>
      </c>
      <c r="AZ112" s="100">
        <v>0</v>
      </c>
      <c r="BA112" s="100">
        <v>0</v>
      </c>
      <c r="BB112" s="100">
        <v>0</v>
      </c>
      <c r="BC112" s="100">
        <v>0</v>
      </c>
      <c r="BD112" s="100">
        <v>0</v>
      </c>
      <c r="BE112" s="100">
        <v>0</v>
      </c>
      <c r="BF112" s="100">
        <v>0</v>
      </c>
      <c r="BG112" s="100">
        <v>0</v>
      </c>
      <c r="BH112" s="100">
        <v>5</v>
      </c>
      <c r="BI112" s="100">
        <v>5</v>
      </c>
      <c r="BJ112" s="100">
        <v>16</v>
      </c>
      <c r="BK112" s="100">
        <v>31</v>
      </c>
      <c r="BL112" s="100">
        <v>125</v>
      </c>
      <c r="BM112" s="100">
        <v>0</v>
      </c>
      <c r="BN112" s="100">
        <v>182</v>
      </c>
      <c r="BP112" s="124">
        <v>2005</v>
      </c>
    </row>
    <row r="113" spans="2:68">
      <c r="B113" s="124">
        <v>2006</v>
      </c>
      <c r="C113" s="100">
        <v>0</v>
      </c>
      <c r="D113" s="100">
        <v>0</v>
      </c>
      <c r="E113" s="100">
        <v>0</v>
      </c>
      <c r="F113" s="100">
        <v>0</v>
      </c>
      <c r="G113" s="100">
        <v>0</v>
      </c>
      <c r="H113" s="100">
        <v>0</v>
      </c>
      <c r="I113" s="100">
        <v>0</v>
      </c>
      <c r="J113" s="100">
        <v>0</v>
      </c>
      <c r="K113" s="100">
        <v>0</v>
      </c>
      <c r="L113" s="100">
        <v>0</v>
      </c>
      <c r="M113" s="100">
        <v>0</v>
      </c>
      <c r="N113" s="100">
        <v>0</v>
      </c>
      <c r="O113" s="100">
        <v>0</v>
      </c>
      <c r="P113" s="100">
        <v>0</v>
      </c>
      <c r="Q113" s="100">
        <v>2</v>
      </c>
      <c r="R113" s="100">
        <v>0</v>
      </c>
      <c r="S113" s="100">
        <v>4</v>
      </c>
      <c r="T113" s="100">
        <v>21</v>
      </c>
      <c r="U113" s="100">
        <v>0</v>
      </c>
      <c r="V113" s="100">
        <v>27</v>
      </c>
      <c r="X113" s="124">
        <v>2006</v>
      </c>
      <c r="Y113" s="100">
        <v>0</v>
      </c>
      <c r="Z113" s="100">
        <v>0</v>
      </c>
      <c r="AA113" s="100">
        <v>0</v>
      </c>
      <c r="AB113" s="100">
        <v>0</v>
      </c>
      <c r="AC113" s="100">
        <v>0</v>
      </c>
      <c r="AD113" s="100">
        <v>0</v>
      </c>
      <c r="AE113" s="100">
        <v>0</v>
      </c>
      <c r="AF113" s="100">
        <v>0</v>
      </c>
      <c r="AG113" s="100">
        <v>0</v>
      </c>
      <c r="AH113" s="100">
        <v>0</v>
      </c>
      <c r="AI113" s="100">
        <v>1</v>
      </c>
      <c r="AJ113" s="100">
        <v>0</v>
      </c>
      <c r="AK113" s="100">
        <v>0</v>
      </c>
      <c r="AL113" s="100">
        <v>1</v>
      </c>
      <c r="AM113" s="100">
        <v>3</v>
      </c>
      <c r="AN113" s="100">
        <v>10</v>
      </c>
      <c r="AO113" s="100">
        <v>29</v>
      </c>
      <c r="AP113" s="100">
        <v>128</v>
      </c>
      <c r="AQ113" s="100">
        <v>0</v>
      </c>
      <c r="AR113" s="100">
        <v>172</v>
      </c>
      <c r="AT113" s="124">
        <v>2006</v>
      </c>
      <c r="AU113" s="100">
        <v>0</v>
      </c>
      <c r="AV113" s="100">
        <v>0</v>
      </c>
      <c r="AW113" s="100">
        <v>0</v>
      </c>
      <c r="AX113" s="100">
        <v>0</v>
      </c>
      <c r="AY113" s="100">
        <v>0</v>
      </c>
      <c r="AZ113" s="100">
        <v>0</v>
      </c>
      <c r="BA113" s="100">
        <v>0</v>
      </c>
      <c r="BB113" s="100">
        <v>0</v>
      </c>
      <c r="BC113" s="100">
        <v>0</v>
      </c>
      <c r="BD113" s="100">
        <v>0</v>
      </c>
      <c r="BE113" s="100">
        <v>1</v>
      </c>
      <c r="BF113" s="100">
        <v>0</v>
      </c>
      <c r="BG113" s="100">
        <v>0</v>
      </c>
      <c r="BH113" s="100">
        <v>1</v>
      </c>
      <c r="BI113" s="100">
        <v>5</v>
      </c>
      <c r="BJ113" s="100">
        <v>10</v>
      </c>
      <c r="BK113" s="100">
        <v>33</v>
      </c>
      <c r="BL113" s="100">
        <v>149</v>
      </c>
      <c r="BM113" s="100">
        <v>0</v>
      </c>
      <c r="BN113" s="100">
        <v>199</v>
      </c>
      <c r="BP113" s="124">
        <v>2006</v>
      </c>
    </row>
    <row r="114" spans="2:68">
      <c r="B114" s="124">
        <v>2007</v>
      </c>
      <c r="C114" s="100">
        <v>0</v>
      </c>
      <c r="D114" s="100">
        <v>0</v>
      </c>
      <c r="E114" s="100">
        <v>0</v>
      </c>
      <c r="F114" s="100">
        <v>0</v>
      </c>
      <c r="G114" s="100">
        <v>0</v>
      </c>
      <c r="H114" s="100">
        <v>0</v>
      </c>
      <c r="I114" s="100">
        <v>0</v>
      </c>
      <c r="J114" s="100">
        <v>0</v>
      </c>
      <c r="K114" s="100">
        <v>0</v>
      </c>
      <c r="L114" s="100">
        <v>0</v>
      </c>
      <c r="M114" s="100">
        <v>0</v>
      </c>
      <c r="N114" s="100">
        <v>0</v>
      </c>
      <c r="O114" s="100">
        <v>0</v>
      </c>
      <c r="P114" s="100">
        <v>3</v>
      </c>
      <c r="Q114" s="100">
        <v>2</v>
      </c>
      <c r="R114" s="100">
        <v>4</v>
      </c>
      <c r="S114" s="100">
        <v>1</v>
      </c>
      <c r="T114" s="100">
        <v>17</v>
      </c>
      <c r="U114" s="100">
        <v>0</v>
      </c>
      <c r="V114" s="100">
        <v>27</v>
      </c>
      <c r="X114" s="124">
        <v>2007</v>
      </c>
      <c r="Y114" s="100">
        <v>0</v>
      </c>
      <c r="Z114" s="100">
        <v>0</v>
      </c>
      <c r="AA114" s="100">
        <v>0</v>
      </c>
      <c r="AB114" s="100">
        <v>0</v>
      </c>
      <c r="AC114" s="100">
        <v>0</v>
      </c>
      <c r="AD114" s="100">
        <v>0</v>
      </c>
      <c r="AE114" s="100">
        <v>0</v>
      </c>
      <c r="AF114" s="100">
        <v>0</v>
      </c>
      <c r="AG114" s="100">
        <v>0</v>
      </c>
      <c r="AH114" s="100">
        <v>0</v>
      </c>
      <c r="AI114" s="100">
        <v>0</v>
      </c>
      <c r="AJ114" s="100">
        <v>0</v>
      </c>
      <c r="AK114" s="100">
        <v>1</v>
      </c>
      <c r="AL114" s="100">
        <v>4</v>
      </c>
      <c r="AM114" s="100">
        <v>3</v>
      </c>
      <c r="AN114" s="100">
        <v>14</v>
      </c>
      <c r="AO114" s="100">
        <v>25</v>
      </c>
      <c r="AP114" s="100">
        <v>172</v>
      </c>
      <c r="AQ114" s="100">
        <v>0</v>
      </c>
      <c r="AR114" s="100">
        <v>219</v>
      </c>
      <c r="AT114" s="124">
        <v>2007</v>
      </c>
      <c r="AU114" s="100">
        <v>0</v>
      </c>
      <c r="AV114" s="100">
        <v>0</v>
      </c>
      <c r="AW114" s="100">
        <v>0</v>
      </c>
      <c r="AX114" s="100">
        <v>0</v>
      </c>
      <c r="AY114" s="100">
        <v>0</v>
      </c>
      <c r="AZ114" s="100">
        <v>0</v>
      </c>
      <c r="BA114" s="100">
        <v>0</v>
      </c>
      <c r="BB114" s="100">
        <v>0</v>
      </c>
      <c r="BC114" s="100">
        <v>0</v>
      </c>
      <c r="BD114" s="100">
        <v>0</v>
      </c>
      <c r="BE114" s="100">
        <v>0</v>
      </c>
      <c r="BF114" s="100">
        <v>0</v>
      </c>
      <c r="BG114" s="100">
        <v>1</v>
      </c>
      <c r="BH114" s="100">
        <v>7</v>
      </c>
      <c r="BI114" s="100">
        <v>5</v>
      </c>
      <c r="BJ114" s="100">
        <v>18</v>
      </c>
      <c r="BK114" s="100">
        <v>26</v>
      </c>
      <c r="BL114" s="100">
        <v>189</v>
      </c>
      <c r="BM114" s="100">
        <v>0</v>
      </c>
      <c r="BN114" s="100">
        <v>246</v>
      </c>
      <c r="BP114" s="124">
        <v>2007</v>
      </c>
    </row>
    <row r="115" spans="2:68">
      <c r="B115" s="124">
        <v>2008</v>
      </c>
      <c r="C115" s="100">
        <v>0</v>
      </c>
      <c r="D115" s="100">
        <v>0</v>
      </c>
      <c r="E115" s="100">
        <v>0</v>
      </c>
      <c r="F115" s="100">
        <v>0</v>
      </c>
      <c r="G115" s="100">
        <v>1</v>
      </c>
      <c r="H115" s="100">
        <v>0</v>
      </c>
      <c r="I115" s="100">
        <v>0</v>
      </c>
      <c r="J115" s="100">
        <v>0</v>
      </c>
      <c r="K115" s="100">
        <v>0</v>
      </c>
      <c r="L115" s="100">
        <v>0</v>
      </c>
      <c r="M115" s="100">
        <v>0</v>
      </c>
      <c r="N115" s="100">
        <v>0</v>
      </c>
      <c r="O115" s="100">
        <v>1</v>
      </c>
      <c r="P115" s="100">
        <v>2</v>
      </c>
      <c r="Q115" s="100">
        <v>2</v>
      </c>
      <c r="R115" s="100">
        <v>4</v>
      </c>
      <c r="S115" s="100">
        <v>7</v>
      </c>
      <c r="T115" s="100">
        <v>18</v>
      </c>
      <c r="U115" s="100">
        <v>0</v>
      </c>
      <c r="V115" s="100">
        <v>35</v>
      </c>
      <c r="X115" s="124">
        <v>2008</v>
      </c>
      <c r="Y115" s="100">
        <v>0</v>
      </c>
      <c r="Z115" s="100">
        <v>0</v>
      </c>
      <c r="AA115" s="100">
        <v>0</v>
      </c>
      <c r="AB115" s="100">
        <v>0</v>
      </c>
      <c r="AC115" s="100">
        <v>0</v>
      </c>
      <c r="AD115" s="100">
        <v>0</v>
      </c>
      <c r="AE115" s="100">
        <v>0</v>
      </c>
      <c r="AF115" s="100">
        <v>0</v>
      </c>
      <c r="AG115" s="100">
        <v>0</v>
      </c>
      <c r="AH115" s="100">
        <v>0</v>
      </c>
      <c r="AI115" s="100">
        <v>0</v>
      </c>
      <c r="AJ115" s="100">
        <v>0</v>
      </c>
      <c r="AK115" s="100">
        <v>3</v>
      </c>
      <c r="AL115" s="100">
        <v>0</v>
      </c>
      <c r="AM115" s="100">
        <v>4</v>
      </c>
      <c r="AN115" s="100">
        <v>4</v>
      </c>
      <c r="AO115" s="100">
        <v>30</v>
      </c>
      <c r="AP115" s="100">
        <v>149</v>
      </c>
      <c r="AQ115" s="100">
        <v>0</v>
      </c>
      <c r="AR115" s="100">
        <v>190</v>
      </c>
      <c r="AT115" s="124">
        <v>2008</v>
      </c>
      <c r="AU115" s="100">
        <v>0</v>
      </c>
      <c r="AV115" s="100">
        <v>0</v>
      </c>
      <c r="AW115" s="100">
        <v>0</v>
      </c>
      <c r="AX115" s="100">
        <v>0</v>
      </c>
      <c r="AY115" s="100">
        <v>1</v>
      </c>
      <c r="AZ115" s="100">
        <v>0</v>
      </c>
      <c r="BA115" s="100">
        <v>0</v>
      </c>
      <c r="BB115" s="100">
        <v>0</v>
      </c>
      <c r="BC115" s="100">
        <v>0</v>
      </c>
      <c r="BD115" s="100">
        <v>0</v>
      </c>
      <c r="BE115" s="100">
        <v>0</v>
      </c>
      <c r="BF115" s="100">
        <v>0</v>
      </c>
      <c r="BG115" s="100">
        <v>4</v>
      </c>
      <c r="BH115" s="100">
        <v>2</v>
      </c>
      <c r="BI115" s="100">
        <v>6</v>
      </c>
      <c r="BJ115" s="100">
        <v>8</v>
      </c>
      <c r="BK115" s="100">
        <v>37</v>
      </c>
      <c r="BL115" s="100">
        <v>167</v>
      </c>
      <c r="BM115" s="100">
        <v>0</v>
      </c>
      <c r="BN115" s="100">
        <v>225</v>
      </c>
      <c r="BP115" s="124">
        <v>2008</v>
      </c>
    </row>
    <row r="116" spans="2:68">
      <c r="B116" s="124">
        <v>2009</v>
      </c>
      <c r="C116" s="100">
        <v>1</v>
      </c>
      <c r="D116" s="100">
        <v>0</v>
      </c>
      <c r="E116" s="100">
        <v>0</v>
      </c>
      <c r="F116" s="100">
        <v>0</v>
      </c>
      <c r="G116" s="100">
        <v>0</v>
      </c>
      <c r="H116" s="100">
        <v>0</v>
      </c>
      <c r="I116" s="100">
        <v>0</v>
      </c>
      <c r="J116" s="100">
        <v>0</v>
      </c>
      <c r="K116" s="100">
        <v>1</v>
      </c>
      <c r="L116" s="100">
        <v>0</v>
      </c>
      <c r="M116" s="100">
        <v>0</v>
      </c>
      <c r="N116" s="100">
        <v>2</v>
      </c>
      <c r="O116" s="100">
        <v>0</v>
      </c>
      <c r="P116" s="100">
        <v>1</v>
      </c>
      <c r="Q116" s="100">
        <v>1</v>
      </c>
      <c r="R116" s="100">
        <v>3</v>
      </c>
      <c r="S116" s="100">
        <v>3</v>
      </c>
      <c r="T116" s="100">
        <v>15</v>
      </c>
      <c r="U116" s="100">
        <v>0</v>
      </c>
      <c r="V116" s="100">
        <v>27</v>
      </c>
      <c r="X116" s="124">
        <v>2009</v>
      </c>
      <c r="Y116" s="100">
        <v>0</v>
      </c>
      <c r="Z116" s="100">
        <v>0</v>
      </c>
      <c r="AA116" s="100">
        <v>0</v>
      </c>
      <c r="AB116" s="100">
        <v>0</v>
      </c>
      <c r="AC116" s="100">
        <v>0</v>
      </c>
      <c r="AD116" s="100">
        <v>0</v>
      </c>
      <c r="AE116" s="100">
        <v>0</v>
      </c>
      <c r="AF116" s="100">
        <v>0</v>
      </c>
      <c r="AG116" s="100">
        <v>0</v>
      </c>
      <c r="AH116" s="100">
        <v>1</v>
      </c>
      <c r="AI116" s="100">
        <v>0</v>
      </c>
      <c r="AJ116" s="100">
        <v>0</v>
      </c>
      <c r="AK116" s="100">
        <v>0</v>
      </c>
      <c r="AL116" s="100">
        <v>1</v>
      </c>
      <c r="AM116" s="100">
        <v>5</v>
      </c>
      <c r="AN116" s="100">
        <v>7</v>
      </c>
      <c r="AO116" s="100">
        <v>17</v>
      </c>
      <c r="AP116" s="100">
        <v>132</v>
      </c>
      <c r="AQ116" s="100">
        <v>0</v>
      </c>
      <c r="AR116" s="100">
        <v>163</v>
      </c>
      <c r="AT116" s="124">
        <v>2009</v>
      </c>
      <c r="AU116" s="100">
        <v>1</v>
      </c>
      <c r="AV116" s="100">
        <v>0</v>
      </c>
      <c r="AW116" s="100">
        <v>0</v>
      </c>
      <c r="AX116" s="100">
        <v>0</v>
      </c>
      <c r="AY116" s="100">
        <v>0</v>
      </c>
      <c r="AZ116" s="100">
        <v>0</v>
      </c>
      <c r="BA116" s="100">
        <v>0</v>
      </c>
      <c r="BB116" s="100">
        <v>0</v>
      </c>
      <c r="BC116" s="100">
        <v>1</v>
      </c>
      <c r="BD116" s="100">
        <v>1</v>
      </c>
      <c r="BE116" s="100">
        <v>0</v>
      </c>
      <c r="BF116" s="100">
        <v>2</v>
      </c>
      <c r="BG116" s="100">
        <v>0</v>
      </c>
      <c r="BH116" s="100">
        <v>2</v>
      </c>
      <c r="BI116" s="100">
        <v>6</v>
      </c>
      <c r="BJ116" s="100">
        <v>10</v>
      </c>
      <c r="BK116" s="100">
        <v>20</v>
      </c>
      <c r="BL116" s="100">
        <v>147</v>
      </c>
      <c r="BM116" s="100">
        <v>0</v>
      </c>
      <c r="BN116" s="100">
        <v>190</v>
      </c>
      <c r="BP116" s="124">
        <v>2009</v>
      </c>
    </row>
    <row r="117" spans="2:68">
      <c r="B117" s="124">
        <v>2010</v>
      </c>
      <c r="C117" s="100">
        <v>0</v>
      </c>
      <c r="D117" s="100">
        <v>0</v>
      </c>
      <c r="E117" s="100">
        <v>0</v>
      </c>
      <c r="F117" s="100">
        <v>0</v>
      </c>
      <c r="G117" s="100">
        <v>0</v>
      </c>
      <c r="H117" s="100">
        <v>0</v>
      </c>
      <c r="I117" s="100">
        <v>0</v>
      </c>
      <c r="J117" s="100">
        <v>0</v>
      </c>
      <c r="K117" s="100">
        <v>0</v>
      </c>
      <c r="L117" s="100">
        <v>0</v>
      </c>
      <c r="M117" s="100">
        <v>0</v>
      </c>
      <c r="N117" s="100">
        <v>0</v>
      </c>
      <c r="O117" s="100">
        <v>0</v>
      </c>
      <c r="P117" s="100">
        <v>1</v>
      </c>
      <c r="Q117" s="100">
        <v>0</v>
      </c>
      <c r="R117" s="100">
        <v>2</v>
      </c>
      <c r="S117" s="100">
        <v>7</v>
      </c>
      <c r="T117" s="100">
        <v>15</v>
      </c>
      <c r="U117" s="100">
        <v>0</v>
      </c>
      <c r="V117" s="100">
        <v>25</v>
      </c>
      <c r="X117" s="124">
        <v>2010</v>
      </c>
      <c r="Y117" s="100">
        <v>0</v>
      </c>
      <c r="Z117" s="100">
        <v>0</v>
      </c>
      <c r="AA117" s="100">
        <v>0</v>
      </c>
      <c r="AB117" s="100">
        <v>0</v>
      </c>
      <c r="AC117" s="100">
        <v>0</v>
      </c>
      <c r="AD117" s="100">
        <v>0</v>
      </c>
      <c r="AE117" s="100">
        <v>0</v>
      </c>
      <c r="AF117" s="100">
        <v>0</v>
      </c>
      <c r="AG117" s="100">
        <v>0</v>
      </c>
      <c r="AH117" s="100">
        <v>0</v>
      </c>
      <c r="AI117" s="100">
        <v>0</v>
      </c>
      <c r="AJ117" s="100">
        <v>0</v>
      </c>
      <c r="AK117" s="100">
        <v>3</v>
      </c>
      <c r="AL117" s="100">
        <v>2</v>
      </c>
      <c r="AM117" s="100">
        <v>6</v>
      </c>
      <c r="AN117" s="100">
        <v>8</v>
      </c>
      <c r="AO117" s="100">
        <v>23</v>
      </c>
      <c r="AP117" s="100">
        <v>143</v>
      </c>
      <c r="AQ117" s="100">
        <v>0</v>
      </c>
      <c r="AR117" s="100">
        <v>185</v>
      </c>
      <c r="AT117" s="124">
        <v>2010</v>
      </c>
      <c r="AU117" s="100">
        <v>0</v>
      </c>
      <c r="AV117" s="100">
        <v>0</v>
      </c>
      <c r="AW117" s="100">
        <v>0</v>
      </c>
      <c r="AX117" s="100">
        <v>0</v>
      </c>
      <c r="AY117" s="100">
        <v>0</v>
      </c>
      <c r="AZ117" s="100">
        <v>0</v>
      </c>
      <c r="BA117" s="100">
        <v>0</v>
      </c>
      <c r="BB117" s="100">
        <v>0</v>
      </c>
      <c r="BC117" s="100">
        <v>0</v>
      </c>
      <c r="BD117" s="100">
        <v>0</v>
      </c>
      <c r="BE117" s="100">
        <v>0</v>
      </c>
      <c r="BF117" s="100">
        <v>0</v>
      </c>
      <c r="BG117" s="100">
        <v>3</v>
      </c>
      <c r="BH117" s="100">
        <v>3</v>
      </c>
      <c r="BI117" s="100">
        <v>6</v>
      </c>
      <c r="BJ117" s="100">
        <v>10</v>
      </c>
      <c r="BK117" s="100">
        <v>30</v>
      </c>
      <c r="BL117" s="100">
        <v>158</v>
      </c>
      <c r="BM117" s="100">
        <v>0</v>
      </c>
      <c r="BN117" s="100">
        <v>210</v>
      </c>
      <c r="BP117" s="124">
        <v>2010</v>
      </c>
    </row>
    <row r="118" spans="2:68">
      <c r="B118" s="124">
        <v>2011</v>
      </c>
      <c r="C118" s="100">
        <v>0</v>
      </c>
      <c r="D118" s="100">
        <v>0</v>
      </c>
      <c r="E118" s="100">
        <v>0</v>
      </c>
      <c r="F118" s="100">
        <v>0</v>
      </c>
      <c r="G118" s="100">
        <v>0</v>
      </c>
      <c r="H118" s="100">
        <v>0</v>
      </c>
      <c r="I118" s="100">
        <v>0</v>
      </c>
      <c r="J118" s="100">
        <v>0</v>
      </c>
      <c r="K118" s="100">
        <v>0</v>
      </c>
      <c r="L118" s="100">
        <v>0</v>
      </c>
      <c r="M118" s="100">
        <v>1</v>
      </c>
      <c r="N118" s="100">
        <v>0</v>
      </c>
      <c r="O118" s="100">
        <v>0</v>
      </c>
      <c r="P118" s="100">
        <v>1</v>
      </c>
      <c r="Q118" s="100">
        <v>0</v>
      </c>
      <c r="R118" s="100">
        <v>0</v>
      </c>
      <c r="S118" s="100">
        <v>6</v>
      </c>
      <c r="T118" s="100">
        <v>16</v>
      </c>
      <c r="U118" s="100">
        <v>0</v>
      </c>
      <c r="V118" s="100">
        <v>24</v>
      </c>
      <c r="X118" s="124">
        <v>2011</v>
      </c>
      <c r="Y118" s="100">
        <v>0</v>
      </c>
      <c r="Z118" s="100">
        <v>0</v>
      </c>
      <c r="AA118" s="100">
        <v>0</v>
      </c>
      <c r="AB118" s="100">
        <v>0</v>
      </c>
      <c r="AC118" s="100">
        <v>0</v>
      </c>
      <c r="AD118" s="100">
        <v>0</v>
      </c>
      <c r="AE118" s="100">
        <v>0</v>
      </c>
      <c r="AF118" s="100">
        <v>0</v>
      </c>
      <c r="AG118" s="100">
        <v>0</v>
      </c>
      <c r="AH118" s="100">
        <v>0</v>
      </c>
      <c r="AI118" s="100">
        <v>0</v>
      </c>
      <c r="AJ118" s="100">
        <v>0</v>
      </c>
      <c r="AK118" s="100">
        <v>0</v>
      </c>
      <c r="AL118" s="100">
        <v>3</v>
      </c>
      <c r="AM118" s="100">
        <v>4</v>
      </c>
      <c r="AN118" s="100">
        <v>7</v>
      </c>
      <c r="AO118" s="100">
        <v>25</v>
      </c>
      <c r="AP118" s="100">
        <v>121</v>
      </c>
      <c r="AQ118" s="100">
        <v>0</v>
      </c>
      <c r="AR118" s="100">
        <v>160</v>
      </c>
      <c r="AT118" s="124">
        <v>2011</v>
      </c>
      <c r="AU118" s="100">
        <v>0</v>
      </c>
      <c r="AV118" s="100">
        <v>0</v>
      </c>
      <c r="AW118" s="100">
        <v>0</v>
      </c>
      <c r="AX118" s="100">
        <v>0</v>
      </c>
      <c r="AY118" s="100">
        <v>0</v>
      </c>
      <c r="AZ118" s="100">
        <v>0</v>
      </c>
      <c r="BA118" s="100">
        <v>0</v>
      </c>
      <c r="BB118" s="100">
        <v>0</v>
      </c>
      <c r="BC118" s="100">
        <v>0</v>
      </c>
      <c r="BD118" s="100">
        <v>0</v>
      </c>
      <c r="BE118" s="100">
        <v>1</v>
      </c>
      <c r="BF118" s="100">
        <v>0</v>
      </c>
      <c r="BG118" s="100">
        <v>0</v>
      </c>
      <c r="BH118" s="100">
        <v>4</v>
      </c>
      <c r="BI118" s="100">
        <v>4</v>
      </c>
      <c r="BJ118" s="100">
        <v>7</v>
      </c>
      <c r="BK118" s="100">
        <v>31</v>
      </c>
      <c r="BL118" s="100">
        <v>137</v>
      </c>
      <c r="BM118" s="100">
        <v>0</v>
      </c>
      <c r="BN118" s="100">
        <v>184</v>
      </c>
      <c r="BP118" s="124">
        <v>2011</v>
      </c>
    </row>
    <row r="119" spans="2:68">
      <c r="B119" s="124">
        <v>2012</v>
      </c>
      <c r="C119" s="100">
        <v>0</v>
      </c>
      <c r="D119" s="100">
        <v>0</v>
      </c>
      <c r="E119" s="100">
        <v>0</v>
      </c>
      <c r="F119" s="100">
        <v>0</v>
      </c>
      <c r="G119" s="100">
        <v>0</v>
      </c>
      <c r="H119" s="100">
        <v>0</v>
      </c>
      <c r="I119" s="100">
        <v>0</v>
      </c>
      <c r="J119" s="100">
        <v>0</v>
      </c>
      <c r="K119" s="100">
        <v>0</v>
      </c>
      <c r="L119" s="100">
        <v>0</v>
      </c>
      <c r="M119" s="100">
        <v>0</v>
      </c>
      <c r="N119" s="100">
        <v>0</v>
      </c>
      <c r="O119" s="100">
        <v>0</v>
      </c>
      <c r="P119" s="100">
        <v>0</v>
      </c>
      <c r="Q119" s="100">
        <v>1</v>
      </c>
      <c r="R119" s="100">
        <v>1</v>
      </c>
      <c r="S119" s="100">
        <v>4</v>
      </c>
      <c r="T119" s="100">
        <v>17</v>
      </c>
      <c r="U119" s="100">
        <v>0</v>
      </c>
      <c r="V119" s="100">
        <v>23</v>
      </c>
      <c r="X119" s="124">
        <v>2012</v>
      </c>
      <c r="Y119" s="100">
        <v>0</v>
      </c>
      <c r="Z119" s="100">
        <v>0</v>
      </c>
      <c r="AA119" s="100">
        <v>0</v>
      </c>
      <c r="AB119" s="100">
        <v>0</v>
      </c>
      <c r="AC119" s="100">
        <v>0</v>
      </c>
      <c r="AD119" s="100">
        <v>0</v>
      </c>
      <c r="AE119" s="100">
        <v>0</v>
      </c>
      <c r="AF119" s="100">
        <v>0</v>
      </c>
      <c r="AG119" s="100">
        <v>0</v>
      </c>
      <c r="AH119" s="100">
        <v>0</v>
      </c>
      <c r="AI119" s="100">
        <v>0</v>
      </c>
      <c r="AJ119" s="100">
        <v>0</v>
      </c>
      <c r="AK119" s="100">
        <v>0</v>
      </c>
      <c r="AL119" s="100">
        <v>1</v>
      </c>
      <c r="AM119" s="100">
        <v>4</v>
      </c>
      <c r="AN119" s="100">
        <v>7</v>
      </c>
      <c r="AO119" s="100">
        <v>26</v>
      </c>
      <c r="AP119" s="100">
        <v>122</v>
      </c>
      <c r="AQ119" s="100">
        <v>0</v>
      </c>
      <c r="AR119" s="100">
        <v>160</v>
      </c>
      <c r="AT119" s="124">
        <v>2012</v>
      </c>
      <c r="AU119" s="100">
        <v>0</v>
      </c>
      <c r="AV119" s="100">
        <v>0</v>
      </c>
      <c r="AW119" s="100">
        <v>0</v>
      </c>
      <c r="AX119" s="100">
        <v>0</v>
      </c>
      <c r="AY119" s="100">
        <v>0</v>
      </c>
      <c r="AZ119" s="100">
        <v>0</v>
      </c>
      <c r="BA119" s="100">
        <v>0</v>
      </c>
      <c r="BB119" s="100">
        <v>0</v>
      </c>
      <c r="BC119" s="100">
        <v>0</v>
      </c>
      <c r="BD119" s="100">
        <v>0</v>
      </c>
      <c r="BE119" s="100">
        <v>0</v>
      </c>
      <c r="BF119" s="100">
        <v>0</v>
      </c>
      <c r="BG119" s="100">
        <v>0</v>
      </c>
      <c r="BH119" s="100">
        <v>1</v>
      </c>
      <c r="BI119" s="100">
        <v>5</v>
      </c>
      <c r="BJ119" s="100">
        <v>8</v>
      </c>
      <c r="BK119" s="100">
        <v>30</v>
      </c>
      <c r="BL119" s="100">
        <v>139</v>
      </c>
      <c r="BM119" s="100">
        <v>0</v>
      </c>
      <c r="BN119" s="100">
        <v>183</v>
      </c>
      <c r="BP119" s="124">
        <v>2012</v>
      </c>
    </row>
    <row r="120" spans="2:68">
      <c r="B120" s="124">
        <v>2013</v>
      </c>
      <c r="C120" s="100">
        <v>0</v>
      </c>
      <c r="D120" s="100">
        <v>0</v>
      </c>
      <c r="E120" s="100">
        <v>0</v>
      </c>
      <c r="F120" s="100">
        <v>0</v>
      </c>
      <c r="G120" s="100">
        <v>0</v>
      </c>
      <c r="H120" s="100">
        <v>0</v>
      </c>
      <c r="I120" s="100">
        <v>0</v>
      </c>
      <c r="J120" s="100">
        <v>0</v>
      </c>
      <c r="K120" s="100">
        <v>0</v>
      </c>
      <c r="L120" s="100">
        <v>0</v>
      </c>
      <c r="M120" s="100">
        <v>1</v>
      </c>
      <c r="N120" s="100">
        <v>0</v>
      </c>
      <c r="O120" s="100">
        <v>0</v>
      </c>
      <c r="P120" s="100">
        <v>0</v>
      </c>
      <c r="Q120" s="100">
        <v>1</v>
      </c>
      <c r="R120" s="100">
        <v>1</v>
      </c>
      <c r="S120" s="100">
        <v>3</v>
      </c>
      <c r="T120" s="100">
        <v>17</v>
      </c>
      <c r="U120" s="100">
        <v>0</v>
      </c>
      <c r="V120" s="100">
        <v>23</v>
      </c>
      <c r="X120" s="124">
        <v>2013</v>
      </c>
      <c r="Y120" s="100">
        <v>0</v>
      </c>
      <c r="Z120" s="100">
        <v>0</v>
      </c>
      <c r="AA120" s="100">
        <v>0</v>
      </c>
      <c r="AB120" s="100">
        <v>0</v>
      </c>
      <c r="AC120" s="100">
        <v>0</v>
      </c>
      <c r="AD120" s="100">
        <v>0</v>
      </c>
      <c r="AE120" s="100">
        <v>0</v>
      </c>
      <c r="AF120" s="100">
        <v>0</v>
      </c>
      <c r="AG120" s="100">
        <v>0</v>
      </c>
      <c r="AH120" s="100">
        <v>0</v>
      </c>
      <c r="AI120" s="100">
        <v>0</v>
      </c>
      <c r="AJ120" s="100">
        <v>0</v>
      </c>
      <c r="AK120" s="100">
        <v>0</v>
      </c>
      <c r="AL120" s="100">
        <v>0</v>
      </c>
      <c r="AM120" s="100">
        <v>2</v>
      </c>
      <c r="AN120" s="100">
        <v>4</v>
      </c>
      <c r="AO120" s="100">
        <v>17</v>
      </c>
      <c r="AP120" s="100">
        <v>121</v>
      </c>
      <c r="AQ120" s="100">
        <v>0</v>
      </c>
      <c r="AR120" s="100">
        <v>144</v>
      </c>
      <c r="AT120" s="124">
        <v>2013</v>
      </c>
      <c r="AU120" s="100">
        <v>0</v>
      </c>
      <c r="AV120" s="100">
        <v>0</v>
      </c>
      <c r="AW120" s="100">
        <v>0</v>
      </c>
      <c r="AX120" s="100">
        <v>0</v>
      </c>
      <c r="AY120" s="100">
        <v>0</v>
      </c>
      <c r="AZ120" s="100">
        <v>0</v>
      </c>
      <c r="BA120" s="100">
        <v>0</v>
      </c>
      <c r="BB120" s="100">
        <v>0</v>
      </c>
      <c r="BC120" s="100">
        <v>0</v>
      </c>
      <c r="BD120" s="100">
        <v>0</v>
      </c>
      <c r="BE120" s="100">
        <v>1</v>
      </c>
      <c r="BF120" s="100">
        <v>0</v>
      </c>
      <c r="BG120" s="100">
        <v>0</v>
      </c>
      <c r="BH120" s="100">
        <v>0</v>
      </c>
      <c r="BI120" s="100">
        <v>3</v>
      </c>
      <c r="BJ120" s="100">
        <v>5</v>
      </c>
      <c r="BK120" s="100">
        <v>20</v>
      </c>
      <c r="BL120" s="100">
        <v>138</v>
      </c>
      <c r="BM120" s="100">
        <v>0</v>
      </c>
      <c r="BN120" s="100">
        <v>167</v>
      </c>
      <c r="BP120" s="124">
        <v>2013</v>
      </c>
    </row>
    <row r="121" spans="2:68">
      <c r="B121" s="124">
        <v>2014</v>
      </c>
      <c r="C121" s="100">
        <v>0</v>
      </c>
      <c r="D121" s="100">
        <v>0</v>
      </c>
      <c r="E121" s="100">
        <v>0</v>
      </c>
      <c r="F121" s="100">
        <v>0</v>
      </c>
      <c r="G121" s="100">
        <v>0</v>
      </c>
      <c r="H121" s="100">
        <v>0</v>
      </c>
      <c r="I121" s="100">
        <v>0</v>
      </c>
      <c r="J121" s="100">
        <v>0</v>
      </c>
      <c r="K121" s="100">
        <v>0</v>
      </c>
      <c r="L121" s="100">
        <v>0</v>
      </c>
      <c r="M121" s="100">
        <v>0</v>
      </c>
      <c r="N121" s="100">
        <v>0</v>
      </c>
      <c r="O121" s="100">
        <v>1</v>
      </c>
      <c r="P121" s="100">
        <v>0</v>
      </c>
      <c r="Q121" s="100">
        <v>2</v>
      </c>
      <c r="R121" s="100">
        <v>2</v>
      </c>
      <c r="S121" s="100">
        <v>1</v>
      </c>
      <c r="T121" s="100">
        <v>26</v>
      </c>
      <c r="U121" s="100">
        <v>0</v>
      </c>
      <c r="V121" s="100">
        <v>32</v>
      </c>
      <c r="X121" s="124">
        <v>2014</v>
      </c>
      <c r="Y121" s="100">
        <v>0</v>
      </c>
      <c r="Z121" s="100">
        <v>0</v>
      </c>
      <c r="AA121" s="100">
        <v>0</v>
      </c>
      <c r="AB121" s="100">
        <v>0</v>
      </c>
      <c r="AC121" s="100">
        <v>0</v>
      </c>
      <c r="AD121" s="100">
        <v>0</v>
      </c>
      <c r="AE121" s="100">
        <v>0</v>
      </c>
      <c r="AF121" s="100">
        <v>0</v>
      </c>
      <c r="AG121" s="100">
        <v>0</v>
      </c>
      <c r="AH121" s="100">
        <v>0</v>
      </c>
      <c r="AI121" s="100">
        <v>0</v>
      </c>
      <c r="AJ121" s="100">
        <v>0</v>
      </c>
      <c r="AK121" s="100">
        <v>0</v>
      </c>
      <c r="AL121" s="100">
        <v>1</v>
      </c>
      <c r="AM121" s="100">
        <v>2</v>
      </c>
      <c r="AN121" s="100">
        <v>9</v>
      </c>
      <c r="AO121" s="100">
        <v>18</v>
      </c>
      <c r="AP121" s="100">
        <v>132</v>
      </c>
      <c r="AQ121" s="100">
        <v>0</v>
      </c>
      <c r="AR121" s="100">
        <v>162</v>
      </c>
      <c r="AT121" s="124">
        <v>2014</v>
      </c>
      <c r="AU121" s="100">
        <v>0</v>
      </c>
      <c r="AV121" s="100">
        <v>0</v>
      </c>
      <c r="AW121" s="100">
        <v>0</v>
      </c>
      <c r="AX121" s="100">
        <v>0</v>
      </c>
      <c r="AY121" s="100">
        <v>0</v>
      </c>
      <c r="AZ121" s="100">
        <v>0</v>
      </c>
      <c r="BA121" s="100">
        <v>0</v>
      </c>
      <c r="BB121" s="100">
        <v>0</v>
      </c>
      <c r="BC121" s="100">
        <v>0</v>
      </c>
      <c r="BD121" s="100">
        <v>0</v>
      </c>
      <c r="BE121" s="100">
        <v>0</v>
      </c>
      <c r="BF121" s="100">
        <v>0</v>
      </c>
      <c r="BG121" s="100">
        <v>1</v>
      </c>
      <c r="BH121" s="100">
        <v>1</v>
      </c>
      <c r="BI121" s="100">
        <v>4</v>
      </c>
      <c r="BJ121" s="100">
        <v>11</v>
      </c>
      <c r="BK121" s="100">
        <v>19</v>
      </c>
      <c r="BL121" s="100">
        <v>158</v>
      </c>
      <c r="BM121" s="100">
        <v>0</v>
      </c>
      <c r="BN121" s="100">
        <v>194</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8"/>
      <c r="BP71" s="121">
        <v>1964</v>
      </c>
    </row>
    <row r="72" spans="1:68">
      <c r="A72" s="12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8"/>
      <c r="BP72" s="121">
        <v>1965</v>
      </c>
    </row>
    <row r="73" spans="1:68">
      <c r="A73" s="12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8"/>
      <c r="BP73" s="121">
        <v>1966</v>
      </c>
    </row>
    <row r="74" spans="1:68">
      <c r="A74" s="12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8"/>
      <c r="BP74" s="121">
        <v>1967</v>
      </c>
    </row>
    <row r="75" spans="1:68">
      <c r="A75" s="128"/>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8"/>
      <c r="X75" s="122">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8"/>
      <c r="AT75" s="122">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O75" s="128"/>
      <c r="BP75" s="122">
        <v>1968</v>
      </c>
    </row>
    <row r="76" spans="1:68">
      <c r="A76" s="128"/>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8"/>
      <c r="X76" s="122">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8"/>
      <c r="AT76" s="122">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O76" s="128"/>
      <c r="BP76" s="122">
        <v>1969</v>
      </c>
    </row>
    <row r="77" spans="1:68">
      <c r="A77" s="128"/>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8"/>
      <c r="X77" s="122">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8"/>
      <c r="AT77" s="122">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O77" s="128"/>
      <c r="BP77" s="122">
        <v>1970</v>
      </c>
    </row>
    <row r="78" spans="1:68">
      <c r="A78" s="128"/>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8"/>
      <c r="X78" s="122">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8"/>
      <c r="AT78" s="122">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O78" s="128"/>
      <c r="BP78" s="122">
        <v>1971</v>
      </c>
    </row>
    <row r="79" spans="1:68">
      <c r="A79" s="128"/>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8"/>
      <c r="X79" s="122">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8"/>
      <c r="AT79" s="122">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O79" s="128"/>
      <c r="BP79" s="122">
        <v>1972</v>
      </c>
    </row>
    <row r="80" spans="1:68">
      <c r="A80" s="128"/>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8"/>
      <c r="X80" s="122">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8"/>
      <c r="AT80" s="122">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O80" s="128"/>
      <c r="BP80" s="122">
        <v>1973</v>
      </c>
    </row>
    <row r="81" spans="1:68">
      <c r="A81" s="128"/>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8"/>
      <c r="X81" s="122">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8"/>
      <c r="AT81" s="122">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O81" s="128"/>
      <c r="BP81" s="122">
        <v>1974</v>
      </c>
    </row>
    <row r="82" spans="1:68">
      <c r="A82" s="128"/>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8"/>
      <c r="X82" s="122">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8"/>
      <c r="AT82" s="122">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O82" s="128"/>
      <c r="BP82" s="122">
        <v>1975</v>
      </c>
    </row>
    <row r="83" spans="1:68">
      <c r="A83" s="128"/>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8"/>
      <c r="X83" s="122">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8"/>
      <c r="AT83" s="122">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O83" s="128"/>
      <c r="BP83" s="122">
        <v>1976</v>
      </c>
    </row>
    <row r="84" spans="1:68">
      <c r="A84" s="128"/>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8"/>
      <c r="X84" s="122">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8"/>
      <c r="AT84" s="122">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O84" s="128"/>
      <c r="BP84" s="122">
        <v>1977</v>
      </c>
    </row>
    <row r="85" spans="1:68">
      <c r="A85" s="128"/>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8"/>
      <c r="X85" s="122">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8"/>
      <c r="AT85" s="122">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O85" s="128"/>
      <c r="BP85" s="122">
        <v>1978</v>
      </c>
    </row>
    <row r="86" spans="1:68">
      <c r="A86" s="128"/>
      <c r="B86" s="123">
        <v>1979</v>
      </c>
      <c r="C86" s="100">
        <v>0</v>
      </c>
      <c r="D86" s="100">
        <v>0</v>
      </c>
      <c r="E86" s="100">
        <v>0</v>
      </c>
      <c r="F86" s="100">
        <v>0</v>
      </c>
      <c r="G86" s="100">
        <v>0</v>
      </c>
      <c r="H86" s="100">
        <v>0</v>
      </c>
      <c r="I86" s="100">
        <v>0.17157900000000001</v>
      </c>
      <c r="J86" s="100">
        <v>0</v>
      </c>
      <c r="K86" s="100">
        <v>0</v>
      </c>
      <c r="L86" s="100">
        <v>0</v>
      </c>
      <c r="M86" s="100">
        <v>0</v>
      </c>
      <c r="N86" s="100">
        <v>0</v>
      </c>
      <c r="O86" s="100">
        <v>0</v>
      </c>
      <c r="P86" s="100">
        <v>0</v>
      </c>
      <c r="Q86" s="100">
        <v>0.6060276</v>
      </c>
      <c r="R86" s="100">
        <v>1.0026569999999999</v>
      </c>
      <c r="S86" s="100">
        <v>2.1850282000000001</v>
      </c>
      <c r="T86" s="100">
        <v>3.7667620999999998</v>
      </c>
      <c r="U86" s="100">
        <v>6.8929699999999997E-2</v>
      </c>
      <c r="V86" s="100">
        <v>0.1483265</v>
      </c>
      <c r="W86" s="128"/>
      <c r="X86" s="123">
        <v>1979</v>
      </c>
      <c r="Y86" s="100">
        <v>0</v>
      </c>
      <c r="Z86" s="100">
        <v>0</v>
      </c>
      <c r="AA86" s="100">
        <v>0</v>
      </c>
      <c r="AB86" s="100">
        <v>0</v>
      </c>
      <c r="AC86" s="100">
        <v>0</v>
      </c>
      <c r="AD86" s="100">
        <v>0</v>
      </c>
      <c r="AE86" s="100">
        <v>0</v>
      </c>
      <c r="AF86" s="100">
        <v>0</v>
      </c>
      <c r="AG86" s="100">
        <v>0</v>
      </c>
      <c r="AH86" s="100">
        <v>0</v>
      </c>
      <c r="AI86" s="100">
        <v>0.26245750000000001</v>
      </c>
      <c r="AJ86" s="100">
        <v>0</v>
      </c>
      <c r="AK86" s="100">
        <v>0</v>
      </c>
      <c r="AL86" s="100">
        <v>0.72667820000000005</v>
      </c>
      <c r="AM86" s="100">
        <v>0.48136400000000001</v>
      </c>
      <c r="AN86" s="100">
        <v>3.3335110999999999</v>
      </c>
      <c r="AO86" s="100">
        <v>0</v>
      </c>
      <c r="AP86" s="100">
        <v>8.8033335000000008</v>
      </c>
      <c r="AQ86" s="100">
        <v>0.20655560000000001</v>
      </c>
      <c r="AR86" s="100">
        <v>0.26841939999999997</v>
      </c>
      <c r="AS86" s="128"/>
      <c r="AT86" s="123">
        <v>1979</v>
      </c>
      <c r="AU86" s="100">
        <v>0</v>
      </c>
      <c r="AV86" s="100">
        <v>0</v>
      </c>
      <c r="AW86" s="100">
        <v>0</v>
      </c>
      <c r="AX86" s="100">
        <v>0</v>
      </c>
      <c r="AY86" s="100">
        <v>0</v>
      </c>
      <c r="AZ86" s="100">
        <v>0</v>
      </c>
      <c r="BA86" s="100">
        <v>8.7380899999999997E-2</v>
      </c>
      <c r="BB86" s="100">
        <v>0</v>
      </c>
      <c r="BC86" s="100">
        <v>0</v>
      </c>
      <c r="BD86" s="100">
        <v>0</v>
      </c>
      <c r="BE86" s="100">
        <v>0.12834860000000001</v>
      </c>
      <c r="BF86" s="100">
        <v>0</v>
      </c>
      <c r="BG86" s="100">
        <v>0</v>
      </c>
      <c r="BH86" s="100">
        <v>0.38914969999999999</v>
      </c>
      <c r="BI86" s="100">
        <v>0.53654979999999997</v>
      </c>
      <c r="BJ86" s="100">
        <v>2.4026236999999999</v>
      </c>
      <c r="BK86" s="100">
        <v>0.72147989999999995</v>
      </c>
      <c r="BL86" s="100">
        <v>7.3914512999999999</v>
      </c>
      <c r="BM86" s="100">
        <v>0.1377816</v>
      </c>
      <c r="BN86" s="100">
        <v>0.22405549999999999</v>
      </c>
      <c r="BO86" s="128"/>
      <c r="BP86" s="123">
        <v>1979</v>
      </c>
    </row>
    <row r="87" spans="1:68">
      <c r="A87" s="128"/>
      <c r="B87" s="123">
        <v>1980</v>
      </c>
      <c r="C87" s="100">
        <v>0</v>
      </c>
      <c r="D87" s="100">
        <v>0</v>
      </c>
      <c r="E87" s="100">
        <v>0</v>
      </c>
      <c r="F87" s="100">
        <v>0</v>
      </c>
      <c r="G87" s="100">
        <v>0</v>
      </c>
      <c r="H87" s="100">
        <v>0</v>
      </c>
      <c r="I87" s="100">
        <v>0</v>
      </c>
      <c r="J87" s="100">
        <v>0</v>
      </c>
      <c r="K87" s="100">
        <v>0</v>
      </c>
      <c r="L87" s="100">
        <v>0</v>
      </c>
      <c r="M87" s="100">
        <v>0</v>
      </c>
      <c r="N87" s="100">
        <v>0</v>
      </c>
      <c r="O87" s="100">
        <v>0</v>
      </c>
      <c r="P87" s="100">
        <v>0</v>
      </c>
      <c r="Q87" s="100">
        <v>0.58785489999999996</v>
      </c>
      <c r="R87" s="100">
        <v>0.97684870000000001</v>
      </c>
      <c r="S87" s="100">
        <v>2.0323137999999998</v>
      </c>
      <c r="T87" s="100">
        <v>7.3294975999999998</v>
      </c>
      <c r="U87" s="100">
        <v>6.8137900000000001E-2</v>
      </c>
      <c r="V87" s="100">
        <v>0.18015600000000001</v>
      </c>
      <c r="W87" s="128"/>
      <c r="X87" s="123">
        <v>1980</v>
      </c>
      <c r="Y87" s="100">
        <v>0</v>
      </c>
      <c r="Z87" s="100">
        <v>0</v>
      </c>
      <c r="AA87" s="100">
        <v>0</v>
      </c>
      <c r="AB87" s="100">
        <v>0</v>
      </c>
      <c r="AC87" s="100">
        <v>0</v>
      </c>
      <c r="AD87" s="100">
        <v>0</v>
      </c>
      <c r="AE87" s="100">
        <v>0</v>
      </c>
      <c r="AF87" s="100">
        <v>0</v>
      </c>
      <c r="AG87" s="100">
        <v>0</v>
      </c>
      <c r="AH87" s="100">
        <v>0</v>
      </c>
      <c r="AI87" s="100">
        <v>0</v>
      </c>
      <c r="AJ87" s="100">
        <v>0</v>
      </c>
      <c r="AK87" s="100">
        <v>0</v>
      </c>
      <c r="AL87" s="100">
        <v>0.3535643</v>
      </c>
      <c r="AM87" s="100">
        <v>0.46519199999999999</v>
      </c>
      <c r="AN87" s="100">
        <v>1.9780176</v>
      </c>
      <c r="AO87" s="100">
        <v>3.0720079</v>
      </c>
      <c r="AP87" s="100">
        <v>25.208672</v>
      </c>
      <c r="AQ87" s="100">
        <v>0.3533907</v>
      </c>
      <c r="AR87" s="100">
        <v>0.4772884</v>
      </c>
      <c r="AS87" s="128"/>
      <c r="AT87" s="123">
        <v>1980</v>
      </c>
      <c r="AU87" s="100">
        <v>0</v>
      </c>
      <c r="AV87" s="100">
        <v>0</v>
      </c>
      <c r="AW87" s="100">
        <v>0</v>
      </c>
      <c r="AX87" s="100">
        <v>0</v>
      </c>
      <c r="AY87" s="100">
        <v>0</v>
      </c>
      <c r="AZ87" s="100">
        <v>0</v>
      </c>
      <c r="BA87" s="100">
        <v>0</v>
      </c>
      <c r="BB87" s="100">
        <v>0</v>
      </c>
      <c r="BC87" s="100">
        <v>0</v>
      </c>
      <c r="BD87" s="100">
        <v>0</v>
      </c>
      <c r="BE87" s="100">
        <v>0</v>
      </c>
      <c r="BF87" s="100">
        <v>0</v>
      </c>
      <c r="BG87" s="100">
        <v>0</v>
      </c>
      <c r="BH87" s="100">
        <v>0.18917429999999999</v>
      </c>
      <c r="BI87" s="100">
        <v>0.51937929999999999</v>
      </c>
      <c r="BJ87" s="100">
        <v>1.5745738</v>
      </c>
      <c r="BK87" s="100">
        <v>2.7236639</v>
      </c>
      <c r="BL87" s="100">
        <v>20.265272</v>
      </c>
      <c r="BM87" s="100">
        <v>0.210951</v>
      </c>
      <c r="BN87" s="100">
        <v>0.38903579999999999</v>
      </c>
      <c r="BO87" s="128"/>
      <c r="BP87" s="123">
        <v>1980</v>
      </c>
    </row>
    <row r="88" spans="1:68">
      <c r="A88" s="128"/>
      <c r="B88" s="123">
        <v>1981</v>
      </c>
      <c r="C88" s="100">
        <v>0</v>
      </c>
      <c r="D88" s="100">
        <v>0</v>
      </c>
      <c r="E88" s="100">
        <v>0</v>
      </c>
      <c r="F88" s="100">
        <v>0</v>
      </c>
      <c r="G88" s="100">
        <v>0</v>
      </c>
      <c r="H88" s="100">
        <v>0</v>
      </c>
      <c r="I88" s="100">
        <v>0</v>
      </c>
      <c r="J88" s="100">
        <v>0</v>
      </c>
      <c r="K88" s="100">
        <v>0</v>
      </c>
      <c r="L88" s="100">
        <v>0</v>
      </c>
      <c r="M88" s="100">
        <v>0</v>
      </c>
      <c r="N88" s="100">
        <v>0</v>
      </c>
      <c r="O88" s="100">
        <v>0</v>
      </c>
      <c r="P88" s="100">
        <v>0</v>
      </c>
      <c r="Q88" s="100">
        <v>0</v>
      </c>
      <c r="R88" s="100">
        <v>0.94169939999999996</v>
      </c>
      <c r="S88" s="100">
        <v>1.9210081000000001</v>
      </c>
      <c r="T88" s="100">
        <v>7.1983876000000002</v>
      </c>
      <c r="U88" s="100">
        <v>5.3703800000000003E-2</v>
      </c>
      <c r="V88" s="100">
        <v>0.15620110000000001</v>
      </c>
      <c r="W88" s="128"/>
      <c r="X88" s="123">
        <v>1981</v>
      </c>
      <c r="Y88" s="100">
        <v>0</v>
      </c>
      <c r="Z88" s="100">
        <v>0</v>
      </c>
      <c r="AA88" s="100">
        <v>0</v>
      </c>
      <c r="AB88" s="100">
        <v>0</v>
      </c>
      <c r="AC88" s="100">
        <v>0</v>
      </c>
      <c r="AD88" s="100">
        <v>0</v>
      </c>
      <c r="AE88" s="100">
        <v>0</v>
      </c>
      <c r="AF88" s="100">
        <v>0</v>
      </c>
      <c r="AG88" s="100">
        <v>0</v>
      </c>
      <c r="AH88" s="100">
        <v>0</v>
      </c>
      <c r="AI88" s="100">
        <v>0</v>
      </c>
      <c r="AJ88" s="100">
        <v>0</v>
      </c>
      <c r="AK88" s="100">
        <v>0</v>
      </c>
      <c r="AL88" s="100">
        <v>0</v>
      </c>
      <c r="AM88" s="100">
        <v>0</v>
      </c>
      <c r="AN88" s="100">
        <v>1.295169</v>
      </c>
      <c r="AO88" s="100">
        <v>3.9189943999999999</v>
      </c>
      <c r="AP88" s="100">
        <v>12.031281</v>
      </c>
      <c r="AQ88" s="100">
        <v>0.20066909999999999</v>
      </c>
      <c r="AR88" s="100">
        <v>0.26565549999999999</v>
      </c>
      <c r="AS88" s="128"/>
      <c r="AT88" s="123">
        <v>1981</v>
      </c>
      <c r="AU88" s="100">
        <v>0</v>
      </c>
      <c r="AV88" s="100">
        <v>0</v>
      </c>
      <c r="AW88" s="100">
        <v>0</v>
      </c>
      <c r="AX88" s="100">
        <v>0</v>
      </c>
      <c r="AY88" s="100">
        <v>0</v>
      </c>
      <c r="AZ88" s="100">
        <v>0</v>
      </c>
      <c r="BA88" s="100">
        <v>0</v>
      </c>
      <c r="BB88" s="100">
        <v>0</v>
      </c>
      <c r="BC88" s="100">
        <v>0</v>
      </c>
      <c r="BD88" s="100">
        <v>0</v>
      </c>
      <c r="BE88" s="100">
        <v>0</v>
      </c>
      <c r="BF88" s="100">
        <v>0</v>
      </c>
      <c r="BG88" s="100">
        <v>0</v>
      </c>
      <c r="BH88" s="100">
        <v>0</v>
      </c>
      <c r="BI88" s="100">
        <v>0</v>
      </c>
      <c r="BJ88" s="100">
        <v>1.151141</v>
      </c>
      <c r="BK88" s="100">
        <v>3.2441621</v>
      </c>
      <c r="BL88" s="100">
        <v>10.722397000000001</v>
      </c>
      <c r="BM88" s="100">
        <v>0.12731799999999999</v>
      </c>
      <c r="BN88" s="100">
        <v>0.23244670000000001</v>
      </c>
      <c r="BO88" s="128"/>
      <c r="BP88" s="123">
        <v>1981</v>
      </c>
    </row>
    <row r="89" spans="1:68">
      <c r="A89" s="128"/>
      <c r="B89" s="123">
        <v>1982</v>
      </c>
      <c r="C89" s="100">
        <v>0</v>
      </c>
      <c r="D89" s="100">
        <v>0</v>
      </c>
      <c r="E89" s="100">
        <v>0</v>
      </c>
      <c r="F89" s="100">
        <v>0</v>
      </c>
      <c r="G89" s="100">
        <v>0.1479375</v>
      </c>
      <c r="H89" s="100">
        <v>0</v>
      </c>
      <c r="I89" s="100">
        <v>0</v>
      </c>
      <c r="J89" s="100">
        <v>0</v>
      </c>
      <c r="K89" s="100">
        <v>0</v>
      </c>
      <c r="L89" s="100">
        <v>0</v>
      </c>
      <c r="M89" s="100">
        <v>0</v>
      </c>
      <c r="N89" s="100">
        <v>0</v>
      </c>
      <c r="O89" s="100">
        <v>0</v>
      </c>
      <c r="P89" s="100">
        <v>0.39600819999999998</v>
      </c>
      <c r="Q89" s="100">
        <v>0</v>
      </c>
      <c r="R89" s="100">
        <v>0.90249449999999998</v>
      </c>
      <c r="S89" s="100">
        <v>0</v>
      </c>
      <c r="T89" s="100">
        <v>7.0274068999999999</v>
      </c>
      <c r="U89" s="100">
        <v>6.5955100000000003E-2</v>
      </c>
      <c r="V89" s="100">
        <v>0.1440041</v>
      </c>
      <c r="W89" s="128"/>
      <c r="X89" s="123">
        <v>1982</v>
      </c>
      <c r="Y89" s="100">
        <v>0</v>
      </c>
      <c r="Z89" s="100">
        <v>0</v>
      </c>
      <c r="AA89" s="100">
        <v>0</v>
      </c>
      <c r="AB89" s="100">
        <v>0</v>
      </c>
      <c r="AC89" s="100">
        <v>0</v>
      </c>
      <c r="AD89" s="100">
        <v>0</v>
      </c>
      <c r="AE89" s="100">
        <v>0</v>
      </c>
      <c r="AF89" s="100">
        <v>0</v>
      </c>
      <c r="AG89" s="100">
        <v>0</v>
      </c>
      <c r="AH89" s="100">
        <v>0</v>
      </c>
      <c r="AI89" s="100">
        <v>0</v>
      </c>
      <c r="AJ89" s="100">
        <v>0</v>
      </c>
      <c r="AK89" s="100">
        <v>0.90443989999999996</v>
      </c>
      <c r="AL89" s="100">
        <v>0.34445110000000001</v>
      </c>
      <c r="AM89" s="100">
        <v>0.42639919999999998</v>
      </c>
      <c r="AN89" s="100">
        <v>2.4839012</v>
      </c>
      <c r="AO89" s="100">
        <v>8.5735515000000007</v>
      </c>
      <c r="AP89" s="100">
        <v>19.297319999999999</v>
      </c>
      <c r="AQ89" s="100">
        <v>0.43402020000000002</v>
      </c>
      <c r="AR89" s="100">
        <v>0.5402922</v>
      </c>
      <c r="AS89" s="128"/>
      <c r="AT89" s="123">
        <v>1982</v>
      </c>
      <c r="AU89" s="100">
        <v>0</v>
      </c>
      <c r="AV89" s="100">
        <v>0</v>
      </c>
      <c r="AW89" s="100">
        <v>0</v>
      </c>
      <c r="AX89" s="100">
        <v>0</v>
      </c>
      <c r="AY89" s="100">
        <v>7.4996199999999999E-2</v>
      </c>
      <c r="AZ89" s="100">
        <v>0</v>
      </c>
      <c r="BA89" s="100">
        <v>0</v>
      </c>
      <c r="BB89" s="100">
        <v>0</v>
      </c>
      <c r="BC89" s="100">
        <v>0</v>
      </c>
      <c r="BD89" s="100">
        <v>0</v>
      </c>
      <c r="BE89" s="100">
        <v>0</v>
      </c>
      <c r="BF89" s="100">
        <v>0</v>
      </c>
      <c r="BG89" s="100">
        <v>0.47158539999999999</v>
      </c>
      <c r="BH89" s="100">
        <v>0.3684347</v>
      </c>
      <c r="BI89" s="100">
        <v>0.239207</v>
      </c>
      <c r="BJ89" s="100">
        <v>1.8393105000000001</v>
      </c>
      <c r="BK89" s="100">
        <v>5.6302431999999998</v>
      </c>
      <c r="BL89" s="100">
        <v>16.008890000000001</v>
      </c>
      <c r="BM89" s="100">
        <v>0.25025940000000002</v>
      </c>
      <c r="BN89" s="100">
        <v>0.40946969999999999</v>
      </c>
      <c r="BO89" s="128"/>
      <c r="BP89" s="123">
        <v>1982</v>
      </c>
    </row>
    <row r="90" spans="1:68">
      <c r="A90" s="128"/>
      <c r="B90" s="123">
        <v>1983</v>
      </c>
      <c r="C90" s="100">
        <v>0</v>
      </c>
      <c r="D90" s="100">
        <v>0</v>
      </c>
      <c r="E90" s="100">
        <v>0</v>
      </c>
      <c r="F90" s="100">
        <v>0</v>
      </c>
      <c r="G90" s="100">
        <v>0</v>
      </c>
      <c r="H90" s="100">
        <v>0</v>
      </c>
      <c r="I90" s="100">
        <v>0</v>
      </c>
      <c r="J90" s="100">
        <v>0</v>
      </c>
      <c r="K90" s="100">
        <v>0</v>
      </c>
      <c r="L90" s="100">
        <v>0</v>
      </c>
      <c r="M90" s="100">
        <v>0</v>
      </c>
      <c r="N90" s="100">
        <v>0</v>
      </c>
      <c r="O90" s="100">
        <v>0.31302429999999998</v>
      </c>
      <c r="P90" s="100">
        <v>0</v>
      </c>
      <c r="Q90" s="100">
        <v>0.52492059999999996</v>
      </c>
      <c r="R90" s="100">
        <v>1.7322766000000001</v>
      </c>
      <c r="S90" s="100">
        <v>5.1930965999999996</v>
      </c>
      <c r="T90" s="100">
        <v>6.8920363</v>
      </c>
      <c r="U90" s="100">
        <v>0.11709070000000001</v>
      </c>
      <c r="V90" s="100">
        <v>0.25931120000000002</v>
      </c>
      <c r="W90" s="128"/>
      <c r="X90" s="123">
        <v>1983</v>
      </c>
      <c r="Y90" s="100">
        <v>0</v>
      </c>
      <c r="Z90" s="100">
        <v>0</v>
      </c>
      <c r="AA90" s="100">
        <v>0</v>
      </c>
      <c r="AB90" s="100">
        <v>0</v>
      </c>
      <c r="AC90" s="100">
        <v>0</v>
      </c>
      <c r="AD90" s="100">
        <v>0</v>
      </c>
      <c r="AE90" s="100">
        <v>0</v>
      </c>
      <c r="AF90" s="100">
        <v>0</v>
      </c>
      <c r="AG90" s="100">
        <v>0</v>
      </c>
      <c r="AH90" s="100">
        <v>0</v>
      </c>
      <c r="AI90" s="100">
        <v>0</v>
      </c>
      <c r="AJ90" s="100">
        <v>0</v>
      </c>
      <c r="AK90" s="100">
        <v>0.29107339999999998</v>
      </c>
      <c r="AL90" s="100">
        <v>0</v>
      </c>
      <c r="AM90" s="100">
        <v>0</v>
      </c>
      <c r="AN90" s="100">
        <v>3.5514306000000002</v>
      </c>
      <c r="AO90" s="100">
        <v>0.92334400000000005</v>
      </c>
      <c r="AP90" s="100">
        <v>16.196550999999999</v>
      </c>
      <c r="AQ90" s="100">
        <v>0.27247510000000003</v>
      </c>
      <c r="AR90" s="100">
        <v>0.34432010000000002</v>
      </c>
      <c r="AS90" s="128"/>
      <c r="AT90" s="123">
        <v>1983</v>
      </c>
      <c r="AU90" s="100">
        <v>0</v>
      </c>
      <c r="AV90" s="100">
        <v>0</v>
      </c>
      <c r="AW90" s="100">
        <v>0</v>
      </c>
      <c r="AX90" s="100">
        <v>0</v>
      </c>
      <c r="AY90" s="100">
        <v>0</v>
      </c>
      <c r="AZ90" s="100">
        <v>0</v>
      </c>
      <c r="BA90" s="100">
        <v>0</v>
      </c>
      <c r="BB90" s="100">
        <v>0</v>
      </c>
      <c r="BC90" s="100">
        <v>0</v>
      </c>
      <c r="BD90" s="100">
        <v>0</v>
      </c>
      <c r="BE90" s="100">
        <v>0</v>
      </c>
      <c r="BF90" s="100">
        <v>0</v>
      </c>
      <c r="BG90" s="100">
        <v>0.30164999999999997</v>
      </c>
      <c r="BH90" s="100">
        <v>0</v>
      </c>
      <c r="BI90" s="100">
        <v>0.2310072</v>
      </c>
      <c r="BJ90" s="100">
        <v>2.8129295999999999</v>
      </c>
      <c r="BK90" s="100">
        <v>2.4086083999999999</v>
      </c>
      <c r="BL90" s="100">
        <v>13.725830999999999</v>
      </c>
      <c r="BM90" s="100">
        <v>0.1948878</v>
      </c>
      <c r="BN90" s="100">
        <v>0.32410240000000001</v>
      </c>
      <c r="BO90" s="128"/>
      <c r="BP90" s="123">
        <v>1983</v>
      </c>
    </row>
    <row r="91" spans="1:68">
      <c r="A91" s="128"/>
      <c r="B91" s="123">
        <v>1984</v>
      </c>
      <c r="C91" s="100">
        <v>0</v>
      </c>
      <c r="D91" s="100">
        <v>0</v>
      </c>
      <c r="E91" s="100">
        <v>0</v>
      </c>
      <c r="F91" s="100">
        <v>0</v>
      </c>
      <c r="G91" s="100">
        <v>0</v>
      </c>
      <c r="H91" s="100">
        <v>0</v>
      </c>
      <c r="I91" s="100">
        <v>0</v>
      </c>
      <c r="J91" s="100">
        <v>0</v>
      </c>
      <c r="K91" s="100">
        <v>0</v>
      </c>
      <c r="L91" s="100">
        <v>0</v>
      </c>
      <c r="M91" s="100">
        <v>0</v>
      </c>
      <c r="N91" s="100">
        <v>0</v>
      </c>
      <c r="O91" s="100">
        <v>0</v>
      </c>
      <c r="P91" s="100">
        <v>0</v>
      </c>
      <c r="Q91" s="100">
        <v>0.50261610000000001</v>
      </c>
      <c r="R91" s="100">
        <v>0.82960009999999995</v>
      </c>
      <c r="S91" s="100">
        <v>1.6362595</v>
      </c>
      <c r="T91" s="100">
        <v>16.557936000000002</v>
      </c>
      <c r="U91" s="100">
        <v>0.1028514</v>
      </c>
      <c r="V91" s="100">
        <v>0.29276459999999999</v>
      </c>
      <c r="W91" s="128"/>
      <c r="X91" s="123">
        <v>1984</v>
      </c>
      <c r="Y91" s="100">
        <v>0</v>
      </c>
      <c r="Z91" s="100">
        <v>0</v>
      </c>
      <c r="AA91" s="100">
        <v>0</v>
      </c>
      <c r="AB91" s="100">
        <v>0</v>
      </c>
      <c r="AC91" s="100">
        <v>0</v>
      </c>
      <c r="AD91" s="100">
        <v>0</v>
      </c>
      <c r="AE91" s="100">
        <v>0</v>
      </c>
      <c r="AF91" s="100">
        <v>0</v>
      </c>
      <c r="AG91" s="100">
        <v>0</v>
      </c>
      <c r="AH91" s="100">
        <v>0</v>
      </c>
      <c r="AI91" s="100">
        <v>0</v>
      </c>
      <c r="AJ91" s="100">
        <v>0</v>
      </c>
      <c r="AK91" s="100">
        <v>0.28049780000000002</v>
      </c>
      <c r="AL91" s="100">
        <v>0</v>
      </c>
      <c r="AM91" s="100">
        <v>0.79238989999999998</v>
      </c>
      <c r="AN91" s="100">
        <v>3.9723073000000002</v>
      </c>
      <c r="AO91" s="100">
        <v>4.4277958999999996</v>
      </c>
      <c r="AP91" s="100">
        <v>16.821666</v>
      </c>
      <c r="AQ91" s="100">
        <v>0.37173869999999998</v>
      </c>
      <c r="AR91" s="100">
        <v>0.44930940000000003</v>
      </c>
      <c r="AS91" s="128"/>
      <c r="AT91" s="123">
        <v>1984</v>
      </c>
      <c r="AU91" s="100">
        <v>0</v>
      </c>
      <c r="AV91" s="100">
        <v>0</v>
      </c>
      <c r="AW91" s="100">
        <v>0</v>
      </c>
      <c r="AX91" s="100">
        <v>0</v>
      </c>
      <c r="AY91" s="100">
        <v>0</v>
      </c>
      <c r="AZ91" s="100">
        <v>0</v>
      </c>
      <c r="BA91" s="100">
        <v>0</v>
      </c>
      <c r="BB91" s="100">
        <v>0</v>
      </c>
      <c r="BC91" s="100">
        <v>0</v>
      </c>
      <c r="BD91" s="100">
        <v>0</v>
      </c>
      <c r="BE91" s="100">
        <v>0</v>
      </c>
      <c r="BF91" s="100">
        <v>0</v>
      </c>
      <c r="BG91" s="100">
        <v>0.14451259999999999</v>
      </c>
      <c r="BH91" s="100">
        <v>0</v>
      </c>
      <c r="BI91" s="100">
        <v>0.66465790000000002</v>
      </c>
      <c r="BJ91" s="100">
        <v>2.6957811</v>
      </c>
      <c r="BK91" s="100">
        <v>3.4475229999999999</v>
      </c>
      <c r="BL91" s="100">
        <v>16.751453000000001</v>
      </c>
      <c r="BM91" s="100">
        <v>0.23749319999999999</v>
      </c>
      <c r="BN91" s="100">
        <v>0.38757540000000001</v>
      </c>
      <c r="BO91" s="128"/>
      <c r="BP91" s="123">
        <v>1984</v>
      </c>
    </row>
    <row r="92" spans="1:68">
      <c r="A92" s="128"/>
      <c r="B92" s="123">
        <v>1985</v>
      </c>
      <c r="C92" s="100">
        <v>0</v>
      </c>
      <c r="D92" s="100">
        <v>0</v>
      </c>
      <c r="E92" s="100">
        <v>0</v>
      </c>
      <c r="F92" s="100">
        <v>0</v>
      </c>
      <c r="G92" s="100">
        <v>0</v>
      </c>
      <c r="H92" s="100">
        <v>0</v>
      </c>
      <c r="I92" s="100">
        <v>0</v>
      </c>
      <c r="J92" s="100">
        <v>0</v>
      </c>
      <c r="K92" s="100">
        <v>0</v>
      </c>
      <c r="L92" s="100">
        <v>0</v>
      </c>
      <c r="M92" s="100">
        <v>0</v>
      </c>
      <c r="N92" s="100">
        <v>0</v>
      </c>
      <c r="O92" s="100">
        <v>0</v>
      </c>
      <c r="P92" s="100">
        <v>0</v>
      </c>
      <c r="Q92" s="100">
        <v>0.4874696</v>
      </c>
      <c r="R92" s="100">
        <v>0.79157759999999999</v>
      </c>
      <c r="S92" s="100">
        <v>3.1538279999999999</v>
      </c>
      <c r="T92" s="100">
        <v>12.343012</v>
      </c>
      <c r="U92" s="100">
        <v>0.1014877</v>
      </c>
      <c r="V92" s="100">
        <v>0.2594632</v>
      </c>
      <c r="W92" s="128"/>
      <c r="X92" s="123">
        <v>1985</v>
      </c>
      <c r="Y92" s="100">
        <v>0</v>
      </c>
      <c r="Z92" s="100">
        <v>0</v>
      </c>
      <c r="AA92" s="100">
        <v>0</v>
      </c>
      <c r="AB92" s="100">
        <v>0</v>
      </c>
      <c r="AC92" s="100">
        <v>0</v>
      </c>
      <c r="AD92" s="100">
        <v>0</v>
      </c>
      <c r="AE92" s="100">
        <v>0</v>
      </c>
      <c r="AF92" s="100">
        <v>0</v>
      </c>
      <c r="AG92" s="100">
        <v>0</v>
      </c>
      <c r="AH92" s="100">
        <v>0</v>
      </c>
      <c r="AI92" s="100">
        <v>0</v>
      </c>
      <c r="AJ92" s="100">
        <v>0.26742470000000002</v>
      </c>
      <c r="AK92" s="100">
        <v>0</v>
      </c>
      <c r="AL92" s="100">
        <v>0.68392200000000003</v>
      </c>
      <c r="AM92" s="100">
        <v>0.38580540000000002</v>
      </c>
      <c r="AN92" s="100">
        <v>1.630612</v>
      </c>
      <c r="AO92" s="100">
        <v>6.0654374000000004</v>
      </c>
      <c r="AP92" s="100">
        <v>18.015785999999999</v>
      </c>
      <c r="AQ92" s="100">
        <v>0.3794786</v>
      </c>
      <c r="AR92" s="100">
        <v>0.44351360000000001</v>
      </c>
      <c r="AS92" s="128"/>
      <c r="AT92" s="123">
        <v>1985</v>
      </c>
      <c r="AU92" s="100">
        <v>0</v>
      </c>
      <c r="AV92" s="100">
        <v>0</v>
      </c>
      <c r="AW92" s="100">
        <v>0</v>
      </c>
      <c r="AX92" s="100">
        <v>0</v>
      </c>
      <c r="AY92" s="100">
        <v>0</v>
      </c>
      <c r="AZ92" s="100">
        <v>0</v>
      </c>
      <c r="BA92" s="100">
        <v>0</v>
      </c>
      <c r="BB92" s="100">
        <v>0</v>
      </c>
      <c r="BC92" s="100">
        <v>0</v>
      </c>
      <c r="BD92" s="100">
        <v>0</v>
      </c>
      <c r="BE92" s="100">
        <v>0</v>
      </c>
      <c r="BF92" s="100">
        <v>0.13174810000000001</v>
      </c>
      <c r="BG92" s="100">
        <v>0</v>
      </c>
      <c r="BH92" s="100">
        <v>0.36607309999999998</v>
      </c>
      <c r="BI92" s="100">
        <v>0.43071979999999999</v>
      </c>
      <c r="BJ92" s="100">
        <v>1.2890334999999999</v>
      </c>
      <c r="BK92" s="100">
        <v>5.0329096</v>
      </c>
      <c r="BL92" s="100">
        <v>16.499199999999998</v>
      </c>
      <c r="BM92" s="100">
        <v>0.24068439999999999</v>
      </c>
      <c r="BN92" s="100">
        <v>0.37935269999999999</v>
      </c>
      <c r="BO92" s="128"/>
      <c r="BP92" s="123">
        <v>1985</v>
      </c>
    </row>
    <row r="93" spans="1:68">
      <c r="A93" s="128"/>
      <c r="B93" s="123">
        <v>1986</v>
      </c>
      <c r="C93" s="100">
        <v>0</v>
      </c>
      <c r="D93" s="100">
        <v>0</v>
      </c>
      <c r="E93" s="100">
        <v>0</v>
      </c>
      <c r="F93" s="100">
        <v>0</v>
      </c>
      <c r="G93" s="100">
        <v>0</v>
      </c>
      <c r="H93" s="100">
        <v>0</v>
      </c>
      <c r="I93" s="100">
        <v>0</v>
      </c>
      <c r="J93" s="100">
        <v>0</v>
      </c>
      <c r="K93" s="100">
        <v>0</v>
      </c>
      <c r="L93" s="100">
        <v>0</v>
      </c>
      <c r="M93" s="100">
        <v>0</v>
      </c>
      <c r="N93" s="100">
        <v>0</v>
      </c>
      <c r="O93" s="100">
        <v>0.85324469999999997</v>
      </c>
      <c r="P93" s="100">
        <v>0</v>
      </c>
      <c r="Q93" s="100">
        <v>0</v>
      </c>
      <c r="R93" s="100">
        <v>0.75334109999999999</v>
      </c>
      <c r="S93" s="100">
        <v>1.5073635000000001</v>
      </c>
      <c r="T93" s="100">
        <v>5.7625263000000002</v>
      </c>
      <c r="U93" s="100">
        <v>8.7498000000000006E-2</v>
      </c>
      <c r="V93" s="100">
        <v>0.16064129999999999</v>
      </c>
      <c r="W93" s="128"/>
      <c r="X93" s="123">
        <v>1986</v>
      </c>
      <c r="Y93" s="100">
        <v>0</v>
      </c>
      <c r="Z93" s="100">
        <v>0</v>
      </c>
      <c r="AA93" s="100">
        <v>0</v>
      </c>
      <c r="AB93" s="100">
        <v>0</v>
      </c>
      <c r="AC93" s="100">
        <v>0</v>
      </c>
      <c r="AD93" s="100">
        <v>0</v>
      </c>
      <c r="AE93" s="100">
        <v>0</v>
      </c>
      <c r="AF93" s="100">
        <v>0</v>
      </c>
      <c r="AG93" s="100">
        <v>0</v>
      </c>
      <c r="AH93" s="100">
        <v>0</v>
      </c>
      <c r="AI93" s="100">
        <v>0</v>
      </c>
      <c r="AJ93" s="100">
        <v>0</v>
      </c>
      <c r="AK93" s="100">
        <v>0</v>
      </c>
      <c r="AL93" s="100">
        <v>0</v>
      </c>
      <c r="AM93" s="100">
        <v>0</v>
      </c>
      <c r="AN93" s="100">
        <v>3.6515388999999998</v>
      </c>
      <c r="AO93" s="100">
        <v>6.7405885000000003</v>
      </c>
      <c r="AP93" s="100">
        <v>14.800875</v>
      </c>
      <c r="AQ93" s="100">
        <v>0.36167890000000003</v>
      </c>
      <c r="AR93" s="100">
        <v>0.41450530000000002</v>
      </c>
      <c r="AS93" s="128"/>
      <c r="AT93" s="123">
        <v>1986</v>
      </c>
      <c r="AU93" s="100">
        <v>0</v>
      </c>
      <c r="AV93" s="100">
        <v>0</v>
      </c>
      <c r="AW93" s="100">
        <v>0</v>
      </c>
      <c r="AX93" s="100">
        <v>0</v>
      </c>
      <c r="AY93" s="100">
        <v>0</v>
      </c>
      <c r="AZ93" s="100">
        <v>0</v>
      </c>
      <c r="BA93" s="100">
        <v>0</v>
      </c>
      <c r="BB93" s="100">
        <v>0</v>
      </c>
      <c r="BC93" s="100">
        <v>0</v>
      </c>
      <c r="BD93" s="100">
        <v>0</v>
      </c>
      <c r="BE93" s="100">
        <v>0</v>
      </c>
      <c r="BF93" s="100">
        <v>0</v>
      </c>
      <c r="BG93" s="100">
        <v>0.41699510000000001</v>
      </c>
      <c r="BH93" s="100">
        <v>0</v>
      </c>
      <c r="BI93" s="100">
        <v>0</v>
      </c>
      <c r="BJ93" s="100">
        <v>2.4657719999999999</v>
      </c>
      <c r="BK93" s="100">
        <v>4.8642075</v>
      </c>
      <c r="BL93" s="100">
        <v>12.374706</v>
      </c>
      <c r="BM93" s="100">
        <v>0.2247422</v>
      </c>
      <c r="BN93" s="100">
        <v>0.3353912</v>
      </c>
      <c r="BO93" s="128"/>
      <c r="BP93" s="123">
        <v>1986</v>
      </c>
    </row>
    <row r="94" spans="1:68">
      <c r="A94" s="128"/>
      <c r="B94" s="123">
        <v>1987</v>
      </c>
      <c r="C94" s="100">
        <v>0</v>
      </c>
      <c r="D94" s="100">
        <v>0</v>
      </c>
      <c r="E94" s="100">
        <v>0</v>
      </c>
      <c r="F94" s="100">
        <v>0</v>
      </c>
      <c r="G94" s="100">
        <v>0</v>
      </c>
      <c r="H94" s="100">
        <v>0</v>
      </c>
      <c r="I94" s="100">
        <v>0</v>
      </c>
      <c r="J94" s="100">
        <v>0.15740770000000001</v>
      </c>
      <c r="K94" s="100">
        <v>0</v>
      </c>
      <c r="L94" s="100">
        <v>0</v>
      </c>
      <c r="M94" s="100">
        <v>0</v>
      </c>
      <c r="N94" s="100">
        <v>0</v>
      </c>
      <c r="O94" s="100">
        <v>0</v>
      </c>
      <c r="P94" s="100">
        <v>0.358545</v>
      </c>
      <c r="Q94" s="100">
        <v>0</v>
      </c>
      <c r="R94" s="100">
        <v>0</v>
      </c>
      <c r="S94" s="100">
        <v>1.4211206999999999</v>
      </c>
      <c r="T94" s="100">
        <v>2.7583163000000002</v>
      </c>
      <c r="U94" s="100">
        <v>4.9271700000000002E-2</v>
      </c>
      <c r="V94" s="100">
        <v>8.6551199999999995E-2</v>
      </c>
      <c r="W94" s="128"/>
      <c r="X94" s="123">
        <v>1987</v>
      </c>
      <c r="Y94" s="100">
        <v>0</v>
      </c>
      <c r="Z94" s="100">
        <v>0</v>
      </c>
      <c r="AA94" s="100">
        <v>0</v>
      </c>
      <c r="AB94" s="100">
        <v>0</v>
      </c>
      <c r="AC94" s="100">
        <v>0</v>
      </c>
      <c r="AD94" s="100">
        <v>0</v>
      </c>
      <c r="AE94" s="100">
        <v>0</v>
      </c>
      <c r="AF94" s="100">
        <v>0</v>
      </c>
      <c r="AG94" s="100">
        <v>0</v>
      </c>
      <c r="AH94" s="100">
        <v>0</v>
      </c>
      <c r="AI94" s="100">
        <v>0</v>
      </c>
      <c r="AJ94" s="100">
        <v>0</v>
      </c>
      <c r="AK94" s="100">
        <v>0</v>
      </c>
      <c r="AL94" s="100">
        <v>0.94894670000000003</v>
      </c>
      <c r="AM94" s="100">
        <v>1.1227419000000001</v>
      </c>
      <c r="AN94" s="100">
        <v>0.50283599999999995</v>
      </c>
      <c r="AO94" s="100">
        <v>6.4630273999999996</v>
      </c>
      <c r="AP94" s="100">
        <v>18.519662</v>
      </c>
      <c r="AQ94" s="100">
        <v>0.40512569999999998</v>
      </c>
      <c r="AR94" s="100">
        <v>0.4466405</v>
      </c>
      <c r="AS94" s="128"/>
      <c r="AT94" s="123">
        <v>1987</v>
      </c>
      <c r="AU94" s="100">
        <v>0</v>
      </c>
      <c r="AV94" s="100">
        <v>0</v>
      </c>
      <c r="AW94" s="100">
        <v>0</v>
      </c>
      <c r="AX94" s="100">
        <v>0</v>
      </c>
      <c r="AY94" s="100">
        <v>0</v>
      </c>
      <c r="AZ94" s="100">
        <v>0</v>
      </c>
      <c r="BA94" s="100">
        <v>0</v>
      </c>
      <c r="BB94" s="100">
        <v>7.9392599999999994E-2</v>
      </c>
      <c r="BC94" s="100">
        <v>0</v>
      </c>
      <c r="BD94" s="100">
        <v>0</v>
      </c>
      <c r="BE94" s="100">
        <v>0</v>
      </c>
      <c r="BF94" s="100">
        <v>0</v>
      </c>
      <c r="BG94" s="100">
        <v>0</v>
      </c>
      <c r="BH94" s="100">
        <v>0.67221810000000004</v>
      </c>
      <c r="BI94" s="100">
        <v>0.62486459999999999</v>
      </c>
      <c r="BJ94" s="100">
        <v>0.29713970000000001</v>
      </c>
      <c r="BK94" s="100">
        <v>4.6356387999999997</v>
      </c>
      <c r="BL94" s="100">
        <v>14.237755999999999</v>
      </c>
      <c r="BM94" s="100">
        <v>0.22749810000000001</v>
      </c>
      <c r="BN94" s="100">
        <v>0.33156930000000001</v>
      </c>
      <c r="BO94" s="128"/>
      <c r="BP94" s="123">
        <v>1987</v>
      </c>
    </row>
    <row r="95" spans="1:68">
      <c r="A95" s="128"/>
      <c r="B95" s="123">
        <v>1988</v>
      </c>
      <c r="C95" s="100">
        <v>0</v>
      </c>
      <c r="D95" s="100">
        <v>0</v>
      </c>
      <c r="E95" s="100">
        <v>0</v>
      </c>
      <c r="F95" s="100">
        <v>0</v>
      </c>
      <c r="G95" s="100">
        <v>0</v>
      </c>
      <c r="H95" s="100">
        <v>0</v>
      </c>
      <c r="I95" s="100">
        <v>0</v>
      </c>
      <c r="J95" s="100">
        <v>0</v>
      </c>
      <c r="K95" s="100">
        <v>0</v>
      </c>
      <c r="L95" s="100">
        <v>0</v>
      </c>
      <c r="M95" s="100">
        <v>0</v>
      </c>
      <c r="N95" s="100">
        <v>0</v>
      </c>
      <c r="O95" s="100">
        <v>0</v>
      </c>
      <c r="P95" s="100">
        <v>0</v>
      </c>
      <c r="Q95" s="100">
        <v>0.47020990000000001</v>
      </c>
      <c r="R95" s="100">
        <v>0</v>
      </c>
      <c r="S95" s="100">
        <v>1.3552706000000001</v>
      </c>
      <c r="T95" s="100">
        <v>10.558268</v>
      </c>
      <c r="U95" s="100">
        <v>7.2736599999999998E-2</v>
      </c>
      <c r="V95" s="100">
        <v>0.1827568</v>
      </c>
      <c r="W95" s="128"/>
      <c r="X95" s="123">
        <v>1988</v>
      </c>
      <c r="Y95" s="100">
        <v>0</v>
      </c>
      <c r="Z95" s="100">
        <v>0</v>
      </c>
      <c r="AA95" s="100">
        <v>0</v>
      </c>
      <c r="AB95" s="100">
        <v>0</v>
      </c>
      <c r="AC95" s="100">
        <v>0</v>
      </c>
      <c r="AD95" s="100">
        <v>0</v>
      </c>
      <c r="AE95" s="100">
        <v>0</v>
      </c>
      <c r="AF95" s="100">
        <v>0</v>
      </c>
      <c r="AG95" s="100">
        <v>0</v>
      </c>
      <c r="AH95" s="100">
        <v>0</v>
      </c>
      <c r="AI95" s="100">
        <v>0</v>
      </c>
      <c r="AJ95" s="100">
        <v>0</v>
      </c>
      <c r="AK95" s="100">
        <v>0.27022279999999999</v>
      </c>
      <c r="AL95" s="100">
        <v>0.30365599999999998</v>
      </c>
      <c r="AM95" s="100">
        <v>1.8690260999999999</v>
      </c>
      <c r="AN95" s="100">
        <v>1.9430491999999999</v>
      </c>
      <c r="AO95" s="100">
        <v>6.1987633000000004</v>
      </c>
      <c r="AP95" s="100">
        <v>23.043091</v>
      </c>
      <c r="AQ95" s="100">
        <v>0.50704930000000004</v>
      </c>
      <c r="AR95" s="100">
        <v>0.55577520000000002</v>
      </c>
      <c r="AS95" s="128"/>
      <c r="AT95" s="123">
        <v>1988</v>
      </c>
      <c r="AU95" s="100">
        <v>0</v>
      </c>
      <c r="AV95" s="100">
        <v>0</v>
      </c>
      <c r="AW95" s="100">
        <v>0</v>
      </c>
      <c r="AX95" s="100">
        <v>0</v>
      </c>
      <c r="AY95" s="100">
        <v>0</v>
      </c>
      <c r="AZ95" s="100">
        <v>0</v>
      </c>
      <c r="BA95" s="100">
        <v>0</v>
      </c>
      <c r="BB95" s="100">
        <v>0</v>
      </c>
      <c r="BC95" s="100">
        <v>0</v>
      </c>
      <c r="BD95" s="100">
        <v>0</v>
      </c>
      <c r="BE95" s="100">
        <v>0</v>
      </c>
      <c r="BF95" s="100">
        <v>0</v>
      </c>
      <c r="BG95" s="100">
        <v>0.13676240000000001</v>
      </c>
      <c r="BH95" s="100">
        <v>0.1608726</v>
      </c>
      <c r="BI95" s="100">
        <v>1.2495054000000001</v>
      </c>
      <c r="BJ95" s="100">
        <v>1.1459972</v>
      </c>
      <c r="BK95" s="100">
        <v>4.4369072000000003</v>
      </c>
      <c r="BL95" s="100">
        <v>19.608128000000001</v>
      </c>
      <c r="BM95" s="100">
        <v>0.29034310000000002</v>
      </c>
      <c r="BN95" s="100">
        <v>0.42652449999999997</v>
      </c>
      <c r="BO95" s="128"/>
      <c r="BP95" s="123">
        <v>1988</v>
      </c>
    </row>
    <row r="96" spans="1:68">
      <c r="A96" s="128"/>
      <c r="B96" s="123">
        <v>1989</v>
      </c>
      <c r="C96" s="100">
        <v>0</v>
      </c>
      <c r="D96" s="100">
        <v>0</v>
      </c>
      <c r="E96" s="100">
        <v>0</v>
      </c>
      <c r="F96" s="100">
        <v>0</v>
      </c>
      <c r="G96" s="100">
        <v>0</v>
      </c>
      <c r="H96" s="100">
        <v>0</v>
      </c>
      <c r="I96" s="100">
        <v>0</v>
      </c>
      <c r="J96" s="100">
        <v>0</v>
      </c>
      <c r="K96" s="100">
        <v>0</v>
      </c>
      <c r="L96" s="100">
        <v>0</v>
      </c>
      <c r="M96" s="100">
        <v>0</v>
      </c>
      <c r="N96" s="100">
        <v>0</v>
      </c>
      <c r="O96" s="100">
        <v>0.27417989999999998</v>
      </c>
      <c r="P96" s="100">
        <v>0</v>
      </c>
      <c r="Q96" s="100">
        <v>0.47125129999999998</v>
      </c>
      <c r="R96" s="100">
        <v>0</v>
      </c>
      <c r="S96" s="100">
        <v>3.8927672000000002</v>
      </c>
      <c r="T96" s="100">
        <v>5.0025012999999996</v>
      </c>
      <c r="U96" s="100">
        <v>8.3456600000000006E-2</v>
      </c>
      <c r="V96" s="100">
        <v>0.16163540000000001</v>
      </c>
      <c r="W96" s="128"/>
      <c r="X96" s="123">
        <v>1989</v>
      </c>
      <c r="Y96" s="100">
        <v>0</v>
      </c>
      <c r="Z96" s="100">
        <v>0</v>
      </c>
      <c r="AA96" s="100">
        <v>0</v>
      </c>
      <c r="AB96" s="100">
        <v>0</v>
      </c>
      <c r="AC96" s="100">
        <v>0</v>
      </c>
      <c r="AD96" s="100">
        <v>0</v>
      </c>
      <c r="AE96" s="100">
        <v>0</v>
      </c>
      <c r="AF96" s="100">
        <v>0</v>
      </c>
      <c r="AG96" s="100">
        <v>0</v>
      </c>
      <c r="AH96" s="100">
        <v>0</v>
      </c>
      <c r="AI96" s="100">
        <v>0</v>
      </c>
      <c r="AJ96" s="100">
        <v>0</v>
      </c>
      <c r="AK96" s="100">
        <v>0</v>
      </c>
      <c r="AL96" s="100">
        <v>0.87495699999999998</v>
      </c>
      <c r="AM96" s="100">
        <v>0.37620720000000002</v>
      </c>
      <c r="AN96" s="100">
        <v>3.2591337</v>
      </c>
      <c r="AO96" s="100">
        <v>5.9786710999999997</v>
      </c>
      <c r="AP96" s="100">
        <v>21.316177</v>
      </c>
      <c r="AQ96" s="100">
        <v>0.48654140000000001</v>
      </c>
      <c r="AR96" s="100">
        <v>0.52320169999999999</v>
      </c>
      <c r="AS96" s="128"/>
      <c r="AT96" s="123">
        <v>1989</v>
      </c>
      <c r="AU96" s="100">
        <v>0</v>
      </c>
      <c r="AV96" s="100">
        <v>0</v>
      </c>
      <c r="AW96" s="100">
        <v>0</v>
      </c>
      <c r="AX96" s="100">
        <v>0</v>
      </c>
      <c r="AY96" s="100">
        <v>0</v>
      </c>
      <c r="AZ96" s="100">
        <v>0</v>
      </c>
      <c r="BA96" s="100">
        <v>0</v>
      </c>
      <c r="BB96" s="100">
        <v>0</v>
      </c>
      <c r="BC96" s="100">
        <v>0</v>
      </c>
      <c r="BD96" s="100">
        <v>0</v>
      </c>
      <c r="BE96" s="100">
        <v>0</v>
      </c>
      <c r="BF96" s="100">
        <v>0</v>
      </c>
      <c r="BG96" s="100">
        <v>0.13599430000000001</v>
      </c>
      <c r="BH96" s="100">
        <v>0.46165070000000002</v>
      </c>
      <c r="BI96" s="100">
        <v>0.41839949999999998</v>
      </c>
      <c r="BJ96" s="100">
        <v>1.9200280999999999</v>
      </c>
      <c r="BK96" s="100">
        <v>5.2163604000000001</v>
      </c>
      <c r="BL96" s="100">
        <v>16.761181000000001</v>
      </c>
      <c r="BM96" s="100">
        <v>0.28546929999999998</v>
      </c>
      <c r="BN96" s="100">
        <v>0.40479900000000002</v>
      </c>
      <c r="BO96" s="128"/>
      <c r="BP96" s="123">
        <v>1989</v>
      </c>
    </row>
    <row r="97" spans="1:68">
      <c r="A97" s="128"/>
      <c r="B97" s="123">
        <v>1990</v>
      </c>
      <c r="C97" s="100">
        <v>0</v>
      </c>
      <c r="D97" s="100">
        <v>0</v>
      </c>
      <c r="E97" s="100">
        <v>0</v>
      </c>
      <c r="F97" s="100">
        <v>0</v>
      </c>
      <c r="G97" s="100">
        <v>0</v>
      </c>
      <c r="H97" s="100">
        <v>0</v>
      </c>
      <c r="I97" s="100">
        <v>0</v>
      </c>
      <c r="J97" s="100">
        <v>0</v>
      </c>
      <c r="K97" s="100">
        <v>0</v>
      </c>
      <c r="L97" s="100">
        <v>0</v>
      </c>
      <c r="M97" s="100">
        <v>0</v>
      </c>
      <c r="N97" s="100">
        <v>0</v>
      </c>
      <c r="O97" s="100">
        <v>0</v>
      </c>
      <c r="P97" s="100">
        <v>0.31868550000000001</v>
      </c>
      <c r="Q97" s="100">
        <v>0</v>
      </c>
      <c r="R97" s="100">
        <v>0</v>
      </c>
      <c r="S97" s="100">
        <v>0</v>
      </c>
      <c r="T97" s="100">
        <v>4.8116249</v>
      </c>
      <c r="U97" s="100">
        <v>3.5247399999999998E-2</v>
      </c>
      <c r="V97" s="100">
        <v>7.6943300000000006E-2</v>
      </c>
      <c r="W97" s="128"/>
      <c r="X97" s="123">
        <v>1990</v>
      </c>
      <c r="Y97" s="100">
        <v>0</v>
      </c>
      <c r="Z97" s="100">
        <v>0</v>
      </c>
      <c r="AA97" s="100">
        <v>0</v>
      </c>
      <c r="AB97" s="100">
        <v>0</v>
      </c>
      <c r="AC97" s="100">
        <v>0</v>
      </c>
      <c r="AD97" s="100">
        <v>0</v>
      </c>
      <c r="AE97" s="100">
        <v>0</v>
      </c>
      <c r="AF97" s="100">
        <v>0</v>
      </c>
      <c r="AG97" s="100">
        <v>0</v>
      </c>
      <c r="AH97" s="100">
        <v>0</v>
      </c>
      <c r="AI97" s="100">
        <v>0</v>
      </c>
      <c r="AJ97" s="100">
        <v>0</v>
      </c>
      <c r="AK97" s="100">
        <v>0</v>
      </c>
      <c r="AL97" s="100">
        <v>0.57378600000000002</v>
      </c>
      <c r="AM97" s="100">
        <v>0.7389945</v>
      </c>
      <c r="AN97" s="100">
        <v>2.2656111999999999</v>
      </c>
      <c r="AO97" s="100">
        <v>8.6129552999999994</v>
      </c>
      <c r="AP97" s="100">
        <v>26.512892000000001</v>
      </c>
      <c r="AQ97" s="100">
        <v>0.57284089999999999</v>
      </c>
      <c r="AR97" s="100">
        <v>0.61375060000000004</v>
      </c>
      <c r="AS97" s="128"/>
      <c r="AT97" s="123">
        <v>1990</v>
      </c>
      <c r="AU97" s="100">
        <v>0</v>
      </c>
      <c r="AV97" s="100">
        <v>0</v>
      </c>
      <c r="AW97" s="100">
        <v>0</v>
      </c>
      <c r="AX97" s="100">
        <v>0</v>
      </c>
      <c r="AY97" s="100">
        <v>0</v>
      </c>
      <c r="AZ97" s="100">
        <v>0</v>
      </c>
      <c r="BA97" s="100">
        <v>0</v>
      </c>
      <c r="BB97" s="100">
        <v>0</v>
      </c>
      <c r="BC97" s="100">
        <v>0</v>
      </c>
      <c r="BD97" s="100">
        <v>0</v>
      </c>
      <c r="BE97" s="100">
        <v>0</v>
      </c>
      <c r="BF97" s="100">
        <v>0</v>
      </c>
      <c r="BG97" s="100">
        <v>0</v>
      </c>
      <c r="BH97" s="100">
        <v>0.4529321</v>
      </c>
      <c r="BI97" s="100">
        <v>0.4093948</v>
      </c>
      <c r="BJ97" s="100">
        <v>1.3325232</v>
      </c>
      <c r="BK97" s="100">
        <v>5.4520425000000001</v>
      </c>
      <c r="BL97" s="100">
        <v>20.383897000000001</v>
      </c>
      <c r="BM97" s="100">
        <v>0.30471500000000001</v>
      </c>
      <c r="BN97" s="100">
        <v>0.43622319999999998</v>
      </c>
      <c r="BO97" s="128"/>
      <c r="BP97" s="123">
        <v>1990</v>
      </c>
    </row>
    <row r="98" spans="1:68">
      <c r="A98" s="128"/>
      <c r="B98" s="123">
        <v>1991</v>
      </c>
      <c r="C98" s="100">
        <v>0</v>
      </c>
      <c r="D98" s="100">
        <v>0</v>
      </c>
      <c r="E98" s="100">
        <v>0</v>
      </c>
      <c r="F98" s="100">
        <v>0</v>
      </c>
      <c r="G98" s="100">
        <v>0</v>
      </c>
      <c r="H98" s="100">
        <v>0</v>
      </c>
      <c r="I98" s="100">
        <v>0</v>
      </c>
      <c r="J98" s="100">
        <v>0</v>
      </c>
      <c r="K98" s="100">
        <v>0</v>
      </c>
      <c r="L98" s="100">
        <v>0</v>
      </c>
      <c r="M98" s="100">
        <v>0</v>
      </c>
      <c r="N98" s="100">
        <v>0</v>
      </c>
      <c r="O98" s="100">
        <v>0</v>
      </c>
      <c r="P98" s="100">
        <v>0</v>
      </c>
      <c r="Q98" s="100">
        <v>0.87529650000000003</v>
      </c>
      <c r="R98" s="100">
        <v>1.257917</v>
      </c>
      <c r="S98" s="100">
        <v>2.3693032999999999</v>
      </c>
      <c r="T98" s="100">
        <v>6.7842605000000002</v>
      </c>
      <c r="U98" s="100">
        <v>0.104464</v>
      </c>
      <c r="V98" s="100">
        <v>0.19540740000000001</v>
      </c>
      <c r="W98" s="128"/>
      <c r="X98" s="123">
        <v>1991</v>
      </c>
      <c r="Y98" s="100">
        <v>0</v>
      </c>
      <c r="Z98" s="100">
        <v>0</v>
      </c>
      <c r="AA98" s="100">
        <v>0</v>
      </c>
      <c r="AB98" s="100">
        <v>0</v>
      </c>
      <c r="AC98" s="100">
        <v>0.1450032</v>
      </c>
      <c r="AD98" s="100">
        <v>0</v>
      </c>
      <c r="AE98" s="100">
        <v>0</v>
      </c>
      <c r="AF98" s="100">
        <v>0</v>
      </c>
      <c r="AG98" s="100">
        <v>0</v>
      </c>
      <c r="AH98" s="100">
        <v>0</v>
      </c>
      <c r="AI98" s="100">
        <v>0</v>
      </c>
      <c r="AJ98" s="100">
        <v>0</v>
      </c>
      <c r="AK98" s="100">
        <v>0.54041050000000002</v>
      </c>
      <c r="AL98" s="100">
        <v>0</v>
      </c>
      <c r="AM98" s="100">
        <v>1.0628461</v>
      </c>
      <c r="AN98" s="100">
        <v>1.7738202000000001</v>
      </c>
      <c r="AO98" s="100">
        <v>4.8138088000000003</v>
      </c>
      <c r="AP98" s="100">
        <v>25.448298999999999</v>
      </c>
      <c r="AQ98" s="100">
        <v>0.5191133</v>
      </c>
      <c r="AR98" s="100">
        <v>0.54454619999999998</v>
      </c>
      <c r="AS98" s="128"/>
      <c r="AT98" s="123">
        <v>1991</v>
      </c>
      <c r="AU98" s="100">
        <v>0</v>
      </c>
      <c r="AV98" s="100">
        <v>0</v>
      </c>
      <c r="AW98" s="100">
        <v>0</v>
      </c>
      <c r="AX98" s="100">
        <v>0</v>
      </c>
      <c r="AY98" s="100">
        <v>7.1594099999999994E-2</v>
      </c>
      <c r="AZ98" s="100">
        <v>0</v>
      </c>
      <c r="BA98" s="100">
        <v>0</v>
      </c>
      <c r="BB98" s="100">
        <v>0</v>
      </c>
      <c r="BC98" s="100">
        <v>0</v>
      </c>
      <c r="BD98" s="100">
        <v>0</v>
      </c>
      <c r="BE98" s="100">
        <v>0</v>
      </c>
      <c r="BF98" s="100">
        <v>0</v>
      </c>
      <c r="BG98" s="100">
        <v>0.27141900000000002</v>
      </c>
      <c r="BH98" s="100">
        <v>0</v>
      </c>
      <c r="BI98" s="100">
        <v>0.97894289999999995</v>
      </c>
      <c r="BJ98" s="100">
        <v>1.5604884000000001</v>
      </c>
      <c r="BK98" s="100">
        <v>3.9159719000000002</v>
      </c>
      <c r="BL98" s="100">
        <v>20.097636000000001</v>
      </c>
      <c r="BM98" s="100">
        <v>0.31242700000000001</v>
      </c>
      <c r="BN98" s="100">
        <v>0.43139670000000002</v>
      </c>
      <c r="BO98" s="128"/>
      <c r="BP98" s="123">
        <v>1991</v>
      </c>
    </row>
    <row r="99" spans="1:68">
      <c r="A99" s="128"/>
      <c r="B99" s="123">
        <v>1992</v>
      </c>
      <c r="C99" s="100">
        <v>0</v>
      </c>
      <c r="D99" s="100">
        <v>0</v>
      </c>
      <c r="E99" s="100">
        <v>0</v>
      </c>
      <c r="F99" s="100">
        <v>0</v>
      </c>
      <c r="G99" s="100">
        <v>0</v>
      </c>
      <c r="H99" s="100">
        <v>0</v>
      </c>
      <c r="I99" s="100">
        <v>0</v>
      </c>
      <c r="J99" s="100">
        <v>0</v>
      </c>
      <c r="K99" s="100">
        <v>0</v>
      </c>
      <c r="L99" s="100">
        <v>0</v>
      </c>
      <c r="M99" s="100">
        <v>0</v>
      </c>
      <c r="N99" s="100">
        <v>0</v>
      </c>
      <c r="O99" s="100">
        <v>0</v>
      </c>
      <c r="P99" s="100">
        <v>0.30799369999999998</v>
      </c>
      <c r="Q99" s="100">
        <v>0</v>
      </c>
      <c r="R99" s="100">
        <v>1.2349872</v>
      </c>
      <c r="S99" s="100">
        <v>0</v>
      </c>
      <c r="T99" s="100">
        <v>2.1141649</v>
      </c>
      <c r="U99" s="100">
        <v>4.5933399999999999E-2</v>
      </c>
      <c r="V99" s="100">
        <v>7.2752300000000006E-2</v>
      </c>
      <c r="W99" s="128"/>
      <c r="X99" s="123">
        <v>1992</v>
      </c>
      <c r="Y99" s="100">
        <v>0</v>
      </c>
      <c r="Z99" s="100">
        <v>0</v>
      </c>
      <c r="AA99" s="100">
        <v>0</v>
      </c>
      <c r="AB99" s="100">
        <v>0</v>
      </c>
      <c r="AC99" s="100">
        <v>0</v>
      </c>
      <c r="AD99" s="100">
        <v>0</v>
      </c>
      <c r="AE99" s="100">
        <v>0</v>
      </c>
      <c r="AF99" s="100">
        <v>0</v>
      </c>
      <c r="AG99" s="100">
        <v>0</v>
      </c>
      <c r="AH99" s="100">
        <v>0.18585080000000001</v>
      </c>
      <c r="AI99" s="100">
        <v>0</v>
      </c>
      <c r="AJ99" s="100">
        <v>0</v>
      </c>
      <c r="AK99" s="100">
        <v>0</v>
      </c>
      <c r="AL99" s="100">
        <v>0.56718440000000003</v>
      </c>
      <c r="AM99" s="100">
        <v>0.68424260000000003</v>
      </c>
      <c r="AN99" s="100">
        <v>4.3688535999999996</v>
      </c>
      <c r="AO99" s="100">
        <v>7.9294281</v>
      </c>
      <c r="AP99" s="100">
        <v>19.0595</v>
      </c>
      <c r="AQ99" s="100">
        <v>0.55869880000000005</v>
      </c>
      <c r="AR99" s="100">
        <v>0.56753830000000005</v>
      </c>
      <c r="AS99" s="128"/>
      <c r="AT99" s="123">
        <v>1992</v>
      </c>
      <c r="AU99" s="100">
        <v>0</v>
      </c>
      <c r="AV99" s="100">
        <v>0</v>
      </c>
      <c r="AW99" s="100">
        <v>0</v>
      </c>
      <c r="AX99" s="100">
        <v>0</v>
      </c>
      <c r="AY99" s="100">
        <v>0</v>
      </c>
      <c r="AZ99" s="100">
        <v>0</v>
      </c>
      <c r="BA99" s="100">
        <v>0</v>
      </c>
      <c r="BB99" s="100">
        <v>0</v>
      </c>
      <c r="BC99" s="100">
        <v>0</v>
      </c>
      <c r="BD99" s="100">
        <v>9.0957399999999994E-2</v>
      </c>
      <c r="BE99" s="100">
        <v>0</v>
      </c>
      <c r="BF99" s="100">
        <v>0</v>
      </c>
      <c r="BG99" s="100">
        <v>0</v>
      </c>
      <c r="BH99" s="100">
        <v>0.44293450000000001</v>
      </c>
      <c r="BI99" s="100">
        <v>0.37640970000000001</v>
      </c>
      <c r="BJ99" s="100">
        <v>3.0703258</v>
      </c>
      <c r="BK99" s="100">
        <v>5.0074068</v>
      </c>
      <c r="BL99" s="100">
        <v>14.134015</v>
      </c>
      <c r="BM99" s="100">
        <v>0.30322729999999998</v>
      </c>
      <c r="BN99" s="100">
        <v>0.3946944</v>
      </c>
      <c r="BO99" s="128"/>
      <c r="BP99" s="123">
        <v>1992</v>
      </c>
    </row>
    <row r="100" spans="1:68">
      <c r="A100" s="128"/>
      <c r="B100" s="123">
        <v>1993</v>
      </c>
      <c r="C100" s="100">
        <v>0</v>
      </c>
      <c r="D100" s="100">
        <v>0</v>
      </c>
      <c r="E100" s="100">
        <v>0</v>
      </c>
      <c r="F100" s="100">
        <v>0</v>
      </c>
      <c r="G100" s="100">
        <v>0</v>
      </c>
      <c r="H100" s="100">
        <v>0</v>
      </c>
      <c r="I100" s="100">
        <v>0</v>
      </c>
      <c r="J100" s="100">
        <v>0</v>
      </c>
      <c r="K100" s="100">
        <v>0</v>
      </c>
      <c r="L100" s="100">
        <v>0</v>
      </c>
      <c r="M100" s="100">
        <v>0</v>
      </c>
      <c r="N100" s="100">
        <v>0</v>
      </c>
      <c r="O100" s="100">
        <v>0</v>
      </c>
      <c r="P100" s="100">
        <v>0.30370770000000002</v>
      </c>
      <c r="Q100" s="100">
        <v>0</v>
      </c>
      <c r="R100" s="100">
        <v>1.2266551999999999</v>
      </c>
      <c r="S100" s="100">
        <v>1.0745294000000001</v>
      </c>
      <c r="T100" s="100">
        <v>9.9462899999999994</v>
      </c>
      <c r="U100" s="100">
        <v>0.10248259999999999</v>
      </c>
      <c r="V100" s="100">
        <v>0.1976542</v>
      </c>
      <c r="W100" s="128"/>
      <c r="X100" s="123">
        <v>1993</v>
      </c>
      <c r="Y100" s="100">
        <v>0</v>
      </c>
      <c r="Z100" s="100">
        <v>0</v>
      </c>
      <c r="AA100" s="100">
        <v>0</v>
      </c>
      <c r="AB100" s="100">
        <v>0</v>
      </c>
      <c r="AC100" s="100">
        <v>0</v>
      </c>
      <c r="AD100" s="100">
        <v>0</v>
      </c>
      <c r="AE100" s="100">
        <v>0</v>
      </c>
      <c r="AF100" s="100">
        <v>0</v>
      </c>
      <c r="AG100" s="100">
        <v>0</v>
      </c>
      <c r="AH100" s="100">
        <v>0</v>
      </c>
      <c r="AI100" s="100">
        <v>0</v>
      </c>
      <c r="AJ100" s="100">
        <v>0.26666380000000001</v>
      </c>
      <c r="AK100" s="100">
        <v>0</v>
      </c>
      <c r="AL100" s="100">
        <v>0.28194829999999999</v>
      </c>
      <c r="AM100" s="100">
        <v>0.9901742</v>
      </c>
      <c r="AN100" s="100">
        <v>2.6127965999999998</v>
      </c>
      <c r="AO100" s="100">
        <v>6.9603954000000003</v>
      </c>
      <c r="AP100" s="100">
        <v>23.039767999999999</v>
      </c>
      <c r="AQ100" s="100">
        <v>0.5647913</v>
      </c>
      <c r="AR100" s="100">
        <v>0.55934779999999995</v>
      </c>
      <c r="AS100" s="128"/>
      <c r="AT100" s="123">
        <v>1993</v>
      </c>
      <c r="AU100" s="100">
        <v>0</v>
      </c>
      <c r="AV100" s="100">
        <v>0</v>
      </c>
      <c r="AW100" s="100">
        <v>0</v>
      </c>
      <c r="AX100" s="100">
        <v>0</v>
      </c>
      <c r="AY100" s="100">
        <v>0</v>
      </c>
      <c r="AZ100" s="100">
        <v>0</v>
      </c>
      <c r="BA100" s="100">
        <v>0</v>
      </c>
      <c r="BB100" s="100">
        <v>0</v>
      </c>
      <c r="BC100" s="100">
        <v>0</v>
      </c>
      <c r="BD100" s="100">
        <v>0</v>
      </c>
      <c r="BE100" s="100">
        <v>0</v>
      </c>
      <c r="BF100" s="100">
        <v>0.13195709999999999</v>
      </c>
      <c r="BG100" s="100">
        <v>0</v>
      </c>
      <c r="BH100" s="100">
        <v>0.29242370000000001</v>
      </c>
      <c r="BI100" s="100">
        <v>0.54237290000000005</v>
      </c>
      <c r="BJ100" s="100">
        <v>2.0372615000000001</v>
      </c>
      <c r="BK100" s="100">
        <v>4.7789535000000001</v>
      </c>
      <c r="BL100" s="100">
        <v>19.208494000000002</v>
      </c>
      <c r="BM100" s="100">
        <v>0.33456560000000002</v>
      </c>
      <c r="BN100" s="100">
        <v>0.43316130000000003</v>
      </c>
      <c r="BO100" s="128"/>
      <c r="BP100" s="123">
        <v>1993</v>
      </c>
    </row>
    <row r="101" spans="1:68">
      <c r="A101" s="128"/>
      <c r="B101" s="123">
        <v>1994</v>
      </c>
      <c r="C101" s="100">
        <v>0</v>
      </c>
      <c r="D101" s="100">
        <v>0</v>
      </c>
      <c r="E101" s="100">
        <v>0</v>
      </c>
      <c r="F101" s="100">
        <v>0</v>
      </c>
      <c r="G101" s="100">
        <v>0.13739470000000001</v>
      </c>
      <c r="H101" s="100">
        <v>0</v>
      </c>
      <c r="I101" s="100">
        <v>0</v>
      </c>
      <c r="J101" s="100">
        <v>0</v>
      </c>
      <c r="K101" s="100">
        <v>0</v>
      </c>
      <c r="L101" s="100">
        <v>0</v>
      </c>
      <c r="M101" s="100">
        <v>0</v>
      </c>
      <c r="N101" s="100">
        <v>0.25462459999999998</v>
      </c>
      <c r="O101" s="100">
        <v>0</v>
      </c>
      <c r="P101" s="100">
        <v>0.30163459999999997</v>
      </c>
      <c r="Q101" s="100">
        <v>0.38009809999999999</v>
      </c>
      <c r="R101" s="100">
        <v>0.6139791</v>
      </c>
      <c r="S101" s="100">
        <v>2.0346915000000001</v>
      </c>
      <c r="T101" s="100">
        <v>9.4027381000000005</v>
      </c>
      <c r="U101" s="100">
        <v>0.135384</v>
      </c>
      <c r="V101" s="100">
        <v>0.2250364</v>
      </c>
      <c r="W101" s="128"/>
      <c r="X101" s="123">
        <v>1994</v>
      </c>
      <c r="Y101" s="100">
        <v>0</v>
      </c>
      <c r="Z101" s="100">
        <v>0</v>
      </c>
      <c r="AA101" s="100">
        <v>0</v>
      </c>
      <c r="AB101" s="100">
        <v>0</v>
      </c>
      <c r="AC101" s="100">
        <v>0</v>
      </c>
      <c r="AD101" s="100">
        <v>0</v>
      </c>
      <c r="AE101" s="100">
        <v>0</v>
      </c>
      <c r="AF101" s="100">
        <v>0</v>
      </c>
      <c r="AG101" s="100">
        <v>0</v>
      </c>
      <c r="AH101" s="100">
        <v>0</v>
      </c>
      <c r="AI101" s="100">
        <v>0</v>
      </c>
      <c r="AJ101" s="100">
        <v>0</v>
      </c>
      <c r="AK101" s="100">
        <v>0.28099679999999999</v>
      </c>
      <c r="AL101" s="100">
        <v>1.4146552999999999</v>
      </c>
      <c r="AM101" s="100">
        <v>2.2123613999999998</v>
      </c>
      <c r="AN101" s="100">
        <v>3.9614419999999999</v>
      </c>
      <c r="AO101" s="100">
        <v>10.795315</v>
      </c>
      <c r="AP101" s="100">
        <v>33.047707000000003</v>
      </c>
      <c r="AQ101" s="100">
        <v>0.91704220000000003</v>
      </c>
      <c r="AR101" s="100">
        <v>0.87541469999999999</v>
      </c>
      <c r="AS101" s="128"/>
      <c r="AT101" s="123">
        <v>1994</v>
      </c>
      <c r="AU101" s="100">
        <v>0</v>
      </c>
      <c r="AV101" s="100">
        <v>0</v>
      </c>
      <c r="AW101" s="100">
        <v>0</v>
      </c>
      <c r="AX101" s="100">
        <v>0</v>
      </c>
      <c r="AY101" s="100">
        <v>6.9698800000000005E-2</v>
      </c>
      <c r="AZ101" s="100">
        <v>0</v>
      </c>
      <c r="BA101" s="100">
        <v>0</v>
      </c>
      <c r="BB101" s="100">
        <v>0</v>
      </c>
      <c r="BC101" s="100">
        <v>0</v>
      </c>
      <c r="BD101" s="100">
        <v>0</v>
      </c>
      <c r="BE101" s="100">
        <v>0</v>
      </c>
      <c r="BF101" s="100">
        <v>0.12865689999999999</v>
      </c>
      <c r="BG101" s="100">
        <v>0.14082739999999999</v>
      </c>
      <c r="BH101" s="100">
        <v>0.87595080000000003</v>
      </c>
      <c r="BI101" s="100">
        <v>1.3805147</v>
      </c>
      <c r="BJ101" s="100">
        <v>2.5636950000000001</v>
      </c>
      <c r="BK101" s="100">
        <v>7.5462015999999998</v>
      </c>
      <c r="BL101" s="100">
        <v>26.072725999999999</v>
      </c>
      <c r="BM101" s="100">
        <v>0.5279277</v>
      </c>
      <c r="BN101" s="100">
        <v>0.64661869999999999</v>
      </c>
      <c r="BO101" s="128"/>
      <c r="BP101" s="123">
        <v>1994</v>
      </c>
    </row>
    <row r="102" spans="1:68">
      <c r="A102" s="128"/>
      <c r="B102" s="123">
        <v>1995</v>
      </c>
      <c r="C102" s="100">
        <v>0</v>
      </c>
      <c r="D102" s="100">
        <v>0</v>
      </c>
      <c r="E102" s="100">
        <v>0</v>
      </c>
      <c r="F102" s="100">
        <v>0</v>
      </c>
      <c r="G102" s="100">
        <v>0</v>
      </c>
      <c r="H102" s="100">
        <v>0</v>
      </c>
      <c r="I102" s="100">
        <v>0</v>
      </c>
      <c r="J102" s="100">
        <v>0</v>
      </c>
      <c r="K102" s="100">
        <v>0</v>
      </c>
      <c r="L102" s="100">
        <v>0</v>
      </c>
      <c r="M102" s="100">
        <v>0</v>
      </c>
      <c r="N102" s="100">
        <v>0</v>
      </c>
      <c r="O102" s="100">
        <v>0</v>
      </c>
      <c r="P102" s="100">
        <v>0</v>
      </c>
      <c r="Q102" s="100">
        <v>0</v>
      </c>
      <c r="R102" s="100">
        <v>1.7762830999999999</v>
      </c>
      <c r="S102" s="100">
        <v>1.9563155000000001</v>
      </c>
      <c r="T102" s="100">
        <v>10.602017999999999</v>
      </c>
      <c r="U102" s="100">
        <v>0.122762</v>
      </c>
      <c r="V102" s="100">
        <v>0.2256311</v>
      </c>
      <c r="W102" s="128"/>
      <c r="X102" s="123">
        <v>1995</v>
      </c>
      <c r="Y102" s="100">
        <v>0</v>
      </c>
      <c r="Z102" s="100">
        <v>0</v>
      </c>
      <c r="AA102" s="100">
        <v>0</v>
      </c>
      <c r="AB102" s="100">
        <v>0</v>
      </c>
      <c r="AC102" s="100">
        <v>0</v>
      </c>
      <c r="AD102" s="100">
        <v>0</v>
      </c>
      <c r="AE102" s="100">
        <v>0</v>
      </c>
      <c r="AF102" s="100">
        <v>0</v>
      </c>
      <c r="AG102" s="100">
        <v>0</v>
      </c>
      <c r="AH102" s="100">
        <v>0</v>
      </c>
      <c r="AI102" s="100">
        <v>0.4218404</v>
      </c>
      <c r="AJ102" s="100">
        <v>0</v>
      </c>
      <c r="AK102" s="100">
        <v>0.28139449999999999</v>
      </c>
      <c r="AL102" s="100">
        <v>0.28343469999999998</v>
      </c>
      <c r="AM102" s="100">
        <v>0.31083119999999997</v>
      </c>
      <c r="AN102" s="100">
        <v>2.5803455</v>
      </c>
      <c r="AO102" s="100">
        <v>9.8962062999999993</v>
      </c>
      <c r="AP102" s="100">
        <v>34.378642999999997</v>
      </c>
      <c r="AQ102" s="100">
        <v>0.81818109999999999</v>
      </c>
      <c r="AR102" s="100">
        <v>0.76734690000000005</v>
      </c>
      <c r="AS102" s="128"/>
      <c r="AT102" s="123">
        <v>1995</v>
      </c>
      <c r="AU102" s="100">
        <v>0</v>
      </c>
      <c r="AV102" s="100">
        <v>0</v>
      </c>
      <c r="AW102" s="100">
        <v>0</v>
      </c>
      <c r="AX102" s="100">
        <v>0</v>
      </c>
      <c r="AY102" s="100">
        <v>0</v>
      </c>
      <c r="AZ102" s="100">
        <v>0</v>
      </c>
      <c r="BA102" s="100">
        <v>0</v>
      </c>
      <c r="BB102" s="100">
        <v>0</v>
      </c>
      <c r="BC102" s="100">
        <v>0</v>
      </c>
      <c r="BD102" s="100">
        <v>0</v>
      </c>
      <c r="BE102" s="100">
        <v>0.20652239999999999</v>
      </c>
      <c r="BF102" s="100">
        <v>0</v>
      </c>
      <c r="BG102" s="100">
        <v>0.14134340000000001</v>
      </c>
      <c r="BH102" s="100">
        <v>0.14561930000000001</v>
      </c>
      <c r="BI102" s="100">
        <v>0.1692835</v>
      </c>
      <c r="BJ102" s="100">
        <v>2.2420463000000002</v>
      </c>
      <c r="BK102" s="100">
        <v>6.9339016999999998</v>
      </c>
      <c r="BL102" s="100">
        <v>27.311354999999999</v>
      </c>
      <c r="BM102" s="100">
        <v>0.47209420000000002</v>
      </c>
      <c r="BN102" s="100">
        <v>0.5815188</v>
      </c>
      <c r="BO102" s="128"/>
      <c r="BP102" s="123">
        <v>1995</v>
      </c>
    </row>
    <row r="103" spans="1:68">
      <c r="A103" s="128"/>
      <c r="B103" s="123">
        <v>1996</v>
      </c>
      <c r="C103" s="100">
        <v>0</v>
      </c>
      <c r="D103" s="100">
        <v>0</v>
      </c>
      <c r="E103" s="100">
        <v>0</v>
      </c>
      <c r="F103" s="100">
        <v>0</v>
      </c>
      <c r="G103" s="100">
        <v>0</v>
      </c>
      <c r="H103" s="100">
        <v>0</v>
      </c>
      <c r="I103" s="100">
        <v>0</v>
      </c>
      <c r="J103" s="100">
        <v>0</v>
      </c>
      <c r="K103" s="100">
        <v>0</v>
      </c>
      <c r="L103" s="100">
        <v>0</v>
      </c>
      <c r="M103" s="100">
        <v>0</v>
      </c>
      <c r="N103" s="100">
        <v>0</v>
      </c>
      <c r="O103" s="100">
        <v>0</v>
      </c>
      <c r="P103" s="100">
        <v>0.29780689999999999</v>
      </c>
      <c r="Q103" s="100">
        <v>0.72793450000000004</v>
      </c>
      <c r="R103" s="100">
        <v>0.55956260000000002</v>
      </c>
      <c r="S103" s="100">
        <v>3.7973721999999999</v>
      </c>
      <c r="T103" s="100">
        <v>6.6663332999999998</v>
      </c>
      <c r="U103" s="100">
        <v>0.1323725</v>
      </c>
      <c r="V103" s="100">
        <v>0.20501659999999999</v>
      </c>
      <c r="W103" s="128"/>
      <c r="X103" s="123">
        <v>1996</v>
      </c>
      <c r="Y103" s="100">
        <v>0</v>
      </c>
      <c r="Z103" s="100">
        <v>0</v>
      </c>
      <c r="AA103" s="100">
        <v>0</v>
      </c>
      <c r="AB103" s="100">
        <v>0</v>
      </c>
      <c r="AC103" s="100">
        <v>0</v>
      </c>
      <c r="AD103" s="100">
        <v>0</v>
      </c>
      <c r="AE103" s="100">
        <v>0</v>
      </c>
      <c r="AF103" s="100">
        <v>0</v>
      </c>
      <c r="AG103" s="100">
        <v>0</v>
      </c>
      <c r="AH103" s="100">
        <v>0</v>
      </c>
      <c r="AI103" s="100">
        <v>0</v>
      </c>
      <c r="AJ103" s="100">
        <v>0</v>
      </c>
      <c r="AK103" s="100">
        <v>0</v>
      </c>
      <c r="AL103" s="100">
        <v>0.56657380000000002</v>
      </c>
      <c r="AM103" s="100">
        <v>1.8438220999999999</v>
      </c>
      <c r="AN103" s="100">
        <v>2.4731763</v>
      </c>
      <c r="AO103" s="100">
        <v>13.087814</v>
      </c>
      <c r="AP103" s="100">
        <v>26.259385999999999</v>
      </c>
      <c r="AQ103" s="100">
        <v>0.8079094</v>
      </c>
      <c r="AR103" s="100">
        <v>0.72799559999999996</v>
      </c>
      <c r="AS103" s="128"/>
      <c r="AT103" s="123">
        <v>1996</v>
      </c>
      <c r="AU103" s="100">
        <v>0</v>
      </c>
      <c r="AV103" s="100">
        <v>0</v>
      </c>
      <c r="AW103" s="100">
        <v>0</v>
      </c>
      <c r="AX103" s="100">
        <v>0</v>
      </c>
      <c r="AY103" s="100">
        <v>0</v>
      </c>
      <c r="AZ103" s="100">
        <v>0</v>
      </c>
      <c r="BA103" s="100">
        <v>0</v>
      </c>
      <c r="BB103" s="100">
        <v>0</v>
      </c>
      <c r="BC103" s="100">
        <v>0</v>
      </c>
      <c r="BD103" s="100">
        <v>0</v>
      </c>
      <c r="BE103" s="100">
        <v>0</v>
      </c>
      <c r="BF103" s="100">
        <v>0</v>
      </c>
      <c r="BG103" s="100">
        <v>0</v>
      </c>
      <c r="BH103" s="100">
        <v>0.4355483</v>
      </c>
      <c r="BI103" s="100">
        <v>1.3329757</v>
      </c>
      <c r="BJ103" s="100">
        <v>1.6614686000000001</v>
      </c>
      <c r="BK103" s="100">
        <v>9.6060795999999993</v>
      </c>
      <c r="BL103" s="100">
        <v>20.407654999999998</v>
      </c>
      <c r="BM103" s="100">
        <v>0.47188530000000001</v>
      </c>
      <c r="BN103" s="100">
        <v>0.54573150000000004</v>
      </c>
      <c r="BO103" s="128"/>
      <c r="BP103" s="123">
        <v>1996</v>
      </c>
    </row>
    <row r="104" spans="1:68">
      <c r="A104" s="128"/>
      <c r="B104" s="124">
        <v>1997</v>
      </c>
      <c r="C104" s="100">
        <v>0</v>
      </c>
      <c r="D104" s="100">
        <v>0</v>
      </c>
      <c r="E104" s="100">
        <v>0</v>
      </c>
      <c r="F104" s="100">
        <v>0</v>
      </c>
      <c r="G104" s="100">
        <v>0</v>
      </c>
      <c r="H104" s="100">
        <v>0</v>
      </c>
      <c r="I104" s="100">
        <v>0</v>
      </c>
      <c r="J104" s="100">
        <v>0</v>
      </c>
      <c r="K104" s="100">
        <v>0</v>
      </c>
      <c r="L104" s="100">
        <v>0</v>
      </c>
      <c r="M104" s="100">
        <v>0.18014579999999999</v>
      </c>
      <c r="N104" s="100">
        <v>0</v>
      </c>
      <c r="O104" s="100">
        <v>0</v>
      </c>
      <c r="P104" s="100">
        <v>0</v>
      </c>
      <c r="Q104" s="100">
        <v>0.71303539999999999</v>
      </c>
      <c r="R104" s="100">
        <v>1.5870413000000001</v>
      </c>
      <c r="S104" s="100">
        <v>1.8490268999999999</v>
      </c>
      <c r="T104" s="100">
        <v>1.5724259</v>
      </c>
      <c r="U104" s="100">
        <v>9.8294300000000001E-2</v>
      </c>
      <c r="V104" s="100">
        <v>0.1308947</v>
      </c>
      <c r="W104" s="128"/>
      <c r="X104" s="124">
        <v>1997</v>
      </c>
      <c r="Y104" s="100">
        <v>0</v>
      </c>
      <c r="Z104" s="100">
        <v>0</v>
      </c>
      <c r="AA104" s="100">
        <v>0</v>
      </c>
      <c r="AB104" s="100">
        <v>0</v>
      </c>
      <c r="AC104" s="100">
        <v>0</v>
      </c>
      <c r="AD104" s="100">
        <v>0</v>
      </c>
      <c r="AE104" s="100">
        <v>0</v>
      </c>
      <c r="AF104" s="100">
        <v>0</v>
      </c>
      <c r="AG104" s="100">
        <v>0</v>
      </c>
      <c r="AH104" s="100">
        <v>0</v>
      </c>
      <c r="AI104" s="100">
        <v>0</v>
      </c>
      <c r="AJ104" s="100">
        <v>0</v>
      </c>
      <c r="AK104" s="100">
        <v>0</v>
      </c>
      <c r="AL104" s="100">
        <v>0.85612529999999998</v>
      </c>
      <c r="AM104" s="100">
        <v>1.8353619000000001</v>
      </c>
      <c r="AN104" s="100">
        <v>5.4875275999999999</v>
      </c>
      <c r="AO104" s="100">
        <v>11.177743</v>
      </c>
      <c r="AP104" s="100">
        <v>39.694020000000002</v>
      </c>
      <c r="AQ104" s="100">
        <v>1.1006965</v>
      </c>
      <c r="AR104" s="100">
        <v>0.96961730000000002</v>
      </c>
      <c r="AS104" s="128"/>
      <c r="AT104" s="124">
        <v>1997</v>
      </c>
      <c r="AU104" s="100">
        <v>0</v>
      </c>
      <c r="AV104" s="100">
        <v>0</v>
      </c>
      <c r="AW104" s="100">
        <v>0</v>
      </c>
      <c r="AX104" s="100">
        <v>0</v>
      </c>
      <c r="AY104" s="100">
        <v>0</v>
      </c>
      <c r="AZ104" s="100">
        <v>0</v>
      </c>
      <c r="BA104" s="100">
        <v>0</v>
      </c>
      <c r="BB104" s="100">
        <v>0</v>
      </c>
      <c r="BC104" s="100">
        <v>0</v>
      </c>
      <c r="BD104" s="100">
        <v>0</v>
      </c>
      <c r="BE104" s="100">
        <v>9.1777200000000003E-2</v>
      </c>
      <c r="BF104" s="100">
        <v>0</v>
      </c>
      <c r="BG104" s="100">
        <v>0</v>
      </c>
      <c r="BH104" s="100">
        <v>0.4372317</v>
      </c>
      <c r="BI104" s="100">
        <v>1.3170849</v>
      </c>
      <c r="BJ104" s="100">
        <v>3.8274927000000001</v>
      </c>
      <c r="BK104" s="100">
        <v>7.6630488000000003</v>
      </c>
      <c r="BL104" s="100">
        <v>28.270816</v>
      </c>
      <c r="BM104" s="100">
        <v>0.60250649999999994</v>
      </c>
      <c r="BN104" s="100">
        <v>0.68376159999999997</v>
      </c>
      <c r="BO104" s="128"/>
      <c r="BP104" s="124">
        <v>1997</v>
      </c>
    </row>
    <row r="105" spans="1:68">
      <c r="A105" s="128"/>
      <c r="B105" s="124">
        <v>1998</v>
      </c>
      <c r="C105" s="100">
        <v>0</v>
      </c>
      <c r="D105" s="100">
        <v>0</v>
      </c>
      <c r="E105" s="100">
        <v>0</v>
      </c>
      <c r="F105" s="100">
        <v>0</v>
      </c>
      <c r="G105" s="100">
        <v>0</v>
      </c>
      <c r="H105" s="100">
        <v>0</v>
      </c>
      <c r="I105" s="100">
        <v>0</v>
      </c>
      <c r="J105" s="100">
        <v>0</v>
      </c>
      <c r="K105" s="100">
        <v>0</v>
      </c>
      <c r="L105" s="100">
        <v>0</v>
      </c>
      <c r="M105" s="100">
        <v>0</v>
      </c>
      <c r="N105" s="100">
        <v>0</v>
      </c>
      <c r="O105" s="100">
        <v>0.27033679999999999</v>
      </c>
      <c r="P105" s="100">
        <v>0.59955990000000003</v>
      </c>
      <c r="Q105" s="100">
        <v>0.34878330000000002</v>
      </c>
      <c r="R105" s="100">
        <v>1.5029382</v>
      </c>
      <c r="S105" s="100">
        <v>1.8155246</v>
      </c>
      <c r="T105" s="100">
        <v>5.8954443000000003</v>
      </c>
      <c r="U105" s="100">
        <v>0.14064479999999999</v>
      </c>
      <c r="V105" s="100">
        <v>0.19561590000000001</v>
      </c>
      <c r="W105" s="128"/>
      <c r="X105" s="124">
        <v>1998</v>
      </c>
      <c r="Y105" s="100">
        <v>0</v>
      </c>
      <c r="Z105" s="100">
        <v>0</v>
      </c>
      <c r="AA105" s="100">
        <v>0</v>
      </c>
      <c r="AB105" s="100">
        <v>0</v>
      </c>
      <c r="AC105" s="100">
        <v>0</v>
      </c>
      <c r="AD105" s="100">
        <v>0</v>
      </c>
      <c r="AE105" s="100">
        <v>0</v>
      </c>
      <c r="AF105" s="100">
        <v>0</v>
      </c>
      <c r="AG105" s="100">
        <v>0</v>
      </c>
      <c r="AH105" s="100">
        <v>0</v>
      </c>
      <c r="AI105" s="100">
        <v>0</v>
      </c>
      <c r="AJ105" s="100">
        <v>0.2320024</v>
      </c>
      <c r="AK105" s="100">
        <v>0</v>
      </c>
      <c r="AL105" s="100">
        <v>0.28811300000000001</v>
      </c>
      <c r="AM105" s="100">
        <v>1.2149818999999999</v>
      </c>
      <c r="AN105" s="100">
        <v>2.9927687000000001</v>
      </c>
      <c r="AO105" s="100">
        <v>7.7325423999999998</v>
      </c>
      <c r="AP105" s="100">
        <v>31.425768000000001</v>
      </c>
      <c r="AQ105" s="100">
        <v>0.82225939999999997</v>
      </c>
      <c r="AR105" s="100">
        <v>0.70302310000000001</v>
      </c>
      <c r="AS105" s="128"/>
      <c r="AT105" s="124">
        <v>1998</v>
      </c>
      <c r="AU105" s="100">
        <v>0</v>
      </c>
      <c r="AV105" s="100">
        <v>0</v>
      </c>
      <c r="AW105" s="100">
        <v>0</v>
      </c>
      <c r="AX105" s="100">
        <v>0</v>
      </c>
      <c r="AY105" s="100">
        <v>0</v>
      </c>
      <c r="AZ105" s="100">
        <v>0</v>
      </c>
      <c r="BA105" s="100">
        <v>0</v>
      </c>
      <c r="BB105" s="100">
        <v>0</v>
      </c>
      <c r="BC105" s="100">
        <v>0</v>
      </c>
      <c r="BD105" s="100">
        <v>0</v>
      </c>
      <c r="BE105" s="100">
        <v>0</v>
      </c>
      <c r="BF105" s="100">
        <v>0.1139512</v>
      </c>
      <c r="BG105" s="100">
        <v>0.1350855</v>
      </c>
      <c r="BH105" s="100">
        <v>0.44074609999999997</v>
      </c>
      <c r="BI105" s="100">
        <v>0.81177529999999998</v>
      </c>
      <c r="BJ105" s="100">
        <v>2.355864</v>
      </c>
      <c r="BK105" s="100">
        <v>5.4942412999999997</v>
      </c>
      <c r="BL105" s="100">
        <v>23.684822</v>
      </c>
      <c r="BM105" s="100">
        <v>0.48367379999999999</v>
      </c>
      <c r="BN105" s="100">
        <v>0.53386160000000005</v>
      </c>
      <c r="BO105" s="128"/>
      <c r="BP105" s="124">
        <v>1998</v>
      </c>
    </row>
    <row r="106" spans="1:68">
      <c r="A106" s="128"/>
      <c r="B106" s="124">
        <v>1999</v>
      </c>
      <c r="C106" s="100">
        <v>0</v>
      </c>
      <c r="D106" s="100">
        <v>0</v>
      </c>
      <c r="E106" s="100">
        <v>0</v>
      </c>
      <c r="F106" s="100">
        <v>0</v>
      </c>
      <c r="G106" s="100">
        <v>0</v>
      </c>
      <c r="H106" s="100">
        <v>0</v>
      </c>
      <c r="I106" s="100">
        <v>0</v>
      </c>
      <c r="J106" s="100">
        <v>0.13387879999999999</v>
      </c>
      <c r="K106" s="100">
        <v>0</v>
      </c>
      <c r="L106" s="100">
        <v>0</v>
      </c>
      <c r="M106" s="100">
        <v>0.32749250000000002</v>
      </c>
      <c r="N106" s="100">
        <v>0</v>
      </c>
      <c r="O106" s="100">
        <v>0.2613491</v>
      </c>
      <c r="P106" s="100">
        <v>0.30137910000000001</v>
      </c>
      <c r="Q106" s="100">
        <v>0.34151369999999998</v>
      </c>
      <c r="R106" s="100">
        <v>0.47409089999999998</v>
      </c>
      <c r="S106" s="100">
        <v>3.5731513000000001</v>
      </c>
      <c r="T106" s="100">
        <v>5.526923</v>
      </c>
      <c r="U106" s="100">
        <v>0.16059770000000001</v>
      </c>
      <c r="V106" s="100">
        <v>0.2140698</v>
      </c>
      <c r="W106" s="128"/>
      <c r="X106" s="124">
        <v>1999</v>
      </c>
      <c r="Y106" s="100">
        <v>0</v>
      </c>
      <c r="Z106" s="100">
        <v>0</v>
      </c>
      <c r="AA106" s="100">
        <v>0</v>
      </c>
      <c r="AB106" s="100">
        <v>0</v>
      </c>
      <c r="AC106" s="100">
        <v>0</v>
      </c>
      <c r="AD106" s="100">
        <v>0</v>
      </c>
      <c r="AE106" s="100">
        <v>0</v>
      </c>
      <c r="AF106" s="100">
        <v>0</v>
      </c>
      <c r="AG106" s="100">
        <v>0</v>
      </c>
      <c r="AH106" s="100">
        <v>0</v>
      </c>
      <c r="AI106" s="100">
        <v>0</v>
      </c>
      <c r="AJ106" s="100">
        <v>0</v>
      </c>
      <c r="AK106" s="100">
        <v>0.26183010000000001</v>
      </c>
      <c r="AL106" s="100">
        <v>0.29066049999999999</v>
      </c>
      <c r="AM106" s="100">
        <v>1.508983</v>
      </c>
      <c r="AN106" s="100">
        <v>3.2235071999999998</v>
      </c>
      <c r="AO106" s="100">
        <v>15.934241</v>
      </c>
      <c r="AP106" s="100">
        <v>43.592770999999999</v>
      </c>
      <c r="AQ106" s="100">
        <v>1.2351993999999999</v>
      </c>
      <c r="AR106" s="100">
        <v>1.0236563999999999</v>
      </c>
      <c r="AS106" s="128"/>
      <c r="AT106" s="124">
        <v>1999</v>
      </c>
      <c r="AU106" s="100">
        <v>0</v>
      </c>
      <c r="AV106" s="100">
        <v>0</v>
      </c>
      <c r="AW106" s="100">
        <v>0</v>
      </c>
      <c r="AX106" s="100">
        <v>0</v>
      </c>
      <c r="AY106" s="100">
        <v>0</v>
      </c>
      <c r="AZ106" s="100">
        <v>0</v>
      </c>
      <c r="BA106" s="100">
        <v>0</v>
      </c>
      <c r="BB106" s="100">
        <v>6.6625799999999999E-2</v>
      </c>
      <c r="BC106" s="100">
        <v>0</v>
      </c>
      <c r="BD106" s="100">
        <v>0</v>
      </c>
      <c r="BE106" s="100">
        <v>0.1659544</v>
      </c>
      <c r="BF106" s="100">
        <v>0</v>
      </c>
      <c r="BG106" s="100">
        <v>0.26158940000000003</v>
      </c>
      <c r="BH106" s="100">
        <v>0.29592279999999999</v>
      </c>
      <c r="BI106" s="100">
        <v>0.96128740000000001</v>
      </c>
      <c r="BJ106" s="100">
        <v>2.0402792000000001</v>
      </c>
      <c r="BK106" s="100">
        <v>11.226628</v>
      </c>
      <c r="BL106" s="100">
        <v>31.994880999999999</v>
      </c>
      <c r="BM106" s="100">
        <v>0.70166989999999996</v>
      </c>
      <c r="BN106" s="100">
        <v>0.75191479999999999</v>
      </c>
      <c r="BO106" s="128"/>
      <c r="BP106" s="124">
        <v>1999</v>
      </c>
    </row>
    <row r="107" spans="1:68" s="92" customFormat="1">
      <c r="A107" s="126"/>
      <c r="B107" s="125">
        <v>2000</v>
      </c>
      <c r="C107" s="100">
        <v>0</v>
      </c>
      <c r="D107" s="100">
        <v>0</v>
      </c>
      <c r="E107" s="100">
        <v>0</v>
      </c>
      <c r="F107" s="100">
        <v>0</v>
      </c>
      <c r="G107" s="100">
        <v>0</v>
      </c>
      <c r="H107" s="100">
        <v>0</v>
      </c>
      <c r="I107" s="100">
        <v>0</v>
      </c>
      <c r="J107" s="100">
        <v>0</v>
      </c>
      <c r="K107" s="100">
        <v>0</v>
      </c>
      <c r="L107" s="100">
        <v>0</v>
      </c>
      <c r="M107" s="100">
        <v>0</v>
      </c>
      <c r="N107" s="100">
        <v>0</v>
      </c>
      <c r="O107" s="100">
        <v>0.251108</v>
      </c>
      <c r="P107" s="100">
        <v>0.30311569999999999</v>
      </c>
      <c r="Q107" s="100">
        <v>0.33592559999999999</v>
      </c>
      <c r="R107" s="100">
        <v>1.8332561999999999</v>
      </c>
      <c r="S107" s="100">
        <v>2.5378349</v>
      </c>
      <c r="T107" s="100">
        <v>9.0864249000000008</v>
      </c>
      <c r="U107" s="100">
        <v>0.1800187</v>
      </c>
      <c r="V107" s="100">
        <v>0.2486709</v>
      </c>
      <c r="W107" s="126"/>
      <c r="X107" s="125">
        <v>2000</v>
      </c>
      <c r="Y107" s="100">
        <v>0</v>
      </c>
      <c r="Z107" s="100">
        <v>0</v>
      </c>
      <c r="AA107" s="100">
        <v>0</v>
      </c>
      <c r="AB107" s="100">
        <v>0</v>
      </c>
      <c r="AC107" s="100">
        <v>0</v>
      </c>
      <c r="AD107" s="100">
        <v>0</v>
      </c>
      <c r="AE107" s="100">
        <v>0</v>
      </c>
      <c r="AF107" s="100">
        <v>0</v>
      </c>
      <c r="AG107" s="100">
        <v>0</v>
      </c>
      <c r="AH107" s="100">
        <v>0</v>
      </c>
      <c r="AI107" s="100">
        <v>0</v>
      </c>
      <c r="AJ107" s="100">
        <v>0</v>
      </c>
      <c r="AK107" s="100">
        <v>0.50720480000000001</v>
      </c>
      <c r="AL107" s="100">
        <v>0.58328250000000004</v>
      </c>
      <c r="AM107" s="100">
        <v>0.90490369999999998</v>
      </c>
      <c r="AN107" s="100">
        <v>4.1968753999999997</v>
      </c>
      <c r="AO107" s="100">
        <v>9.0040942000000008</v>
      </c>
      <c r="AP107" s="100">
        <v>40.210473</v>
      </c>
      <c r="AQ107" s="100">
        <v>1.1058557</v>
      </c>
      <c r="AR107" s="100">
        <v>0.88647770000000004</v>
      </c>
      <c r="AS107" s="126"/>
      <c r="AT107" s="125">
        <v>2000</v>
      </c>
      <c r="AU107" s="100">
        <v>0</v>
      </c>
      <c r="AV107" s="100">
        <v>0</v>
      </c>
      <c r="AW107" s="100">
        <v>0</v>
      </c>
      <c r="AX107" s="100">
        <v>0</v>
      </c>
      <c r="AY107" s="100">
        <v>0</v>
      </c>
      <c r="AZ107" s="100">
        <v>0</v>
      </c>
      <c r="BA107" s="100">
        <v>0</v>
      </c>
      <c r="BB107" s="100">
        <v>0</v>
      </c>
      <c r="BC107" s="100">
        <v>0</v>
      </c>
      <c r="BD107" s="100">
        <v>0</v>
      </c>
      <c r="BE107" s="100">
        <v>0</v>
      </c>
      <c r="BF107" s="100">
        <v>0</v>
      </c>
      <c r="BG107" s="100">
        <v>0.37852360000000002</v>
      </c>
      <c r="BH107" s="100">
        <v>0.44590170000000001</v>
      </c>
      <c r="BI107" s="100">
        <v>0.63571580000000005</v>
      </c>
      <c r="BJ107" s="100">
        <v>3.1738601000000002</v>
      </c>
      <c r="BK107" s="100">
        <v>6.5143608999999998</v>
      </c>
      <c r="BL107" s="100">
        <v>30.662386999999999</v>
      </c>
      <c r="BM107" s="100">
        <v>0.64638859999999998</v>
      </c>
      <c r="BN107" s="100">
        <v>0.66719850000000003</v>
      </c>
      <c r="BO107" s="126"/>
      <c r="BP107" s="125">
        <v>2000</v>
      </c>
    </row>
    <row r="108" spans="1:68">
      <c r="A108" s="128"/>
      <c r="B108" s="124">
        <v>2001</v>
      </c>
      <c r="C108" s="100">
        <v>0</v>
      </c>
      <c r="D108" s="100">
        <v>0</v>
      </c>
      <c r="E108" s="100">
        <v>0</v>
      </c>
      <c r="F108" s="100">
        <v>0</v>
      </c>
      <c r="G108" s="100">
        <v>0</v>
      </c>
      <c r="H108" s="100">
        <v>0</v>
      </c>
      <c r="I108" s="100">
        <v>0</v>
      </c>
      <c r="J108" s="100">
        <v>0</v>
      </c>
      <c r="K108" s="100">
        <v>0</v>
      </c>
      <c r="L108" s="100">
        <v>0</v>
      </c>
      <c r="M108" s="100">
        <v>0</v>
      </c>
      <c r="N108" s="100">
        <v>0</v>
      </c>
      <c r="O108" s="100">
        <v>0</v>
      </c>
      <c r="P108" s="100">
        <v>0</v>
      </c>
      <c r="Q108" s="100">
        <v>0</v>
      </c>
      <c r="R108" s="100">
        <v>0</v>
      </c>
      <c r="S108" s="100">
        <v>4.7102047000000002</v>
      </c>
      <c r="T108" s="100">
        <v>18.434992000000001</v>
      </c>
      <c r="U108" s="100">
        <v>0.21962329999999999</v>
      </c>
      <c r="V108" s="100">
        <v>0.3319491</v>
      </c>
      <c r="W108" s="128"/>
      <c r="X108" s="124">
        <v>2001</v>
      </c>
      <c r="Y108" s="100">
        <v>0</v>
      </c>
      <c r="Z108" s="100">
        <v>0</v>
      </c>
      <c r="AA108" s="100">
        <v>0</v>
      </c>
      <c r="AB108" s="100">
        <v>0</v>
      </c>
      <c r="AC108" s="100">
        <v>0</v>
      </c>
      <c r="AD108" s="100">
        <v>0</v>
      </c>
      <c r="AE108" s="100">
        <v>0</v>
      </c>
      <c r="AF108" s="100">
        <v>0</v>
      </c>
      <c r="AG108" s="100">
        <v>0</v>
      </c>
      <c r="AH108" s="100">
        <v>0.1472021</v>
      </c>
      <c r="AI108" s="100">
        <v>0</v>
      </c>
      <c r="AJ108" s="100">
        <v>0</v>
      </c>
      <c r="AK108" s="100">
        <v>0.24673990000000001</v>
      </c>
      <c r="AL108" s="100">
        <v>1.1608436</v>
      </c>
      <c r="AM108" s="100">
        <v>1.8041749</v>
      </c>
      <c r="AN108" s="100">
        <v>2.7583639</v>
      </c>
      <c r="AO108" s="100">
        <v>17.461932999999998</v>
      </c>
      <c r="AP108" s="100">
        <v>45.585610000000003</v>
      </c>
      <c r="AQ108" s="100">
        <v>1.4207946</v>
      </c>
      <c r="AR108" s="100">
        <v>1.1143753999999999</v>
      </c>
      <c r="AS108" s="128"/>
      <c r="AT108" s="124">
        <v>2001</v>
      </c>
      <c r="AU108" s="100">
        <v>0</v>
      </c>
      <c r="AV108" s="100">
        <v>0</v>
      </c>
      <c r="AW108" s="100">
        <v>0</v>
      </c>
      <c r="AX108" s="100">
        <v>0</v>
      </c>
      <c r="AY108" s="100">
        <v>0</v>
      </c>
      <c r="AZ108" s="100">
        <v>0</v>
      </c>
      <c r="BA108" s="100">
        <v>0</v>
      </c>
      <c r="BB108" s="100">
        <v>0</v>
      </c>
      <c r="BC108" s="100">
        <v>0</v>
      </c>
      <c r="BD108" s="100">
        <v>7.4060600000000004E-2</v>
      </c>
      <c r="BE108" s="100">
        <v>0</v>
      </c>
      <c r="BF108" s="100">
        <v>0</v>
      </c>
      <c r="BG108" s="100">
        <v>0.1224788</v>
      </c>
      <c r="BH108" s="100">
        <v>0.59005929999999995</v>
      </c>
      <c r="BI108" s="100">
        <v>0.94627819999999996</v>
      </c>
      <c r="BJ108" s="100">
        <v>1.5508443999999999</v>
      </c>
      <c r="BK108" s="100">
        <v>12.506902</v>
      </c>
      <c r="BL108" s="100">
        <v>37.199838999999997</v>
      </c>
      <c r="BM108" s="100">
        <v>0.82491550000000002</v>
      </c>
      <c r="BN108" s="100">
        <v>0.82459959999999999</v>
      </c>
      <c r="BO108" s="128"/>
      <c r="BP108" s="124">
        <v>2001</v>
      </c>
    </row>
    <row r="109" spans="1:68">
      <c r="A109" s="128"/>
      <c r="B109" s="125">
        <v>2002</v>
      </c>
      <c r="C109" s="100">
        <v>0</v>
      </c>
      <c r="D109" s="100">
        <v>0</v>
      </c>
      <c r="E109" s="100">
        <v>0</v>
      </c>
      <c r="F109" s="100">
        <v>0</v>
      </c>
      <c r="G109" s="100">
        <v>0</v>
      </c>
      <c r="H109" s="100">
        <v>0</v>
      </c>
      <c r="I109" s="100">
        <v>0</v>
      </c>
      <c r="J109" s="100">
        <v>0</v>
      </c>
      <c r="K109" s="100">
        <v>0</v>
      </c>
      <c r="L109" s="100">
        <v>0</v>
      </c>
      <c r="M109" s="100">
        <v>0</v>
      </c>
      <c r="N109" s="100">
        <v>0</v>
      </c>
      <c r="O109" s="100">
        <v>0</v>
      </c>
      <c r="P109" s="100">
        <v>0.2929098</v>
      </c>
      <c r="Q109" s="100">
        <v>1.3270431</v>
      </c>
      <c r="R109" s="100">
        <v>0.86466299999999996</v>
      </c>
      <c r="S109" s="100">
        <v>3.6837297000000002</v>
      </c>
      <c r="T109" s="100">
        <v>16.543769999999999</v>
      </c>
      <c r="U109" s="100">
        <v>0.26872040000000003</v>
      </c>
      <c r="V109" s="100">
        <v>0.36572680000000002</v>
      </c>
      <c r="W109" s="128"/>
      <c r="X109" s="125">
        <v>2002</v>
      </c>
      <c r="Y109" s="100">
        <v>0</v>
      </c>
      <c r="Z109" s="100">
        <v>0</v>
      </c>
      <c r="AA109" s="100">
        <v>0</v>
      </c>
      <c r="AB109" s="100">
        <v>0</v>
      </c>
      <c r="AC109" s="100">
        <v>0</v>
      </c>
      <c r="AD109" s="100">
        <v>0</v>
      </c>
      <c r="AE109" s="100">
        <v>0</v>
      </c>
      <c r="AF109" s="100">
        <v>0</v>
      </c>
      <c r="AG109" s="100">
        <v>0.13236990000000001</v>
      </c>
      <c r="AH109" s="100">
        <v>0</v>
      </c>
      <c r="AI109" s="100">
        <v>0</v>
      </c>
      <c r="AJ109" s="100">
        <v>0</v>
      </c>
      <c r="AK109" s="100">
        <v>0.2402541</v>
      </c>
      <c r="AL109" s="100">
        <v>0.28404570000000001</v>
      </c>
      <c r="AM109" s="100">
        <v>0.90984909999999997</v>
      </c>
      <c r="AN109" s="100">
        <v>5.1360891999999998</v>
      </c>
      <c r="AO109" s="100">
        <v>13.847439</v>
      </c>
      <c r="AP109" s="100">
        <v>55.872461999999999</v>
      </c>
      <c r="AQ109" s="100">
        <v>1.5784552999999999</v>
      </c>
      <c r="AR109" s="100">
        <v>1.1963554999999999</v>
      </c>
      <c r="AS109" s="128"/>
      <c r="AT109" s="125">
        <v>2002</v>
      </c>
      <c r="AU109" s="100">
        <v>0</v>
      </c>
      <c r="AV109" s="100">
        <v>0</v>
      </c>
      <c r="AW109" s="100">
        <v>0</v>
      </c>
      <c r="AX109" s="100">
        <v>0</v>
      </c>
      <c r="AY109" s="100">
        <v>0</v>
      </c>
      <c r="AZ109" s="100">
        <v>0</v>
      </c>
      <c r="BA109" s="100">
        <v>0</v>
      </c>
      <c r="BB109" s="100">
        <v>0</v>
      </c>
      <c r="BC109" s="100">
        <v>6.6641599999999995E-2</v>
      </c>
      <c r="BD109" s="100">
        <v>0</v>
      </c>
      <c r="BE109" s="100">
        <v>0</v>
      </c>
      <c r="BF109" s="100">
        <v>0</v>
      </c>
      <c r="BG109" s="100">
        <v>0.1191492</v>
      </c>
      <c r="BH109" s="100">
        <v>0.28840969999999999</v>
      </c>
      <c r="BI109" s="100">
        <v>1.1090918999999999</v>
      </c>
      <c r="BJ109" s="100">
        <v>3.2482731999999999</v>
      </c>
      <c r="BK109" s="100">
        <v>9.8505897000000004</v>
      </c>
      <c r="BL109" s="100">
        <v>43.661392999999997</v>
      </c>
      <c r="BM109" s="100">
        <v>0.92843319999999996</v>
      </c>
      <c r="BN109" s="100">
        <v>0.90763400000000005</v>
      </c>
      <c r="BO109" s="128"/>
      <c r="BP109" s="125">
        <v>2002</v>
      </c>
    </row>
    <row r="110" spans="1:68">
      <c r="A110" s="128"/>
      <c r="B110" s="124">
        <v>2003</v>
      </c>
      <c r="C110" s="100">
        <v>0</v>
      </c>
      <c r="D110" s="100">
        <v>0</v>
      </c>
      <c r="E110" s="100">
        <v>0</v>
      </c>
      <c r="F110" s="100">
        <v>0</v>
      </c>
      <c r="G110" s="100">
        <v>0</v>
      </c>
      <c r="H110" s="100">
        <v>0</v>
      </c>
      <c r="I110" s="100">
        <v>0</v>
      </c>
      <c r="J110" s="100">
        <v>0.13871990000000001</v>
      </c>
      <c r="K110" s="100">
        <v>0</v>
      </c>
      <c r="L110" s="100">
        <v>0</v>
      </c>
      <c r="M110" s="100">
        <v>0</v>
      </c>
      <c r="N110" s="100">
        <v>0.17297989999999999</v>
      </c>
      <c r="O110" s="100">
        <v>0</v>
      </c>
      <c r="P110" s="100">
        <v>0</v>
      </c>
      <c r="Q110" s="100">
        <v>0.66844029999999999</v>
      </c>
      <c r="R110" s="100">
        <v>0.42088249999999999</v>
      </c>
      <c r="S110" s="100">
        <v>3.4732352</v>
      </c>
      <c r="T110" s="100">
        <v>16.064810000000001</v>
      </c>
      <c r="U110" s="100">
        <v>0.24520829999999999</v>
      </c>
      <c r="V110" s="100">
        <v>0.33142840000000001</v>
      </c>
      <c r="W110" s="128"/>
      <c r="X110" s="124">
        <v>2003</v>
      </c>
      <c r="Y110" s="100">
        <v>0</v>
      </c>
      <c r="Z110" s="100">
        <v>0</v>
      </c>
      <c r="AA110" s="100">
        <v>0</v>
      </c>
      <c r="AB110" s="100">
        <v>0</v>
      </c>
      <c r="AC110" s="100">
        <v>0</v>
      </c>
      <c r="AD110" s="100">
        <v>0</v>
      </c>
      <c r="AE110" s="100">
        <v>0</v>
      </c>
      <c r="AF110" s="100">
        <v>0</v>
      </c>
      <c r="AG110" s="100">
        <v>0</v>
      </c>
      <c r="AH110" s="100">
        <v>0</v>
      </c>
      <c r="AI110" s="100">
        <v>0</v>
      </c>
      <c r="AJ110" s="100">
        <v>0.17665349999999999</v>
      </c>
      <c r="AK110" s="100">
        <v>0</v>
      </c>
      <c r="AL110" s="100">
        <v>0.55409180000000002</v>
      </c>
      <c r="AM110" s="100">
        <v>0.92031600000000002</v>
      </c>
      <c r="AN110" s="100">
        <v>6.1063936999999999</v>
      </c>
      <c r="AO110" s="100">
        <v>12.802224000000001</v>
      </c>
      <c r="AP110" s="100">
        <v>54.597641000000003</v>
      </c>
      <c r="AQ110" s="100">
        <v>1.5805677</v>
      </c>
      <c r="AR110" s="100">
        <v>1.1858848</v>
      </c>
      <c r="AS110" s="128"/>
      <c r="AT110" s="124">
        <v>2003</v>
      </c>
      <c r="AU110" s="100">
        <v>0</v>
      </c>
      <c r="AV110" s="100">
        <v>0</v>
      </c>
      <c r="AW110" s="100">
        <v>0</v>
      </c>
      <c r="AX110" s="100">
        <v>0</v>
      </c>
      <c r="AY110" s="100">
        <v>0</v>
      </c>
      <c r="AZ110" s="100">
        <v>0</v>
      </c>
      <c r="BA110" s="100">
        <v>0</v>
      </c>
      <c r="BB110" s="100">
        <v>6.8879399999999993E-2</v>
      </c>
      <c r="BC110" s="100">
        <v>0</v>
      </c>
      <c r="BD110" s="100">
        <v>0</v>
      </c>
      <c r="BE110" s="100">
        <v>0</v>
      </c>
      <c r="BF110" s="100">
        <v>0.17479739999999999</v>
      </c>
      <c r="BG110" s="100">
        <v>0</v>
      </c>
      <c r="BH110" s="100">
        <v>0.28103860000000003</v>
      </c>
      <c r="BI110" s="100">
        <v>0.79977089999999995</v>
      </c>
      <c r="BJ110" s="100">
        <v>3.5689530999999999</v>
      </c>
      <c r="BK110" s="100">
        <v>9.0991810999999991</v>
      </c>
      <c r="BL110" s="100">
        <v>42.581665999999998</v>
      </c>
      <c r="BM110" s="100">
        <v>0.91781559999999995</v>
      </c>
      <c r="BN110" s="100">
        <v>0.88251000000000002</v>
      </c>
      <c r="BO110" s="128"/>
      <c r="BP110" s="124">
        <v>2003</v>
      </c>
    </row>
    <row r="111" spans="1:68">
      <c r="A111" s="128"/>
      <c r="B111" s="125">
        <v>2004</v>
      </c>
      <c r="C111" s="100">
        <v>0</v>
      </c>
      <c r="D111" s="100">
        <v>0</v>
      </c>
      <c r="E111" s="100">
        <v>0</v>
      </c>
      <c r="F111" s="100">
        <v>0</v>
      </c>
      <c r="G111" s="100">
        <v>0</v>
      </c>
      <c r="H111" s="100">
        <v>0</v>
      </c>
      <c r="I111" s="100">
        <v>0</v>
      </c>
      <c r="J111" s="100">
        <v>0</v>
      </c>
      <c r="K111" s="100">
        <v>0</v>
      </c>
      <c r="L111" s="100">
        <v>0</v>
      </c>
      <c r="M111" s="100">
        <v>0</v>
      </c>
      <c r="N111" s="100">
        <v>0</v>
      </c>
      <c r="O111" s="100">
        <v>0</v>
      </c>
      <c r="P111" s="100">
        <v>0</v>
      </c>
      <c r="Q111" s="100">
        <v>0.67172699999999996</v>
      </c>
      <c r="R111" s="100">
        <v>0</v>
      </c>
      <c r="S111" s="100">
        <v>4.6002391999999999</v>
      </c>
      <c r="T111" s="100">
        <v>18.932433</v>
      </c>
      <c r="U111" s="100">
        <v>0.26273370000000001</v>
      </c>
      <c r="V111" s="100">
        <v>0.35896479999999997</v>
      </c>
      <c r="W111" s="128"/>
      <c r="X111" s="125">
        <v>2004</v>
      </c>
      <c r="Y111" s="100">
        <v>0</v>
      </c>
      <c r="Z111" s="100">
        <v>0</v>
      </c>
      <c r="AA111" s="100">
        <v>0</v>
      </c>
      <c r="AB111" s="100">
        <v>0</v>
      </c>
      <c r="AC111" s="100">
        <v>0</v>
      </c>
      <c r="AD111" s="100">
        <v>0</v>
      </c>
      <c r="AE111" s="100">
        <v>0</v>
      </c>
      <c r="AF111" s="100">
        <v>0</v>
      </c>
      <c r="AG111" s="100">
        <v>0</v>
      </c>
      <c r="AH111" s="100">
        <v>0.13940549999999999</v>
      </c>
      <c r="AI111" s="100">
        <v>0</v>
      </c>
      <c r="AJ111" s="100">
        <v>0</v>
      </c>
      <c r="AK111" s="100">
        <v>0.224805</v>
      </c>
      <c r="AL111" s="100">
        <v>0</v>
      </c>
      <c r="AM111" s="100">
        <v>0.61921420000000005</v>
      </c>
      <c r="AN111" s="100">
        <v>2.6981359</v>
      </c>
      <c r="AO111" s="100">
        <v>13.187334999999999</v>
      </c>
      <c r="AP111" s="100">
        <v>54.966028000000001</v>
      </c>
      <c r="AQ111" s="100">
        <v>1.4945046</v>
      </c>
      <c r="AR111" s="100">
        <v>1.086999</v>
      </c>
      <c r="AS111" s="128"/>
      <c r="AT111" s="125">
        <v>2004</v>
      </c>
      <c r="AU111" s="100">
        <v>0</v>
      </c>
      <c r="AV111" s="100">
        <v>0</v>
      </c>
      <c r="AW111" s="100">
        <v>0</v>
      </c>
      <c r="AX111" s="100">
        <v>0</v>
      </c>
      <c r="AY111" s="100">
        <v>0</v>
      </c>
      <c r="AZ111" s="100">
        <v>0</v>
      </c>
      <c r="BA111" s="100">
        <v>0</v>
      </c>
      <c r="BB111" s="100">
        <v>0</v>
      </c>
      <c r="BC111" s="100">
        <v>0</v>
      </c>
      <c r="BD111" s="100">
        <v>7.0209099999999997E-2</v>
      </c>
      <c r="BE111" s="100">
        <v>0</v>
      </c>
      <c r="BF111" s="100">
        <v>0</v>
      </c>
      <c r="BG111" s="100">
        <v>0.1116919</v>
      </c>
      <c r="BH111" s="100">
        <v>0</v>
      </c>
      <c r="BI111" s="100">
        <v>0.64440260000000005</v>
      </c>
      <c r="BJ111" s="100">
        <v>1.4828049999999999</v>
      </c>
      <c r="BK111" s="100">
        <v>9.7456388</v>
      </c>
      <c r="BL111" s="100">
        <v>43.663851000000001</v>
      </c>
      <c r="BM111" s="100">
        <v>0.88297020000000004</v>
      </c>
      <c r="BN111" s="100">
        <v>0.83275160000000004</v>
      </c>
      <c r="BO111" s="128"/>
      <c r="BP111" s="125">
        <v>2004</v>
      </c>
    </row>
    <row r="112" spans="1:68">
      <c r="A112" s="128"/>
      <c r="B112" s="124">
        <v>2005</v>
      </c>
      <c r="C112" s="100">
        <v>0</v>
      </c>
      <c r="D112" s="100">
        <v>0</v>
      </c>
      <c r="E112" s="100">
        <v>0</v>
      </c>
      <c r="F112" s="100">
        <v>0</v>
      </c>
      <c r="G112" s="100">
        <v>0</v>
      </c>
      <c r="H112" s="100">
        <v>0</v>
      </c>
      <c r="I112" s="100">
        <v>0</v>
      </c>
      <c r="J112" s="100">
        <v>0</v>
      </c>
      <c r="K112" s="100">
        <v>0</v>
      </c>
      <c r="L112" s="100">
        <v>0</v>
      </c>
      <c r="M112" s="100">
        <v>0</v>
      </c>
      <c r="N112" s="100">
        <v>0</v>
      </c>
      <c r="O112" s="100">
        <v>0</v>
      </c>
      <c r="P112" s="100">
        <v>0.53627789999999997</v>
      </c>
      <c r="Q112" s="100">
        <v>0.67331229999999997</v>
      </c>
      <c r="R112" s="100">
        <v>0.40451110000000001</v>
      </c>
      <c r="S112" s="100">
        <v>3.7902236999999999</v>
      </c>
      <c r="T112" s="100">
        <v>12.433816</v>
      </c>
      <c r="U112" s="100">
        <v>0.22954930000000001</v>
      </c>
      <c r="V112" s="100">
        <v>0.28613349999999999</v>
      </c>
      <c r="W112" s="128"/>
      <c r="X112" s="124">
        <v>2005</v>
      </c>
      <c r="Y112" s="100">
        <v>0</v>
      </c>
      <c r="Z112" s="100">
        <v>0</v>
      </c>
      <c r="AA112" s="100">
        <v>0</v>
      </c>
      <c r="AB112" s="100">
        <v>0</v>
      </c>
      <c r="AC112" s="100">
        <v>0</v>
      </c>
      <c r="AD112" s="100">
        <v>0</v>
      </c>
      <c r="AE112" s="100">
        <v>0</v>
      </c>
      <c r="AF112" s="100">
        <v>0</v>
      </c>
      <c r="AG112" s="100">
        <v>0</v>
      </c>
      <c r="AH112" s="100">
        <v>0</v>
      </c>
      <c r="AI112" s="100">
        <v>0</v>
      </c>
      <c r="AJ112" s="100">
        <v>0</v>
      </c>
      <c r="AK112" s="100">
        <v>0</v>
      </c>
      <c r="AL112" s="100">
        <v>0.78549659999999999</v>
      </c>
      <c r="AM112" s="100">
        <v>0.93148319999999996</v>
      </c>
      <c r="AN112" s="100">
        <v>5.0570263999999998</v>
      </c>
      <c r="AO112" s="100">
        <v>10.702696</v>
      </c>
      <c r="AP112" s="100">
        <v>54.939712</v>
      </c>
      <c r="AQ112" s="100">
        <v>1.5653903</v>
      </c>
      <c r="AR112" s="100">
        <v>1.1261133000000001</v>
      </c>
      <c r="AS112" s="128"/>
      <c r="AT112" s="124">
        <v>2005</v>
      </c>
      <c r="AU112" s="100">
        <v>0</v>
      </c>
      <c r="AV112" s="100">
        <v>0</v>
      </c>
      <c r="AW112" s="100">
        <v>0</v>
      </c>
      <c r="AX112" s="100">
        <v>0</v>
      </c>
      <c r="AY112" s="100">
        <v>0</v>
      </c>
      <c r="AZ112" s="100">
        <v>0</v>
      </c>
      <c r="BA112" s="100">
        <v>0</v>
      </c>
      <c r="BB112" s="100">
        <v>0</v>
      </c>
      <c r="BC112" s="100">
        <v>0</v>
      </c>
      <c r="BD112" s="100">
        <v>0</v>
      </c>
      <c r="BE112" s="100">
        <v>0</v>
      </c>
      <c r="BF112" s="100">
        <v>0</v>
      </c>
      <c r="BG112" s="100">
        <v>0</v>
      </c>
      <c r="BH112" s="100">
        <v>0.66237009999999996</v>
      </c>
      <c r="BI112" s="100">
        <v>0.80761609999999995</v>
      </c>
      <c r="BJ112" s="100">
        <v>2.9421013</v>
      </c>
      <c r="BK112" s="100">
        <v>7.9104234</v>
      </c>
      <c r="BL112" s="100">
        <v>41.364567000000001</v>
      </c>
      <c r="BM112" s="100">
        <v>0.9020241</v>
      </c>
      <c r="BN112" s="100">
        <v>0.82818769999999997</v>
      </c>
      <c r="BO112" s="128"/>
      <c r="BP112" s="124">
        <v>2005</v>
      </c>
    </row>
    <row r="113" spans="2:68">
      <c r="B113" s="124">
        <v>2006</v>
      </c>
      <c r="C113" s="100">
        <v>0</v>
      </c>
      <c r="D113" s="100">
        <v>0</v>
      </c>
      <c r="E113" s="100">
        <v>0</v>
      </c>
      <c r="F113" s="100">
        <v>0</v>
      </c>
      <c r="G113" s="100">
        <v>0</v>
      </c>
      <c r="H113" s="100">
        <v>0</v>
      </c>
      <c r="I113" s="100">
        <v>0</v>
      </c>
      <c r="J113" s="100">
        <v>0</v>
      </c>
      <c r="K113" s="100">
        <v>0</v>
      </c>
      <c r="L113" s="100">
        <v>0</v>
      </c>
      <c r="M113" s="100">
        <v>0</v>
      </c>
      <c r="N113" s="100">
        <v>0</v>
      </c>
      <c r="O113" s="100">
        <v>0</v>
      </c>
      <c r="P113" s="100">
        <v>0</v>
      </c>
      <c r="Q113" s="100">
        <v>0.66590530000000003</v>
      </c>
      <c r="R113" s="100">
        <v>0</v>
      </c>
      <c r="S113" s="100">
        <v>2.4329716000000001</v>
      </c>
      <c r="T113" s="100">
        <v>20.335832</v>
      </c>
      <c r="U113" s="100">
        <v>0.26576309999999997</v>
      </c>
      <c r="V113" s="100">
        <v>0.34110109999999999</v>
      </c>
      <c r="X113" s="124">
        <v>2006</v>
      </c>
      <c r="Y113" s="100">
        <v>0</v>
      </c>
      <c r="Z113" s="100">
        <v>0</v>
      </c>
      <c r="AA113" s="100">
        <v>0</v>
      </c>
      <c r="AB113" s="100">
        <v>0</v>
      </c>
      <c r="AC113" s="100">
        <v>0</v>
      </c>
      <c r="AD113" s="100">
        <v>0</v>
      </c>
      <c r="AE113" s="100">
        <v>0</v>
      </c>
      <c r="AF113" s="100">
        <v>0</v>
      </c>
      <c r="AG113" s="100">
        <v>0</v>
      </c>
      <c r="AH113" s="100">
        <v>0</v>
      </c>
      <c r="AI113" s="100">
        <v>0.14756379999999999</v>
      </c>
      <c r="AJ113" s="100">
        <v>0</v>
      </c>
      <c r="AK113" s="100">
        <v>0</v>
      </c>
      <c r="AL113" s="100">
        <v>0.25569819999999999</v>
      </c>
      <c r="AM113" s="100">
        <v>0.9265293</v>
      </c>
      <c r="AN113" s="100">
        <v>3.3705669</v>
      </c>
      <c r="AO113" s="100">
        <v>12.234738</v>
      </c>
      <c r="AP113" s="100">
        <v>59.417155000000001</v>
      </c>
      <c r="AQ113" s="100">
        <v>1.6712753</v>
      </c>
      <c r="AR113" s="100">
        <v>1.1593145</v>
      </c>
      <c r="AT113" s="124">
        <v>2006</v>
      </c>
      <c r="AU113" s="100">
        <v>0</v>
      </c>
      <c r="AV113" s="100">
        <v>0</v>
      </c>
      <c r="AW113" s="100">
        <v>0</v>
      </c>
      <c r="AX113" s="100">
        <v>0</v>
      </c>
      <c r="AY113" s="100">
        <v>0</v>
      </c>
      <c r="AZ113" s="100">
        <v>0</v>
      </c>
      <c r="BA113" s="100">
        <v>0</v>
      </c>
      <c r="BB113" s="100">
        <v>0</v>
      </c>
      <c r="BC113" s="100">
        <v>0</v>
      </c>
      <c r="BD113" s="100">
        <v>0</v>
      </c>
      <c r="BE113" s="100">
        <v>7.4193099999999998E-2</v>
      </c>
      <c r="BF113" s="100">
        <v>0</v>
      </c>
      <c r="BG113" s="100">
        <v>0</v>
      </c>
      <c r="BH113" s="100">
        <v>0.12934590000000001</v>
      </c>
      <c r="BI113" s="100">
        <v>0.80111259999999995</v>
      </c>
      <c r="BJ113" s="100">
        <v>1.8292203</v>
      </c>
      <c r="BK113" s="100">
        <v>8.2204475000000006</v>
      </c>
      <c r="BL113" s="100">
        <v>46.753605</v>
      </c>
      <c r="BM113" s="100">
        <v>0.97305920000000001</v>
      </c>
      <c r="BN113" s="100">
        <v>0.86333199999999999</v>
      </c>
      <c r="BP113" s="124">
        <v>2006</v>
      </c>
    </row>
    <row r="114" spans="2:68">
      <c r="B114" s="124">
        <v>2007</v>
      </c>
      <c r="C114" s="100">
        <v>0</v>
      </c>
      <c r="D114" s="100">
        <v>0</v>
      </c>
      <c r="E114" s="100">
        <v>0</v>
      </c>
      <c r="F114" s="100">
        <v>0</v>
      </c>
      <c r="G114" s="100">
        <v>0</v>
      </c>
      <c r="H114" s="100">
        <v>0</v>
      </c>
      <c r="I114" s="100">
        <v>0</v>
      </c>
      <c r="J114" s="100">
        <v>0</v>
      </c>
      <c r="K114" s="100">
        <v>0</v>
      </c>
      <c r="L114" s="100">
        <v>0</v>
      </c>
      <c r="M114" s="100">
        <v>0</v>
      </c>
      <c r="N114" s="100">
        <v>0</v>
      </c>
      <c r="O114" s="100">
        <v>0</v>
      </c>
      <c r="P114" s="100">
        <v>0.75544299999999998</v>
      </c>
      <c r="Q114" s="100">
        <v>0.64869560000000004</v>
      </c>
      <c r="R114" s="100">
        <v>1.5914760999999999</v>
      </c>
      <c r="S114" s="100">
        <v>0.5874992</v>
      </c>
      <c r="T114" s="100">
        <v>15.325946999999999</v>
      </c>
      <c r="U114" s="100">
        <v>0.26077800000000001</v>
      </c>
      <c r="V114" s="100">
        <v>0.30984719999999999</v>
      </c>
      <c r="X114" s="124">
        <v>2007</v>
      </c>
      <c r="Y114" s="100">
        <v>0</v>
      </c>
      <c r="Z114" s="100">
        <v>0</v>
      </c>
      <c r="AA114" s="100">
        <v>0</v>
      </c>
      <c r="AB114" s="100">
        <v>0</v>
      </c>
      <c r="AC114" s="100">
        <v>0</v>
      </c>
      <c r="AD114" s="100">
        <v>0</v>
      </c>
      <c r="AE114" s="100">
        <v>0</v>
      </c>
      <c r="AF114" s="100">
        <v>0</v>
      </c>
      <c r="AG114" s="100">
        <v>0</v>
      </c>
      <c r="AH114" s="100">
        <v>0</v>
      </c>
      <c r="AI114" s="100">
        <v>0</v>
      </c>
      <c r="AJ114" s="100">
        <v>0</v>
      </c>
      <c r="AK114" s="100">
        <v>0.18995629999999999</v>
      </c>
      <c r="AL114" s="100">
        <v>0.99127679999999996</v>
      </c>
      <c r="AM114" s="100">
        <v>0.9037887</v>
      </c>
      <c r="AN114" s="100">
        <v>4.7238090000000001</v>
      </c>
      <c r="AO114" s="100">
        <v>10.387840000000001</v>
      </c>
      <c r="AP114" s="100">
        <v>76.034533999999994</v>
      </c>
      <c r="AQ114" s="100">
        <v>2.0908945000000001</v>
      </c>
      <c r="AR114" s="100">
        <v>1.414423</v>
      </c>
      <c r="AT114" s="124">
        <v>2007</v>
      </c>
      <c r="AU114" s="100">
        <v>0</v>
      </c>
      <c r="AV114" s="100">
        <v>0</v>
      </c>
      <c r="AW114" s="100">
        <v>0</v>
      </c>
      <c r="AX114" s="100">
        <v>0</v>
      </c>
      <c r="AY114" s="100">
        <v>0</v>
      </c>
      <c r="AZ114" s="100">
        <v>0</v>
      </c>
      <c r="BA114" s="100">
        <v>0</v>
      </c>
      <c r="BB114" s="100">
        <v>0</v>
      </c>
      <c r="BC114" s="100">
        <v>0</v>
      </c>
      <c r="BD114" s="100">
        <v>0</v>
      </c>
      <c r="BE114" s="100">
        <v>0</v>
      </c>
      <c r="BF114" s="100">
        <v>0</v>
      </c>
      <c r="BG114" s="100">
        <v>9.4771499999999995E-2</v>
      </c>
      <c r="BH114" s="100">
        <v>0.87430269999999999</v>
      </c>
      <c r="BI114" s="100">
        <v>0.78094859999999999</v>
      </c>
      <c r="BJ114" s="100">
        <v>3.2864106999999998</v>
      </c>
      <c r="BK114" s="100">
        <v>6.3278970000000001</v>
      </c>
      <c r="BL114" s="100">
        <v>56.060462000000001</v>
      </c>
      <c r="BM114" s="100">
        <v>1.1811237999999999</v>
      </c>
      <c r="BN114" s="100">
        <v>1.0218647999999999</v>
      </c>
      <c r="BP114" s="124">
        <v>2007</v>
      </c>
    </row>
    <row r="115" spans="2:68">
      <c r="B115" s="124">
        <v>2008</v>
      </c>
      <c r="C115" s="100">
        <v>0</v>
      </c>
      <c r="D115" s="100">
        <v>0</v>
      </c>
      <c r="E115" s="100">
        <v>0</v>
      </c>
      <c r="F115" s="100">
        <v>0</v>
      </c>
      <c r="G115" s="100">
        <v>0.12772420000000001</v>
      </c>
      <c r="H115" s="100">
        <v>0</v>
      </c>
      <c r="I115" s="100">
        <v>0</v>
      </c>
      <c r="J115" s="100">
        <v>0</v>
      </c>
      <c r="K115" s="100">
        <v>0</v>
      </c>
      <c r="L115" s="100">
        <v>0</v>
      </c>
      <c r="M115" s="100">
        <v>0</v>
      </c>
      <c r="N115" s="100">
        <v>0</v>
      </c>
      <c r="O115" s="100">
        <v>0.1785947</v>
      </c>
      <c r="P115" s="100">
        <v>0.4867281</v>
      </c>
      <c r="Q115" s="100">
        <v>0.62959799999999999</v>
      </c>
      <c r="R115" s="100">
        <v>1.5902107000000001</v>
      </c>
      <c r="S115" s="100">
        <v>3.9760301999999998</v>
      </c>
      <c r="T115" s="100">
        <v>15.339776000000001</v>
      </c>
      <c r="U115" s="100">
        <v>0.33106180000000002</v>
      </c>
      <c r="V115" s="100">
        <v>0.37366759999999999</v>
      </c>
      <c r="X115" s="124">
        <v>2008</v>
      </c>
      <c r="Y115" s="100">
        <v>0</v>
      </c>
      <c r="Z115" s="100">
        <v>0</v>
      </c>
      <c r="AA115" s="100">
        <v>0</v>
      </c>
      <c r="AB115" s="100">
        <v>0</v>
      </c>
      <c r="AC115" s="100">
        <v>0</v>
      </c>
      <c r="AD115" s="100">
        <v>0</v>
      </c>
      <c r="AE115" s="100">
        <v>0</v>
      </c>
      <c r="AF115" s="100">
        <v>0</v>
      </c>
      <c r="AG115" s="100">
        <v>0</v>
      </c>
      <c r="AH115" s="100">
        <v>0</v>
      </c>
      <c r="AI115" s="100">
        <v>0</v>
      </c>
      <c r="AJ115" s="100">
        <v>0</v>
      </c>
      <c r="AK115" s="100">
        <v>0.53793519999999995</v>
      </c>
      <c r="AL115" s="100">
        <v>0</v>
      </c>
      <c r="AM115" s="100">
        <v>1.1757306000000001</v>
      </c>
      <c r="AN115" s="100">
        <v>1.3541281999999999</v>
      </c>
      <c r="AO115" s="100">
        <v>12.265574000000001</v>
      </c>
      <c r="AP115" s="100">
        <v>63.34657</v>
      </c>
      <c r="AQ115" s="100">
        <v>1.7795004000000001</v>
      </c>
      <c r="AR115" s="100">
        <v>1.1716753</v>
      </c>
      <c r="AT115" s="124">
        <v>2008</v>
      </c>
      <c r="AU115" s="100">
        <v>0</v>
      </c>
      <c r="AV115" s="100">
        <v>0</v>
      </c>
      <c r="AW115" s="100">
        <v>0</v>
      </c>
      <c r="AX115" s="100">
        <v>0</v>
      </c>
      <c r="AY115" s="100">
        <v>6.5515299999999999E-2</v>
      </c>
      <c r="AZ115" s="100">
        <v>0</v>
      </c>
      <c r="BA115" s="100">
        <v>0</v>
      </c>
      <c r="BB115" s="100">
        <v>0</v>
      </c>
      <c r="BC115" s="100">
        <v>0</v>
      </c>
      <c r="BD115" s="100">
        <v>0</v>
      </c>
      <c r="BE115" s="100">
        <v>0</v>
      </c>
      <c r="BF115" s="100">
        <v>0</v>
      </c>
      <c r="BG115" s="100">
        <v>0.35790499999999997</v>
      </c>
      <c r="BH115" s="100">
        <v>0.24179120000000001</v>
      </c>
      <c r="BI115" s="100">
        <v>0.91202459999999996</v>
      </c>
      <c r="BJ115" s="100">
        <v>1.4627047</v>
      </c>
      <c r="BK115" s="100">
        <v>8.7960784000000007</v>
      </c>
      <c r="BL115" s="100">
        <v>47.368361</v>
      </c>
      <c r="BM115" s="100">
        <v>1.0588633999999999</v>
      </c>
      <c r="BN115" s="100">
        <v>0.89389180000000001</v>
      </c>
      <c r="BP115" s="124">
        <v>2008</v>
      </c>
    </row>
    <row r="116" spans="2:68">
      <c r="B116" s="124">
        <v>2009</v>
      </c>
      <c r="C116" s="100">
        <v>0.13661780000000001</v>
      </c>
      <c r="D116" s="100">
        <v>0</v>
      </c>
      <c r="E116" s="100">
        <v>0</v>
      </c>
      <c r="F116" s="100">
        <v>0</v>
      </c>
      <c r="G116" s="100">
        <v>0</v>
      </c>
      <c r="H116" s="100">
        <v>0</v>
      </c>
      <c r="I116" s="100">
        <v>0</v>
      </c>
      <c r="J116" s="100">
        <v>0</v>
      </c>
      <c r="K116" s="100">
        <v>0.13325339999999999</v>
      </c>
      <c r="L116" s="100">
        <v>0</v>
      </c>
      <c r="M116" s="100">
        <v>0</v>
      </c>
      <c r="N116" s="100">
        <v>0.3128686</v>
      </c>
      <c r="O116" s="100">
        <v>0</v>
      </c>
      <c r="P116" s="100">
        <v>0.23235330000000001</v>
      </c>
      <c r="Q116" s="100">
        <v>0.3033594</v>
      </c>
      <c r="R116" s="100">
        <v>1.1879352999999999</v>
      </c>
      <c r="S116" s="100">
        <v>1.65777</v>
      </c>
      <c r="T116" s="100">
        <v>12.096090999999999</v>
      </c>
      <c r="U116" s="100">
        <v>0.2499816</v>
      </c>
      <c r="V116" s="100">
        <v>0.27880909999999998</v>
      </c>
      <c r="X116" s="124">
        <v>2009</v>
      </c>
      <c r="Y116" s="100">
        <v>0</v>
      </c>
      <c r="Z116" s="100">
        <v>0</v>
      </c>
      <c r="AA116" s="100">
        <v>0</v>
      </c>
      <c r="AB116" s="100">
        <v>0</v>
      </c>
      <c r="AC116" s="100">
        <v>0</v>
      </c>
      <c r="AD116" s="100">
        <v>0</v>
      </c>
      <c r="AE116" s="100">
        <v>0</v>
      </c>
      <c r="AF116" s="100">
        <v>0</v>
      </c>
      <c r="AG116" s="100">
        <v>0</v>
      </c>
      <c r="AH116" s="100">
        <v>0.12755179999999999</v>
      </c>
      <c r="AI116" s="100">
        <v>0</v>
      </c>
      <c r="AJ116" s="100">
        <v>0</v>
      </c>
      <c r="AK116" s="100">
        <v>0</v>
      </c>
      <c r="AL116" s="100">
        <v>0.22962959999999999</v>
      </c>
      <c r="AM116" s="100">
        <v>1.4258989</v>
      </c>
      <c r="AN116" s="100">
        <v>2.3726721999999998</v>
      </c>
      <c r="AO116" s="100">
        <v>6.8646650999999999</v>
      </c>
      <c r="AP116" s="100">
        <v>54.049185000000001</v>
      </c>
      <c r="AQ116" s="100">
        <v>1.4966683999999999</v>
      </c>
      <c r="AR116" s="100">
        <v>0.98252329999999999</v>
      </c>
      <c r="AT116" s="124">
        <v>2009</v>
      </c>
      <c r="AU116" s="100">
        <v>7.0141800000000004E-2</v>
      </c>
      <c r="AV116" s="100">
        <v>0</v>
      </c>
      <c r="AW116" s="100">
        <v>0</v>
      </c>
      <c r="AX116" s="100">
        <v>0</v>
      </c>
      <c r="AY116" s="100">
        <v>0</v>
      </c>
      <c r="AZ116" s="100">
        <v>0</v>
      </c>
      <c r="BA116" s="100">
        <v>0</v>
      </c>
      <c r="BB116" s="100">
        <v>0</v>
      </c>
      <c r="BC116" s="100">
        <v>6.6134799999999994E-2</v>
      </c>
      <c r="BD116" s="100">
        <v>6.4332299999999995E-2</v>
      </c>
      <c r="BE116" s="100">
        <v>0</v>
      </c>
      <c r="BF116" s="100">
        <v>0.1553794</v>
      </c>
      <c r="BG116" s="100">
        <v>0</v>
      </c>
      <c r="BH116" s="100">
        <v>0.23098340000000001</v>
      </c>
      <c r="BI116" s="100">
        <v>0.88196640000000004</v>
      </c>
      <c r="BJ116" s="100">
        <v>1.8262672</v>
      </c>
      <c r="BK116" s="100">
        <v>4.6662357999999999</v>
      </c>
      <c r="BL116" s="100">
        <v>39.920810000000003</v>
      </c>
      <c r="BM116" s="100">
        <v>0.87591300000000005</v>
      </c>
      <c r="BN116" s="100">
        <v>0.73298300000000005</v>
      </c>
      <c r="BP116" s="124">
        <v>2009</v>
      </c>
    </row>
    <row r="117" spans="2:68">
      <c r="B117" s="124">
        <v>2010</v>
      </c>
      <c r="C117" s="100">
        <v>0</v>
      </c>
      <c r="D117" s="100">
        <v>0</v>
      </c>
      <c r="E117" s="100">
        <v>0</v>
      </c>
      <c r="F117" s="100">
        <v>0</v>
      </c>
      <c r="G117" s="100">
        <v>0</v>
      </c>
      <c r="H117" s="100">
        <v>0</v>
      </c>
      <c r="I117" s="100">
        <v>0</v>
      </c>
      <c r="J117" s="100">
        <v>0</v>
      </c>
      <c r="K117" s="100">
        <v>0</v>
      </c>
      <c r="L117" s="100">
        <v>0</v>
      </c>
      <c r="M117" s="100">
        <v>0</v>
      </c>
      <c r="N117" s="100">
        <v>0</v>
      </c>
      <c r="O117" s="100">
        <v>0</v>
      </c>
      <c r="P117" s="100">
        <v>0.22161110000000001</v>
      </c>
      <c r="Q117" s="100">
        <v>0</v>
      </c>
      <c r="R117" s="100">
        <v>0.78813699999999998</v>
      </c>
      <c r="S117" s="100">
        <v>3.7567555000000001</v>
      </c>
      <c r="T117" s="100">
        <v>11.399562</v>
      </c>
      <c r="U117" s="100">
        <v>0.22793930000000001</v>
      </c>
      <c r="V117" s="100">
        <v>0.24849309999999999</v>
      </c>
      <c r="X117" s="124">
        <v>2010</v>
      </c>
      <c r="Y117" s="100">
        <v>0</v>
      </c>
      <c r="Z117" s="100">
        <v>0</v>
      </c>
      <c r="AA117" s="100">
        <v>0</v>
      </c>
      <c r="AB117" s="100">
        <v>0</v>
      </c>
      <c r="AC117" s="100">
        <v>0</v>
      </c>
      <c r="AD117" s="100">
        <v>0</v>
      </c>
      <c r="AE117" s="100">
        <v>0</v>
      </c>
      <c r="AF117" s="100">
        <v>0</v>
      </c>
      <c r="AG117" s="100">
        <v>0</v>
      </c>
      <c r="AH117" s="100">
        <v>0</v>
      </c>
      <c r="AI117" s="100">
        <v>0</v>
      </c>
      <c r="AJ117" s="100">
        <v>0</v>
      </c>
      <c r="AK117" s="100">
        <v>0.50222149999999999</v>
      </c>
      <c r="AL117" s="100">
        <v>0.43748930000000003</v>
      </c>
      <c r="AM117" s="100">
        <v>1.6626761999999999</v>
      </c>
      <c r="AN117" s="100">
        <v>2.7022919000000001</v>
      </c>
      <c r="AO117" s="100">
        <v>9.1760321999999999</v>
      </c>
      <c r="AP117" s="100">
        <v>56.076231999999997</v>
      </c>
      <c r="AQ117" s="100">
        <v>1.6721018999999999</v>
      </c>
      <c r="AR117" s="100">
        <v>1.0857657000000001</v>
      </c>
      <c r="AT117" s="124">
        <v>2010</v>
      </c>
      <c r="AU117" s="100">
        <v>0</v>
      </c>
      <c r="AV117" s="100">
        <v>0</v>
      </c>
      <c r="AW117" s="100">
        <v>0</v>
      </c>
      <c r="AX117" s="100">
        <v>0</v>
      </c>
      <c r="AY117" s="100">
        <v>0</v>
      </c>
      <c r="AZ117" s="100">
        <v>0</v>
      </c>
      <c r="BA117" s="100">
        <v>0</v>
      </c>
      <c r="BB117" s="100">
        <v>0</v>
      </c>
      <c r="BC117" s="100">
        <v>0</v>
      </c>
      <c r="BD117" s="100">
        <v>0</v>
      </c>
      <c r="BE117" s="100">
        <v>0</v>
      </c>
      <c r="BF117" s="100">
        <v>0</v>
      </c>
      <c r="BG117" s="100">
        <v>0.2511755</v>
      </c>
      <c r="BH117" s="100">
        <v>0.33025280000000001</v>
      </c>
      <c r="BI117" s="100">
        <v>0.85119180000000005</v>
      </c>
      <c r="BJ117" s="100">
        <v>1.8188168</v>
      </c>
      <c r="BK117" s="100">
        <v>6.8652398999999997</v>
      </c>
      <c r="BL117" s="100">
        <v>40.869750000000003</v>
      </c>
      <c r="BM117" s="100">
        <v>0.95316990000000001</v>
      </c>
      <c r="BN117" s="100">
        <v>0.7739992</v>
      </c>
      <c r="BP117" s="124">
        <v>2010</v>
      </c>
    </row>
    <row r="118" spans="2:68">
      <c r="B118" s="124">
        <v>2011</v>
      </c>
      <c r="C118" s="100">
        <v>0</v>
      </c>
      <c r="D118" s="100">
        <v>0</v>
      </c>
      <c r="E118" s="100">
        <v>0</v>
      </c>
      <c r="F118" s="100">
        <v>0</v>
      </c>
      <c r="G118" s="100">
        <v>0</v>
      </c>
      <c r="H118" s="100">
        <v>0</v>
      </c>
      <c r="I118" s="100">
        <v>0</v>
      </c>
      <c r="J118" s="100">
        <v>0</v>
      </c>
      <c r="K118" s="100">
        <v>0</v>
      </c>
      <c r="L118" s="100">
        <v>0</v>
      </c>
      <c r="M118" s="100">
        <v>0.1352033</v>
      </c>
      <c r="N118" s="100">
        <v>0</v>
      </c>
      <c r="O118" s="100">
        <v>0</v>
      </c>
      <c r="P118" s="100">
        <v>0.21085789999999999</v>
      </c>
      <c r="Q118" s="100">
        <v>0</v>
      </c>
      <c r="R118" s="100">
        <v>0</v>
      </c>
      <c r="S118" s="100">
        <v>3.1484163000000001</v>
      </c>
      <c r="T118" s="100">
        <v>11.504996999999999</v>
      </c>
      <c r="U118" s="100">
        <v>0.21586159999999999</v>
      </c>
      <c r="V118" s="100">
        <v>0.22718749999999999</v>
      </c>
      <c r="X118" s="124">
        <v>2011</v>
      </c>
      <c r="Y118" s="100">
        <v>0</v>
      </c>
      <c r="Z118" s="100">
        <v>0</v>
      </c>
      <c r="AA118" s="100">
        <v>0</v>
      </c>
      <c r="AB118" s="100">
        <v>0</v>
      </c>
      <c r="AC118" s="100">
        <v>0</v>
      </c>
      <c r="AD118" s="100">
        <v>0</v>
      </c>
      <c r="AE118" s="100">
        <v>0</v>
      </c>
      <c r="AF118" s="100">
        <v>0</v>
      </c>
      <c r="AG118" s="100">
        <v>0</v>
      </c>
      <c r="AH118" s="100">
        <v>0</v>
      </c>
      <c r="AI118" s="100">
        <v>0</v>
      </c>
      <c r="AJ118" s="100">
        <v>0</v>
      </c>
      <c r="AK118" s="100">
        <v>0</v>
      </c>
      <c r="AL118" s="100">
        <v>0.62499090000000002</v>
      </c>
      <c r="AM118" s="100">
        <v>1.0799865</v>
      </c>
      <c r="AN118" s="100">
        <v>2.3338779000000001</v>
      </c>
      <c r="AO118" s="100">
        <v>9.8634892999999995</v>
      </c>
      <c r="AP118" s="100">
        <v>45.740293000000001</v>
      </c>
      <c r="AQ118" s="100">
        <v>1.4257975000000001</v>
      </c>
      <c r="AR118" s="100">
        <v>0.91254690000000005</v>
      </c>
      <c r="AT118" s="124">
        <v>2011</v>
      </c>
      <c r="AU118" s="100">
        <v>0</v>
      </c>
      <c r="AV118" s="100">
        <v>0</v>
      </c>
      <c r="AW118" s="100">
        <v>0</v>
      </c>
      <c r="AX118" s="100">
        <v>0</v>
      </c>
      <c r="AY118" s="100">
        <v>0</v>
      </c>
      <c r="AZ118" s="100">
        <v>0</v>
      </c>
      <c r="BA118" s="100">
        <v>0</v>
      </c>
      <c r="BB118" s="100">
        <v>0</v>
      </c>
      <c r="BC118" s="100">
        <v>0</v>
      </c>
      <c r="BD118" s="100">
        <v>0</v>
      </c>
      <c r="BE118" s="100">
        <v>6.6931599999999994E-2</v>
      </c>
      <c r="BF118" s="100">
        <v>0</v>
      </c>
      <c r="BG118" s="100">
        <v>0</v>
      </c>
      <c r="BH118" s="100">
        <v>0.41917300000000002</v>
      </c>
      <c r="BI118" s="100">
        <v>0.54969900000000005</v>
      </c>
      <c r="BJ118" s="100">
        <v>1.2537141000000001</v>
      </c>
      <c r="BK118" s="100">
        <v>6.9814787999999997</v>
      </c>
      <c r="BL118" s="100">
        <v>33.943911</v>
      </c>
      <c r="BM118" s="100">
        <v>0.82363390000000003</v>
      </c>
      <c r="BN118" s="100">
        <v>0.65329360000000003</v>
      </c>
      <c r="BP118" s="124">
        <v>2011</v>
      </c>
    </row>
    <row r="119" spans="2:68">
      <c r="B119" s="124">
        <v>2012</v>
      </c>
      <c r="C119" s="100">
        <v>0</v>
      </c>
      <c r="D119" s="100">
        <v>0</v>
      </c>
      <c r="E119" s="100">
        <v>0</v>
      </c>
      <c r="F119" s="100">
        <v>0</v>
      </c>
      <c r="G119" s="100">
        <v>0</v>
      </c>
      <c r="H119" s="100">
        <v>0</v>
      </c>
      <c r="I119" s="100">
        <v>0</v>
      </c>
      <c r="J119" s="100">
        <v>0</v>
      </c>
      <c r="K119" s="100">
        <v>0</v>
      </c>
      <c r="L119" s="100">
        <v>0</v>
      </c>
      <c r="M119" s="100">
        <v>0</v>
      </c>
      <c r="N119" s="100">
        <v>0</v>
      </c>
      <c r="O119" s="100">
        <v>0</v>
      </c>
      <c r="P119" s="100">
        <v>0</v>
      </c>
      <c r="Q119" s="100">
        <v>0.26949960000000001</v>
      </c>
      <c r="R119" s="100">
        <v>0.37419970000000002</v>
      </c>
      <c r="S119" s="100">
        <v>2.0755930999999999</v>
      </c>
      <c r="T119" s="100">
        <v>11.573365000000001</v>
      </c>
      <c r="U119" s="100">
        <v>0.20330909999999999</v>
      </c>
      <c r="V119" s="100">
        <v>0.21228279999999999</v>
      </c>
      <c r="X119" s="124">
        <v>2012</v>
      </c>
      <c r="Y119" s="100">
        <v>0</v>
      </c>
      <c r="Z119" s="100">
        <v>0</v>
      </c>
      <c r="AA119" s="100">
        <v>0</v>
      </c>
      <c r="AB119" s="100">
        <v>0</v>
      </c>
      <c r="AC119" s="100">
        <v>0</v>
      </c>
      <c r="AD119" s="100">
        <v>0</v>
      </c>
      <c r="AE119" s="100">
        <v>0</v>
      </c>
      <c r="AF119" s="100">
        <v>0</v>
      </c>
      <c r="AG119" s="100">
        <v>0</v>
      </c>
      <c r="AH119" s="100">
        <v>0</v>
      </c>
      <c r="AI119" s="100">
        <v>0</v>
      </c>
      <c r="AJ119" s="100">
        <v>0</v>
      </c>
      <c r="AK119" s="100">
        <v>0</v>
      </c>
      <c r="AL119" s="100">
        <v>0.1939526</v>
      </c>
      <c r="AM119" s="100">
        <v>1.0406721000000001</v>
      </c>
      <c r="AN119" s="100">
        <v>2.2900589</v>
      </c>
      <c r="AO119" s="100">
        <v>10.273633999999999</v>
      </c>
      <c r="AP119" s="100">
        <v>44.626854000000002</v>
      </c>
      <c r="AQ119" s="100">
        <v>1.4016116000000001</v>
      </c>
      <c r="AR119" s="100">
        <v>0.88668820000000004</v>
      </c>
      <c r="AT119" s="124">
        <v>2012</v>
      </c>
      <c r="AU119" s="100">
        <v>0</v>
      </c>
      <c r="AV119" s="100">
        <v>0</v>
      </c>
      <c r="AW119" s="100">
        <v>0</v>
      </c>
      <c r="AX119" s="100">
        <v>0</v>
      </c>
      <c r="AY119" s="100">
        <v>0</v>
      </c>
      <c r="AZ119" s="100">
        <v>0</v>
      </c>
      <c r="BA119" s="100">
        <v>0</v>
      </c>
      <c r="BB119" s="100">
        <v>0</v>
      </c>
      <c r="BC119" s="100">
        <v>0</v>
      </c>
      <c r="BD119" s="100">
        <v>0</v>
      </c>
      <c r="BE119" s="100">
        <v>0</v>
      </c>
      <c r="BF119" s="100">
        <v>0</v>
      </c>
      <c r="BG119" s="100">
        <v>0</v>
      </c>
      <c r="BH119" s="100">
        <v>9.7692299999999996E-2</v>
      </c>
      <c r="BI119" s="100">
        <v>0.66187910000000005</v>
      </c>
      <c r="BJ119" s="100">
        <v>1.3963896</v>
      </c>
      <c r="BK119" s="100">
        <v>6.7296110000000002</v>
      </c>
      <c r="BL119" s="100">
        <v>33.074212000000003</v>
      </c>
      <c r="BM119" s="100">
        <v>0.80516520000000003</v>
      </c>
      <c r="BN119" s="100">
        <v>0.62884799999999996</v>
      </c>
      <c r="BP119" s="124">
        <v>2012</v>
      </c>
    </row>
    <row r="120" spans="2:68">
      <c r="B120" s="124">
        <v>2013</v>
      </c>
      <c r="C120" s="100">
        <v>0</v>
      </c>
      <c r="D120" s="100">
        <v>0</v>
      </c>
      <c r="E120" s="100">
        <v>0</v>
      </c>
      <c r="F120" s="100">
        <v>0</v>
      </c>
      <c r="G120" s="100">
        <v>0</v>
      </c>
      <c r="H120" s="100">
        <v>0</v>
      </c>
      <c r="I120" s="100">
        <v>0</v>
      </c>
      <c r="J120" s="100">
        <v>0</v>
      </c>
      <c r="K120" s="100">
        <v>0</v>
      </c>
      <c r="L120" s="100">
        <v>0</v>
      </c>
      <c r="M120" s="100">
        <v>0.13078149999999999</v>
      </c>
      <c r="N120" s="100">
        <v>0</v>
      </c>
      <c r="O120" s="100">
        <v>0</v>
      </c>
      <c r="P120" s="100">
        <v>0</v>
      </c>
      <c r="Q120" s="100">
        <v>0.26083650000000003</v>
      </c>
      <c r="R120" s="100">
        <v>0.36030319999999999</v>
      </c>
      <c r="S120" s="100">
        <v>1.5424561000000001</v>
      </c>
      <c r="T120" s="100">
        <v>10.951067999999999</v>
      </c>
      <c r="U120" s="100">
        <v>0.19990289999999999</v>
      </c>
      <c r="V120" s="100">
        <v>0.2028229</v>
      </c>
      <c r="X120" s="124">
        <v>2013</v>
      </c>
      <c r="Y120" s="100">
        <v>0</v>
      </c>
      <c r="Z120" s="100">
        <v>0</v>
      </c>
      <c r="AA120" s="100">
        <v>0</v>
      </c>
      <c r="AB120" s="100">
        <v>0</v>
      </c>
      <c r="AC120" s="100">
        <v>0</v>
      </c>
      <c r="AD120" s="100">
        <v>0</v>
      </c>
      <c r="AE120" s="100">
        <v>0</v>
      </c>
      <c r="AF120" s="100">
        <v>0</v>
      </c>
      <c r="AG120" s="100">
        <v>0</v>
      </c>
      <c r="AH120" s="100">
        <v>0</v>
      </c>
      <c r="AI120" s="100">
        <v>0</v>
      </c>
      <c r="AJ120" s="100">
        <v>0</v>
      </c>
      <c r="AK120" s="100">
        <v>0</v>
      </c>
      <c r="AL120" s="100">
        <v>0</v>
      </c>
      <c r="AM120" s="100">
        <v>0.50173849999999998</v>
      </c>
      <c r="AN120" s="100">
        <v>1.2793817999999999</v>
      </c>
      <c r="AO120" s="100">
        <v>6.7243377999999998</v>
      </c>
      <c r="AP120" s="100">
        <v>42.890614999999997</v>
      </c>
      <c r="AQ120" s="100">
        <v>1.2401214</v>
      </c>
      <c r="AR120" s="100">
        <v>0.75104490000000002</v>
      </c>
      <c r="AT120" s="124">
        <v>2013</v>
      </c>
      <c r="AU120" s="100">
        <v>0</v>
      </c>
      <c r="AV120" s="100">
        <v>0</v>
      </c>
      <c r="AW120" s="100">
        <v>0</v>
      </c>
      <c r="AX120" s="100">
        <v>0</v>
      </c>
      <c r="AY120" s="100">
        <v>0</v>
      </c>
      <c r="AZ120" s="100">
        <v>0</v>
      </c>
      <c r="BA120" s="100">
        <v>0</v>
      </c>
      <c r="BB120" s="100">
        <v>0</v>
      </c>
      <c r="BC120" s="100">
        <v>0</v>
      </c>
      <c r="BD120" s="100">
        <v>0</v>
      </c>
      <c r="BE120" s="100">
        <v>6.4657199999999998E-2</v>
      </c>
      <c r="BF120" s="100">
        <v>0</v>
      </c>
      <c r="BG120" s="100">
        <v>0</v>
      </c>
      <c r="BH120" s="100">
        <v>0</v>
      </c>
      <c r="BI120" s="100">
        <v>0.38363370000000002</v>
      </c>
      <c r="BJ120" s="100">
        <v>0.84717759999999998</v>
      </c>
      <c r="BK120" s="100">
        <v>4.4711920999999997</v>
      </c>
      <c r="BL120" s="100">
        <v>31.553747999999999</v>
      </c>
      <c r="BM120" s="100">
        <v>0.72240099999999996</v>
      </c>
      <c r="BN120" s="100">
        <v>0.54673360000000004</v>
      </c>
      <c r="BP120" s="124">
        <v>2013</v>
      </c>
    </row>
    <row r="121" spans="2:68">
      <c r="B121" s="124">
        <v>2014</v>
      </c>
      <c r="C121" s="100">
        <v>0</v>
      </c>
      <c r="D121" s="100">
        <v>0</v>
      </c>
      <c r="E121" s="100">
        <v>0</v>
      </c>
      <c r="F121" s="100">
        <v>0</v>
      </c>
      <c r="G121" s="100">
        <v>0</v>
      </c>
      <c r="H121" s="100">
        <v>0</v>
      </c>
      <c r="I121" s="100">
        <v>0</v>
      </c>
      <c r="J121" s="100">
        <v>0</v>
      </c>
      <c r="K121" s="100">
        <v>0</v>
      </c>
      <c r="L121" s="100">
        <v>0</v>
      </c>
      <c r="M121" s="100">
        <v>0</v>
      </c>
      <c r="N121" s="100">
        <v>0</v>
      </c>
      <c r="O121" s="100">
        <v>0.16065570000000001</v>
      </c>
      <c r="P121" s="100">
        <v>0</v>
      </c>
      <c r="Q121" s="100">
        <v>0.49886009999999997</v>
      </c>
      <c r="R121" s="100">
        <v>0.69078660000000003</v>
      </c>
      <c r="S121" s="100">
        <v>0.50806039999999997</v>
      </c>
      <c r="T121" s="100">
        <v>15.895044</v>
      </c>
      <c r="U121" s="100">
        <v>0.27424359999999998</v>
      </c>
      <c r="V121" s="100">
        <v>0.26749250000000002</v>
      </c>
      <c r="X121" s="124">
        <v>2014</v>
      </c>
      <c r="Y121" s="100">
        <v>0</v>
      </c>
      <c r="Z121" s="100">
        <v>0</v>
      </c>
      <c r="AA121" s="100">
        <v>0</v>
      </c>
      <c r="AB121" s="100">
        <v>0</v>
      </c>
      <c r="AC121" s="100">
        <v>0</v>
      </c>
      <c r="AD121" s="100">
        <v>0</v>
      </c>
      <c r="AE121" s="100">
        <v>0</v>
      </c>
      <c r="AF121" s="100">
        <v>0</v>
      </c>
      <c r="AG121" s="100">
        <v>0</v>
      </c>
      <c r="AH121" s="100">
        <v>0</v>
      </c>
      <c r="AI121" s="100">
        <v>0</v>
      </c>
      <c r="AJ121" s="100">
        <v>0</v>
      </c>
      <c r="AK121" s="100">
        <v>0</v>
      </c>
      <c r="AL121" s="100">
        <v>0.17720130000000001</v>
      </c>
      <c r="AM121" s="100">
        <v>0.47870370000000001</v>
      </c>
      <c r="AN121" s="100">
        <v>2.7917624000000001</v>
      </c>
      <c r="AO121" s="100">
        <v>7.1154681999999996</v>
      </c>
      <c r="AP121" s="100">
        <v>45.428265000000003</v>
      </c>
      <c r="AQ121" s="100">
        <v>1.3737853</v>
      </c>
      <c r="AR121" s="100">
        <v>0.83829810000000005</v>
      </c>
      <c r="AT121" s="124">
        <v>2014</v>
      </c>
      <c r="AU121" s="100">
        <v>0</v>
      </c>
      <c r="AV121" s="100">
        <v>0</v>
      </c>
      <c r="AW121" s="100">
        <v>0</v>
      </c>
      <c r="AX121" s="100">
        <v>0</v>
      </c>
      <c r="AY121" s="100">
        <v>0</v>
      </c>
      <c r="AZ121" s="100">
        <v>0</v>
      </c>
      <c r="BA121" s="100">
        <v>0</v>
      </c>
      <c r="BB121" s="100">
        <v>0</v>
      </c>
      <c r="BC121" s="100">
        <v>0</v>
      </c>
      <c r="BD121" s="100">
        <v>0</v>
      </c>
      <c r="BE121" s="100">
        <v>0</v>
      </c>
      <c r="BF121" s="100">
        <v>0</v>
      </c>
      <c r="BG121" s="100">
        <v>7.9194899999999999E-2</v>
      </c>
      <c r="BH121" s="100">
        <v>8.9440199999999997E-2</v>
      </c>
      <c r="BI121" s="100">
        <v>0.48857410000000001</v>
      </c>
      <c r="BJ121" s="100">
        <v>1.7976734999999999</v>
      </c>
      <c r="BK121" s="100">
        <v>4.2241277999999998</v>
      </c>
      <c r="BL121" s="100">
        <v>34.790956999999999</v>
      </c>
      <c r="BM121" s="100">
        <v>0.82691499999999996</v>
      </c>
      <c r="BN121" s="100">
        <v>0.61780650000000004</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Osteoporosis (ICD-10 M80–M82), 1979–2014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202</v>
      </c>
      <c r="F3" s="197" t="s">
        <v>160</v>
      </c>
      <c r="G3" s="204">
        <f>$D$8-2</f>
        <v>2012</v>
      </c>
      <c r="H3" s="136"/>
      <c r="I3" s="136"/>
      <c r="J3" s="136"/>
    </row>
    <row r="4" spans="1:11" ht="28.9" customHeight="1">
      <c r="B4" s="137" t="s">
        <v>155</v>
      </c>
      <c r="E4" s="280" t="s">
        <v>201</v>
      </c>
      <c r="F4" s="139" t="s">
        <v>161</v>
      </c>
      <c r="G4" s="204">
        <f>$D$8-1</f>
        <v>2013</v>
      </c>
      <c r="H4" s="136"/>
      <c r="I4" s="136"/>
      <c r="J4" s="136"/>
    </row>
    <row r="5" spans="1:11" ht="28.9" customHeight="1">
      <c r="B5" s="138" t="s">
        <v>52</v>
      </c>
      <c r="C5" s="138" t="s">
        <v>159</v>
      </c>
      <c r="D5" s="138" t="s">
        <v>59</v>
      </c>
      <c r="E5" s="140" t="str">
        <f>CONCATENATE("[",E4,"]",E3)</f>
        <v>[GRIM_output_3.xls]GRIM1304</v>
      </c>
      <c r="F5" s="139" t="s">
        <v>162</v>
      </c>
      <c r="G5" s="204">
        <f>$D$8</f>
        <v>2014</v>
      </c>
      <c r="J5" s="136"/>
    </row>
    <row r="6" spans="1:11" ht="28.9" customHeight="1">
      <c r="B6" s="278" t="s">
        <v>210</v>
      </c>
      <c r="C6" s="278" t="s">
        <v>211</v>
      </c>
      <c r="D6" s="278">
        <v>1979</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Osteoporosis. Canberra: AIHW.</v>
      </c>
      <c r="H7" s="141"/>
      <c r="I7" s="141"/>
      <c r="J7" s="141"/>
      <c r="K7" s="141"/>
    </row>
    <row r="8" spans="1:11" ht="28.9" customHeight="1">
      <c r="B8" s="278" t="s">
        <v>212</v>
      </c>
      <c r="C8" s="278" t="s">
        <v>213</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24</v>
      </c>
      <c r="F17" s="152" t="s">
        <v>12</v>
      </c>
      <c r="G17" s="151">
        <v>7</v>
      </c>
    </row>
    <row r="18" spans="1:20">
      <c r="B18" s="144" t="s">
        <v>111</v>
      </c>
      <c r="C18" s="279" t="s">
        <v>24</v>
      </c>
      <c r="F18" s="152" t="s">
        <v>13</v>
      </c>
      <c r="G18" s="151">
        <v>8</v>
      </c>
    </row>
    <row r="19" spans="1:20">
      <c r="B19" s="144" t="s">
        <v>112</v>
      </c>
      <c r="C19" s="279">
        <v>733</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Admin!$B$129</v>
      </c>
      <c r="F22" s="152" t="s">
        <v>17</v>
      </c>
      <c r="G22" s="151">
        <v>12</v>
      </c>
    </row>
    <row r="23" spans="1:20">
      <c r="B23" s="278" t="s">
        <v>214</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Admin!$B$129:$B$164</v>
      </c>
      <c r="F24" s="152" t="s">
        <v>19</v>
      </c>
      <c r="G24" s="151">
        <v>14</v>
      </c>
    </row>
    <row r="25" spans="1:20">
      <c r="B25" s="279" t="s">
        <v>214</v>
      </c>
      <c r="C25" s="279">
        <v>1.32</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Osteoporosis (ICD-10 M80–M82),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v>
      </c>
      <c r="F32" s="157">
        <f ca="1">INDIRECT("Rates!F"&amp;$E$8)</f>
        <v>0</v>
      </c>
      <c r="G32" s="157">
        <f ca="1">INDIRECT("Rates!G"&amp;$E$8)</f>
        <v>0</v>
      </c>
      <c r="H32" s="157">
        <f ca="1">INDIRECT("Rates!H"&amp;$E$8)</f>
        <v>0</v>
      </c>
      <c r="I32" s="157">
        <f ca="1">INDIRECT("Rates!I"&amp;$E$8)</f>
        <v>0</v>
      </c>
      <c r="J32" s="157">
        <f ca="1">INDIRECT("Rates!J"&amp;$E$8)</f>
        <v>0</v>
      </c>
      <c r="K32" s="157">
        <f ca="1">INDIRECT("Rates!K"&amp;$E$8)</f>
        <v>0</v>
      </c>
      <c r="L32" s="157">
        <f ca="1">INDIRECT("Rates!L"&amp;$E$8)</f>
        <v>0</v>
      </c>
      <c r="M32" s="157">
        <f ca="1">INDIRECT("Rates!M"&amp;$E$8)</f>
        <v>0</v>
      </c>
      <c r="N32" s="157">
        <f ca="1">INDIRECT("Rates!N"&amp;$E$8)</f>
        <v>0</v>
      </c>
      <c r="O32" s="157">
        <f ca="1">INDIRECT("Rates!O"&amp;$E$8)</f>
        <v>0.16065570000000001</v>
      </c>
      <c r="P32" s="157">
        <f ca="1">INDIRECT("Rates!P"&amp;$E$8)</f>
        <v>0</v>
      </c>
      <c r="Q32" s="157">
        <f ca="1">INDIRECT("Rates!Q"&amp;$E$8)</f>
        <v>0.49886009999999997</v>
      </c>
      <c r="R32" s="157">
        <f ca="1">INDIRECT("Rates!R"&amp;$E$8)</f>
        <v>0.69078660000000003</v>
      </c>
      <c r="S32" s="157">
        <f ca="1">INDIRECT("Rates!S"&amp;$E$8)</f>
        <v>0.50806039999999997</v>
      </c>
      <c r="T32" s="157">
        <f ca="1">INDIRECT("Rates!T"&amp;$E$8)</f>
        <v>15.895044</v>
      </c>
    </row>
    <row r="33" spans="1:21">
      <c r="B33" s="145" t="s">
        <v>198</v>
      </c>
      <c r="C33" s="157">
        <f ca="1">INDIRECT("Rates!Y"&amp;$E$8)</f>
        <v>0</v>
      </c>
      <c r="D33" s="157">
        <f ca="1">INDIRECT("Rates!Z"&amp;$E$8)</f>
        <v>0</v>
      </c>
      <c r="E33" s="157">
        <f ca="1">INDIRECT("Rates!AA"&amp;$E$8)</f>
        <v>0</v>
      </c>
      <c r="F33" s="157">
        <f ca="1">INDIRECT("Rates!AB"&amp;$E$8)</f>
        <v>0</v>
      </c>
      <c r="G33" s="157">
        <f ca="1">INDIRECT("Rates!AC"&amp;$E$8)</f>
        <v>0</v>
      </c>
      <c r="H33" s="157">
        <f ca="1">INDIRECT("Rates!AD"&amp;$E$8)</f>
        <v>0</v>
      </c>
      <c r="I33" s="157">
        <f ca="1">INDIRECT("Rates!AE"&amp;$E$8)</f>
        <v>0</v>
      </c>
      <c r="J33" s="157">
        <f ca="1">INDIRECT("Rates!AF"&amp;$E$8)</f>
        <v>0</v>
      </c>
      <c r="K33" s="157">
        <f ca="1">INDIRECT("Rates!AG"&amp;$E$8)</f>
        <v>0</v>
      </c>
      <c r="L33" s="157">
        <f ca="1">INDIRECT("Rates!AH"&amp;$E$8)</f>
        <v>0</v>
      </c>
      <c r="M33" s="157">
        <f ca="1">INDIRECT("Rates!AI"&amp;$E$8)</f>
        <v>0</v>
      </c>
      <c r="N33" s="157">
        <f ca="1">INDIRECT("Rates!AJ"&amp;$E$8)</f>
        <v>0</v>
      </c>
      <c r="O33" s="157">
        <f ca="1">INDIRECT("Rates!AK"&amp;$E$8)</f>
        <v>0</v>
      </c>
      <c r="P33" s="157">
        <f ca="1">INDIRECT("Rates!AL"&amp;$E$8)</f>
        <v>0.17720130000000001</v>
      </c>
      <c r="Q33" s="157">
        <f ca="1">INDIRECT("Rates!AM"&amp;$E$8)</f>
        <v>0.47870370000000001</v>
      </c>
      <c r="R33" s="157">
        <f ca="1">INDIRECT("Rates!AN"&amp;$E$8)</f>
        <v>2.7917624000000001</v>
      </c>
      <c r="S33" s="157">
        <f ca="1">INDIRECT("Rates!AO"&amp;$E$8)</f>
        <v>7.1154681999999996</v>
      </c>
      <c r="T33" s="157">
        <f ca="1">INDIRECT("Rates!AP"&amp;$E$8)</f>
        <v>45.428265000000003</v>
      </c>
    </row>
    <row r="35" spans="1:21">
      <c r="A35" s="87">
        <v>2</v>
      </c>
      <c r="B35" s="137" t="str">
        <f>"Number of deaths due to " &amp;Admin!B6&amp;" (ICD-10 "&amp;UPPER(Admin!C6)&amp;"), by sex and age group, " &amp;Admin!D8</f>
        <v>Number of deaths due to Osteoporosis (ICD-10 M80–M82),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0</v>
      </c>
      <c r="F38" s="157">
        <f ca="1">INDIRECT("Deaths!F"&amp;$E$8)</f>
        <v>0</v>
      </c>
      <c r="G38" s="157">
        <f ca="1">INDIRECT("Deaths!G"&amp;$E$8)</f>
        <v>0</v>
      </c>
      <c r="H38" s="157">
        <f ca="1">INDIRECT("Deaths!H"&amp;$E$8)</f>
        <v>0</v>
      </c>
      <c r="I38" s="157">
        <f ca="1">INDIRECT("Deaths!I"&amp;$E$8)</f>
        <v>0</v>
      </c>
      <c r="J38" s="157">
        <f ca="1">INDIRECT("Deaths!J"&amp;$E$8)</f>
        <v>0</v>
      </c>
      <c r="K38" s="157">
        <f ca="1">INDIRECT("Deaths!K"&amp;$E$8)</f>
        <v>0</v>
      </c>
      <c r="L38" s="157">
        <f ca="1">INDIRECT("Deaths!L"&amp;$E$8)</f>
        <v>0</v>
      </c>
      <c r="M38" s="157">
        <f ca="1">INDIRECT("Deaths!M"&amp;$E$8)</f>
        <v>0</v>
      </c>
      <c r="N38" s="157">
        <f ca="1">INDIRECT("Deaths!N"&amp;$E$8)</f>
        <v>0</v>
      </c>
      <c r="O38" s="157">
        <f ca="1">INDIRECT("Deaths!O"&amp;$E$8)</f>
        <v>1</v>
      </c>
      <c r="P38" s="157">
        <f ca="1">INDIRECT("Deaths!P"&amp;$E$8)</f>
        <v>0</v>
      </c>
      <c r="Q38" s="157">
        <f ca="1">INDIRECT("Deaths!Q"&amp;$E$8)</f>
        <v>2</v>
      </c>
      <c r="R38" s="157">
        <f ca="1">INDIRECT("Deaths!R"&amp;$E$8)</f>
        <v>2</v>
      </c>
      <c r="S38" s="157">
        <f ca="1">INDIRECT("Deaths!S"&amp;$E$8)</f>
        <v>1</v>
      </c>
      <c r="T38" s="157">
        <f ca="1">INDIRECT("Deaths!T"&amp;$E$8)</f>
        <v>26</v>
      </c>
      <c r="U38" s="159">
        <f ca="1">SUM(C38:T38)</f>
        <v>32</v>
      </c>
    </row>
    <row r="39" spans="1:21">
      <c r="B39" s="87" t="s">
        <v>63</v>
      </c>
      <c r="C39" s="157">
        <f ca="1">INDIRECT("Deaths!Y"&amp;$E$8)</f>
        <v>0</v>
      </c>
      <c r="D39" s="157">
        <f ca="1">INDIRECT("Deaths!Z"&amp;$E$8)</f>
        <v>0</v>
      </c>
      <c r="E39" s="157">
        <f ca="1">INDIRECT("Deaths!AA"&amp;$E$8)</f>
        <v>0</v>
      </c>
      <c r="F39" s="157">
        <f ca="1">INDIRECT("Deaths!AB"&amp;$E$8)</f>
        <v>0</v>
      </c>
      <c r="G39" s="157">
        <f ca="1">INDIRECT("Deaths!AC"&amp;$E$8)</f>
        <v>0</v>
      </c>
      <c r="H39" s="157">
        <f ca="1">INDIRECT("Deaths!AD"&amp;$E$8)</f>
        <v>0</v>
      </c>
      <c r="I39" s="157">
        <f ca="1">INDIRECT("Deaths!AE"&amp;$E$8)</f>
        <v>0</v>
      </c>
      <c r="J39" s="157">
        <f ca="1">INDIRECT("Deaths!AF"&amp;$E$8)</f>
        <v>0</v>
      </c>
      <c r="K39" s="157">
        <f ca="1">INDIRECT("Deaths!AG"&amp;$E$8)</f>
        <v>0</v>
      </c>
      <c r="L39" s="157">
        <f ca="1">INDIRECT("Deaths!AH"&amp;$E$8)</f>
        <v>0</v>
      </c>
      <c r="M39" s="157">
        <f ca="1">INDIRECT("Deaths!AI"&amp;$E$8)</f>
        <v>0</v>
      </c>
      <c r="N39" s="157">
        <f ca="1">INDIRECT("Deaths!AJ"&amp;$E$8)</f>
        <v>0</v>
      </c>
      <c r="O39" s="157">
        <f ca="1">INDIRECT("Deaths!AK"&amp;$E$8)</f>
        <v>0</v>
      </c>
      <c r="P39" s="157">
        <f ca="1">INDIRECT("Deaths!AL"&amp;$E$8)</f>
        <v>1</v>
      </c>
      <c r="Q39" s="157">
        <f ca="1">INDIRECT("Deaths!AM"&amp;$E$8)</f>
        <v>2</v>
      </c>
      <c r="R39" s="157">
        <f ca="1">INDIRECT("Deaths!AN"&amp;$E$8)</f>
        <v>9</v>
      </c>
      <c r="S39" s="157">
        <f ca="1">INDIRECT("Deaths!AO"&amp;$E$8)</f>
        <v>18</v>
      </c>
      <c r="T39" s="157">
        <f ca="1">INDIRECT("Deaths!AP"&amp;$E$8)</f>
        <v>132</v>
      </c>
      <c r="U39" s="159">
        <f ca="1">SUM(C39:T39)</f>
        <v>162</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0</v>
      </c>
      <c r="F42" s="162">
        <f t="shared" ca="1" si="0"/>
        <v>0</v>
      </c>
      <c r="G42" s="162">
        <f t="shared" ca="1" si="0"/>
        <v>0</v>
      </c>
      <c r="H42" s="162">
        <f t="shared" ca="1" si="0"/>
        <v>0</v>
      </c>
      <c r="I42" s="162">
        <f t="shared" ca="1" si="0"/>
        <v>0</v>
      </c>
      <c r="J42" s="162">
        <f t="shared" ca="1" si="0"/>
        <v>0</v>
      </c>
      <c r="K42" s="162">
        <f t="shared" ca="1" si="0"/>
        <v>0</v>
      </c>
      <c r="L42" s="162">
        <f t="shared" ca="1" si="0"/>
        <v>0</v>
      </c>
      <c r="M42" s="162">
        <f t="shared" ca="1" si="0"/>
        <v>0</v>
      </c>
      <c r="N42" s="162">
        <f t="shared" ca="1" si="0"/>
        <v>0</v>
      </c>
      <c r="O42" s="162">
        <f t="shared" ca="1" si="0"/>
        <v>-1</v>
      </c>
      <c r="P42" s="162">
        <f t="shared" ca="1" si="0"/>
        <v>0</v>
      </c>
      <c r="Q42" s="162">
        <f t="shared" ca="1" si="0"/>
        <v>-2</v>
      </c>
      <c r="R42" s="162">
        <f t="shared" ca="1" si="0"/>
        <v>-2</v>
      </c>
      <c r="S42" s="162">
        <f t="shared" ca="1" si="0"/>
        <v>-1</v>
      </c>
      <c r="T42" s="162">
        <f t="shared" ca="1" si="0"/>
        <v>-26</v>
      </c>
      <c r="U42" s="161"/>
    </row>
    <row r="43" spans="1:21">
      <c r="B43" s="87" t="s">
        <v>63</v>
      </c>
      <c r="C43" s="162">
        <f ca="1">C39</f>
        <v>0</v>
      </c>
      <c r="D43" s="162">
        <f t="shared" ref="D43:T43" ca="1" si="1">D39</f>
        <v>0</v>
      </c>
      <c r="E43" s="162">
        <f t="shared" ca="1" si="1"/>
        <v>0</v>
      </c>
      <c r="F43" s="162">
        <f t="shared" ca="1" si="1"/>
        <v>0</v>
      </c>
      <c r="G43" s="162">
        <f t="shared" ca="1" si="1"/>
        <v>0</v>
      </c>
      <c r="H43" s="162">
        <f t="shared" ca="1" si="1"/>
        <v>0</v>
      </c>
      <c r="I43" s="162">
        <f t="shared" ca="1" si="1"/>
        <v>0</v>
      </c>
      <c r="J43" s="162">
        <f t="shared" ca="1" si="1"/>
        <v>0</v>
      </c>
      <c r="K43" s="162">
        <f t="shared" ca="1" si="1"/>
        <v>0</v>
      </c>
      <c r="L43" s="162">
        <f t="shared" ca="1" si="1"/>
        <v>0</v>
      </c>
      <c r="M43" s="162">
        <f t="shared" ca="1" si="1"/>
        <v>0</v>
      </c>
      <c r="N43" s="162">
        <f t="shared" ca="1" si="1"/>
        <v>0</v>
      </c>
      <c r="O43" s="162">
        <f t="shared" ca="1" si="1"/>
        <v>0</v>
      </c>
      <c r="P43" s="162">
        <f t="shared" ca="1" si="1"/>
        <v>1</v>
      </c>
      <c r="Q43" s="162">
        <f t="shared" ca="1" si="1"/>
        <v>2</v>
      </c>
      <c r="R43" s="162">
        <f t="shared" ca="1" si="1"/>
        <v>9</v>
      </c>
      <c r="S43" s="162">
        <f t="shared" ca="1" si="1"/>
        <v>18</v>
      </c>
      <c r="T43" s="162">
        <f t="shared" ca="1" si="1"/>
        <v>132</v>
      </c>
      <c r="U43" s="161"/>
    </row>
    <row r="45" spans="1:21">
      <c r="A45" s="87">
        <v>3</v>
      </c>
      <c r="B45" s="137" t="str">
        <f>"Number of deaths due to " &amp;Admin!B6&amp;" (ICD-10 "&amp;UPPER(Admin!C6)&amp;"), by sex and year, " &amp;Admin!D6&amp;"–" &amp;Admin!D8</f>
        <v>Number of deaths due to Osteoporosis (ICD-10 M80–M82), by sex and year, 1979–2014</v>
      </c>
      <c r="C45" s="141"/>
      <c r="D45" s="141"/>
      <c r="E45" s="141"/>
    </row>
    <row r="46" spans="1:21">
      <c r="A46" s="87">
        <v>4</v>
      </c>
      <c r="B46" s="137" t="str">
        <f>"Age-standardised death rates for " &amp;Admin!B6&amp;" (ICD-10 "&amp;UPPER(Admin!C6)&amp;"), by sex and year, " &amp;Admin!D6&amp;"–" &amp;Admin!D8</f>
        <v>Age-standardised death rates for Osteoporosis (ICD-10 M80–M82), by sex and year, 1979–2014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t="str">
        <f>Deaths!V71</f>
        <v/>
      </c>
      <c r="D114" s="165" t="str">
        <f>Deaths!AR71</f>
        <v/>
      </c>
      <c r="E114" s="165" t="str">
        <f>Deaths!BN71</f>
        <v/>
      </c>
      <c r="F114" s="166" t="str">
        <f>Rates!V71</f>
        <v/>
      </c>
      <c r="G114" s="166" t="str">
        <f>Rates!AR71</f>
        <v/>
      </c>
      <c r="H114" s="166" t="str">
        <f>Rates!BN71</f>
        <v/>
      </c>
    </row>
    <row r="115" spans="2:8">
      <c r="B115" s="145">
        <v>1965</v>
      </c>
      <c r="C115" s="165" t="str">
        <f>Deaths!V72</f>
        <v/>
      </c>
      <c r="D115" s="165" t="str">
        <f>Deaths!AR72</f>
        <v/>
      </c>
      <c r="E115" s="165" t="str">
        <f>Deaths!BN72</f>
        <v/>
      </c>
      <c r="F115" s="166" t="str">
        <f>Rates!V72</f>
        <v/>
      </c>
      <c r="G115" s="166" t="str">
        <f>Rates!AR72</f>
        <v/>
      </c>
      <c r="H115" s="166" t="str">
        <f>Rates!BN72</f>
        <v/>
      </c>
    </row>
    <row r="116" spans="2:8">
      <c r="B116" s="145">
        <v>1966</v>
      </c>
      <c r="C116" s="165" t="str">
        <f>Deaths!V73</f>
        <v/>
      </c>
      <c r="D116" s="165" t="str">
        <f>Deaths!AR73</f>
        <v/>
      </c>
      <c r="E116" s="165" t="str">
        <f>Deaths!BN73</f>
        <v/>
      </c>
      <c r="F116" s="166" t="str">
        <f>Rates!V73</f>
        <v/>
      </c>
      <c r="G116" s="166" t="str">
        <f>Rates!AR73</f>
        <v/>
      </c>
      <c r="H116" s="166" t="str">
        <f>Rates!BN73</f>
        <v/>
      </c>
    </row>
    <row r="117" spans="2:8">
      <c r="B117" s="145">
        <v>1967</v>
      </c>
      <c r="C117" s="165" t="str">
        <f>Deaths!V74</f>
        <v/>
      </c>
      <c r="D117" s="165" t="str">
        <f>Deaths!AR74</f>
        <v/>
      </c>
      <c r="E117" s="165" t="str">
        <f>Deaths!BN74</f>
        <v/>
      </c>
      <c r="F117" s="166" t="str">
        <f>Rates!V74</f>
        <v/>
      </c>
      <c r="G117" s="166" t="str">
        <f>Rates!AR74</f>
        <v/>
      </c>
      <c r="H117" s="166" t="str">
        <f>Rates!BN74</f>
        <v/>
      </c>
    </row>
    <row r="118" spans="2:8">
      <c r="B118" s="145">
        <v>1968</v>
      </c>
      <c r="C118" s="165" t="str">
        <f>Deaths!V75</f>
        <v/>
      </c>
      <c r="D118" s="165" t="str">
        <f>Deaths!AR75</f>
        <v/>
      </c>
      <c r="E118" s="165" t="str">
        <f>Deaths!BN75</f>
        <v/>
      </c>
      <c r="F118" s="166" t="str">
        <f>Rates!V75</f>
        <v/>
      </c>
      <c r="G118" s="166" t="str">
        <f>Rates!AR75</f>
        <v/>
      </c>
      <c r="H118" s="166" t="str">
        <f>Rates!BN75</f>
        <v/>
      </c>
    </row>
    <row r="119" spans="2:8">
      <c r="B119" s="145">
        <v>1969</v>
      </c>
      <c r="C119" s="165" t="str">
        <f>Deaths!V76</f>
        <v/>
      </c>
      <c r="D119" s="165" t="str">
        <f>Deaths!AR76</f>
        <v/>
      </c>
      <c r="E119" s="165" t="str">
        <f>Deaths!BN76</f>
        <v/>
      </c>
      <c r="F119" s="166" t="str">
        <f>Rates!V76</f>
        <v/>
      </c>
      <c r="G119" s="166" t="str">
        <f>Rates!AR76</f>
        <v/>
      </c>
      <c r="H119" s="166" t="str">
        <f>Rates!BN76</f>
        <v/>
      </c>
    </row>
    <row r="120" spans="2:8">
      <c r="B120" s="145">
        <v>1970</v>
      </c>
      <c r="C120" s="165" t="str">
        <f>Deaths!V77</f>
        <v/>
      </c>
      <c r="D120" s="165" t="str">
        <f>Deaths!AR77</f>
        <v/>
      </c>
      <c r="E120" s="165" t="str">
        <f>Deaths!BN77</f>
        <v/>
      </c>
      <c r="F120" s="166" t="str">
        <f>Rates!V77</f>
        <v/>
      </c>
      <c r="G120" s="166" t="str">
        <f>Rates!AR77</f>
        <v/>
      </c>
      <c r="H120" s="166" t="str">
        <f>Rates!BN77</f>
        <v/>
      </c>
    </row>
    <row r="121" spans="2:8">
      <c r="B121" s="145">
        <v>1971</v>
      </c>
      <c r="C121" s="165" t="str">
        <f>Deaths!V78</f>
        <v/>
      </c>
      <c r="D121" s="165" t="str">
        <f>Deaths!AR78</f>
        <v/>
      </c>
      <c r="E121" s="165" t="str">
        <f>Deaths!BN78</f>
        <v/>
      </c>
      <c r="F121" s="166" t="str">
        <f>Rates!V78</f>
        <v/>
      </c>
      <c r="G121" s="166" t="str">
        <f>Rates!AR78</f>
        <v/>
      </c>
      <c r="H121" s="166" t="str">
        <f>Rates!BN78</f>
        <v/>
      </c>
    </row>
    <row r="122" spans="2:8">
      <c r="B122" s="145">
        <v>1972</v>
      </c>
      <c r="C122" s="165" t="str">
        <f>Deaths!V79</f>
        <v/>
      </c>
      <c r="D122" s="165" t="str">
        <f>Deaths!AR79</f>
        <v/>
      </c>
      <c r="E122" s="165" t="str">
        <f>Deaths!BN79</f>
        <v/>
      </c>
      <c r="F122" s="166" t="str">
        <f>Rates!V79</f>
        <v/>
      </c>
      <c r="G122" s="166" t="str">
        <f>Rates!AR79</f>
        <v/>
      </c>
      <c r="H122" s="166" t="str">
        <f>Rates!BN79</f>
        <v/>
      </c>
    </row>
    <row r="123" spans="2:8">
      <c r="B123" s="145">
        <v>1973</v>
      </c>
      <c r="C123" s="165" t="str">
        <f>Deaths!V80</f>
        <v/>
      </c>
      <c r="D123" s="165" t="str">
        <f>Deaths!AR80</f>
        <v/>
      </c>
      <c r="E123" s="165" t="str">
        <f>Deaths!BN80</f>
        <v/>
      </c>
      <c r="F123" s="166" t="str">
        <f>Rates!V80</f>
        <v/>
      </c>
      <c r="G123" s="166" t="str">
        <f>Rates!AR80</f>
        <v/>
      </c>
      <c r="H123" s="166" t="str">
        <f>Rates!BN80</f>
        <v/>
      </c>
    </row>
    <row r="124" spans="2:8">
      <c r="B124" s="145">
        <v>1974</v>
      </c>
      <c r="C124" s="165" t="str">
        <f>Deaths!V81</f>
        <v/>
      </c>
      <c r="D124" s="165" t="str">
        <f>Deaths!AR81</f>
        <v/>
      </c>
      <c r="E124" s="165" t="str">
        <f>Deaths!BN81</f>
        <v/>
      </c>
      <c r="F124" s="166" t="str">
        <f>Rates!V81</f>
        <v/>
      </c>
      <c r="G124" s="166" t="str">
        <f>Rates!AR81</f>
        <v/>
      </c>
      <c r="H124" s="166" t="str">
        <f>Rates!BN81</f>
        <v/>
      </c>
    </row>
    <row r="125" spans="2:8">
      <c r="B125" s="145">
        <v>1975</v>
      </c>
      <c r="C125" s="165" t="str">
        <f>Deaths!V82</f>
        <v/>
      </c>
      <c r="D125" s="165" t="str">
        <f>Deaths!AR82</f>
        <v/>
      </c>
      <c r="E125" s="165" t="str">
        <f>Deaths!BN82</f>
        <v/>
      </c>
      <c r="F125" s="166" t="str">
        <f>Rates!V82</f>
        <v/>
      </c>
      <c r="G125" s="166" t="str">
        <f>Rates!AR82</f>
        <v/>
      </c>
      <c r="H125" s="166" t="str">
        <f>Rates!BN82</f>
        <v/>
      </c>
    </row>
    <row r="126" spans="2:8">
      <c r="B126" s="145">
        <v>1976</v>
      </c>
      <c r="C126" s="165" t="str">
        <f>Deaths!V83</f>
        <v/>
      </c>
      <c r="D126" s="165" t="str">
        <f>Deaths!AR83</f>
        <v/>
      </c>
      <c r="E126" s="165" t="str">
        <f>Deaths!BN83</f>
        <v/>
      </c>
      <c r="F126" s="166" t="str">
        <f>Rates!V83</f>
        <v/>
      </c>
      <c r="G126" s="166" t="str">
        <f>Rates!AR83</f>
        <v/>
      </c>
      <c r="H126" s="166" t="str">
        <f>Rates!BN83</f>
        <v/>
      </c>
    </row>
    <row r="127" spans="2:8">
      <c r="B127" s="145">
        <v>1977</v>
      </c>
      <c r="C127" s="165" t="str">
        <f>Deaths!V84</f>
        <v/>
      </c>
      <c r="D127" s="165" t="str">
        <f>Deaths!AR84</f>
        <v/>
      </c>
      <c r="E127" s="165" t="str">
        <f>Deaths!BN84</f>
        <v/>
      </c>
      <c r="F127" s="166" t="str">
        <f>Rates!V84</f>
        <v/>
      </c>
      <c r="G127" s="166" t="str">
        <f>Rates!AR84</f>
        <v/>
      </c>
      <c r="H127" s="166" t="str">
        <f>Rates!BN84</f>
        <v/>
      </c>
    </row>
    <row r="128" spans="2:8">
      <c r="B128" s="145">
        <v>1978</v>
      </c>
      <c r="C128" s="165" t="str">
        <f>Deaths!V85</f>
        <v/>
      </c>
      <c r="D128" s="165" t="str">
        <f>Deaths!AR85</f>
        <v/>
      </c>
      <c r="E128" s="165" t="str">
        <f>Deaths!BN85</f>
        <v/>
      </c>
      <c r="F128" s="166" t="str">
        <f>Rates!V85</f>
        <v/>
      </c>
      <c r="G128" s="166" t="str">
        <f>Rates!AR85</f>
        <v/>
      </c>
      <c r="H128" s="166" t="str">
        <f>Rates!BN85</f>
        <v/>
      </c>
    </row>
    <row r="129" spans="2:8">
      <c r="B129" s="145">
        <v>1979</v>
      </c>
      <c r="C129" s="165">
        <f>Deaths!V86</f>
        <v>5</v>
      </c>
      <c r="D129" s="165">
        <f>Deaths!AR86</f>
        <v>15</v>
      </c>
      <c r="E129" s="165">
        <f>Deaths!BN86</f>
        <v>20</v>
      </c>
      <c r="F129" s="166">
        <f>Rates!V86</f>
        <v>0.1483265</v>
      </c>
      <c r="G129" s="166">
        <f>Rates!AR86</f>
        <v>0.26841939999999997</v>
      </c>
      <c r="H129" s="166">
        <f>Rates!BN86</f>
        <v>0.22405549999999999</v>
      </c>
    </row>
    <row r="130" spans="2:8">
      <c r="B130" s="145">
        <v>1980</v>
      </c>
      <c r="C130" s="165">
        <f>Deaths!V87</f>
        <v>5</v>
      </c>
      <c r="D130" s="165">
        <f>Deaths!AR87</f>
        <v>26</v>
      </c>
      <c r="E130" s="165">
        <f>Deaths!BN87</f>
        <v>31</v>
      </c>
      <c r="F130" s="166">
        <f>Rates!V87</f>
        <v>0.18015600000000001</v>
      </c>
      <c r="G130" s="166">
        <f>Rates!AR87</f>
        <v>0.4772884</v>
      </c>
      <c r="H130" s="166">
        <f>Rates!BN87</f>
        <v>0.38903579999999999</v>
      </c>
    </row>
    <row r="131" spans="2:8">
      <c r="B131" s="145">
        <v>1981</v>
      </c>
      <c r="C131" s="165">
        <f>Deaths!V88</f>
        <v>4</v>
      </c>
      <c r="D131" s="165">
        <f>Deaths!AR88</f>
        <v>15</v>
      </c>
      <c r="E131" s="165">
        <f>Deaths!BN88</f>
        <v>19</v>
      </c>
      <c r="F131" s="166">
        <f>Rates!V88</f>
        <v>0.15620110000000001</v>
      </c>
      <c r="G131" s="166">
        <f>Rates!AR88</f>
        <v>0.26565549999999999</v>
      </c>
      <c r="H131" s="166">
        <f>Rates!BN88</f>
        <v>0.23244670000000001</v>
      </c>
    </row>
    <row r="132" spans="2:8">
      <c r="B132" s="145">
        <v>1982</v>
      </c>
      <c r="C132" s="165">
        <f>Deaths!V89</f>
        <v>5</v>
      </c>
      <c r="D132" s="165">
        <f>Deaths!AR89</f>
        <v>33</v>
      </c>
      <c r="E132" s="165">
        <f>Deaths!BN89</f>
        <v>38</v>
      </c>
      <c r="F132" s="166">
        <f>Rates!V89</f>
        <v>0.1440041</v>
      </c>
      <c r="G132" s="166">
        <f>Rates!AR89</f>
        <v>0.5402922</v>
      </c>
      <c r="H132" s="166">
        <f>Rates!BN89</f>
        <v>0.40946969999999999</v>
      </c>
    </row>
    <row r="133" spans="2:8">
      <c r="B133" s="145">
        <v>1983</v>
      </c>
      <c r="C133" s="165">
        <f>Deaths!V90</f>
        <v>9</v>
      </c>
      <c r="D133" s="165">
        <f>Deaths!AR90</f>
        <v>21</v>
      </c>
      <c r="E133" s="165">
        <f>Deaths!BN90</f>
        <v>30</v>
      </c>
      <c r="F133" s="166">
        <f>Rates!V90</f>
        <v>0.25931120000000002</v>
      </c>
      <c r="G133" s="166">
        <f>Rates!AR90</f>
        <v>0.34432010000000002</v>
      </c>
      <c r="H133" s="166">
        <f>Rates!BN90</f>
        <v>0.32410240000000001</v>
      </c>
    </row>
    <row r="134" spans="2:8">
      <c r="B134" s="145">
        <v>1984</v>
      </c>
      <c r="C134" s="165">
        <f>Deaths!V91</f>
        <v>8</v>
      </c>
      <c r="D134" s="165">
        <f>Deaths!AR91</f>
        <v>29</v>
      </c>
      <c r="E134" s="165">
        <f>Deaths!BN91</f>
        <v>37</v>
      </c>
      <c r="F134" s="166">
        <f>Rates!V91</f>
        <v>0.29276459999999999</v>
      </c>
      <c r="G134" s="166">
        <f>Rates!AR91</f>
        <v>0.44930940000000003</v>
      </c>
      <c r="H134" s="166">
        <f>Rates!BN91</f>
        <v>0.38757540000000001</v>
      </c>
    </row>
    <row r="135" spans="2:8">
      <c r="B135" s="145">
        <v>1985</v>
      </c>
      <c r="C135" s="165">
        <f>Deaths!V92</f>
        <v>8</v>
      </c>
      <c r="D135" s="165">
        <f>Deaths!AR92</f>
        <v>30</v>
      </c>
      <c r="E135" s="165">
        <f>Deaths!BN92</f>
        <v>38</v>
      </c>
      <c r="F135" s="166">
        <f>Rates!V92</f>
        <v>0.2594632</v>
      </c>
      <c r="G135" s="166">
        <f>Rates!AR92</f>
        <v>0.44351360000000001</v>
      </c>
      <c r="H135" s="166">
        <f>Rates!BN92</f>
        <v>0.37935269999999999</v>
      </c>
    </row>
    <row r="136" spans="2:8">
      <c r="B136" s="145">
        <v>1986</v>
      </c>
      <c r="C136" s="165">
        <f>Deaths!V93</f>
        <v>7</v>
      </c>
      <c r="D136" s="165">
        <f>Deaths!AR93</f>
        <v>29</v>
      </c>
      <c r="E136" s="165">
        <f>Deaths!BN93</f>
        <v>36</v>
      </c>
      <c r="F136" s="166">
        <f>Rates!V93</f>
        <v>0.16064129999999999</v>
      </c>
      <c r="G136" s="166">
        <f>Rates!AR93</f>
        <v>0.41450530000000002</v>
      </c>
      <c r="H136" s="166">
        <f>Rates!BN93</f>
        <v>0.3353912</v>
      </c>
    </row>
    <row r="137" spans="2:8">
      <c r="B137" s="145">
        <v>1987</v>
      </c>
      <c r="C137" s="165">
        <f>Deaths!V94</f>
        <v>4</v>
      </c>
      <c r="D137" s="165">
        <f>Deaths!AR94</f>
        <v>33</v>
      </c>
      <c r="E137" s="165">
        <f>Deaths!BN94</f>
        <v>37</v>
      </c>
      <c r="F137" s="166">
        <f>Rates!V94</f>
        <v>8.6551199999999995E-2</v>
      </c>
      <c r="G137" s="166">
        <f>Rates!AR94</f>
        <v>0.4466405</v>
      </c>
      <c r="H137" s="166">
        <f>Rates!BN94</f>
        <v>0.33156930000000001</v>
      </c>
    </row>
    <row r="138" spans="2:8">
      <c r="B138" s="145">
        <v>1988</v>
      </c>
      <c r="C138" s="165">
        <f>Deaths!V95</f>
        <v>6</v>
      </c>
      <c r="D138" s="165">
        <f>Deaths!AR95</f>
        <v>42</v>
      </c>
      <c r="E138" s="165">
        <f>Deaths!BN95</f>
        <v>48</v>
      </c>
      <c r="F138" s="166">
        <f>Rates!V95</f>
        <v>0.1827568</v>
      </c>
      <c r="G138" s="166">
        <f>Rates!AR95</f>
        <v>0.55577520000000002</v>
      </c>
      <c r="H138" s="166">
        <f>Rates!BN95</f>
        <v>0.42652449999999997</v>
      </c>
    </row>
    <row r="139" spans="2:8">
      <c r="B139" s="145">
        <v>1989</v>
      </c>
      <c r="C139" s="165">
        <f>Deaths!V96</f>
        <v>7</v>
      </c>
      <c r="D139" s="165">
        <f>Deaths!AR96</f>
        <v>41</v>
      </c>
      <c r="E139" s="165">
        <f>Deaths!BN96</f>
        <v>48</v>
      </c>
      <c r="F139" s="166">
        <f>Rates!V96</f>
        <v>0.16163540000000001</v>
      </c>
      <c r="G139" s="166">
        <f>Rates!AR96</f>
        <v>0.52320169999999999</v>
      </c>
      <c r="H139" s="166">
        <f>Rates!BN96</f>
        <v>0.40479900000000002</v>
      </c>
    </row>
    <row r="140" spans="2:8">
      <c r="B140" s="145">
        <v>1990</v>
      </c>
      <c r="C140" s="165">
        <f>Deaths!V97</f>
        <v>3</v>
      </c>
      <c r="D140" s="165">
        <f>Deaths!AR97</f>
        <v>49</v>
      </c>
      <c r="E140" s="165">
        <f>Deaths!BN97</f>
        <v>52</v>
      </c>
      <c r="F140" s="166">
        <f>Rates!V97</f>
        <v>7.6943300000000006E-2</v>
      </c>
      <c r="G140" s="166">
        <f>Rates!AR97</f>
        <v>0.61375060000000004</v>
      </c>
      <c r="H140" s="166">
        <f>Rates!BN97</f>
        <v>0.43622319999999998</v>
      </c>
    </row>
    <row r="141" spans="2:8">
      <c r="B141" s="145">
        <v>1991</v>
      </c>
      <c r="C141" s="165">
        <f>Deaths!V98</f>
        <v>9</v>
      </c>
      <c r="D141" s="165">
        <f>Deaths!AR98</f>
        <v>45</v>
      </c>
      <c r="E141" s="165">
        <f>Deaths!BN98</f>
        <v>54</v>
      </c>
      <c r="F141" s="166">
        <f>Rates!V98</f>
        <v>0.19540740000000001</v>
      </c>
      <c r="G141" s="166">
        <f>Rates!AR98</f>
        <v>0.54454619999999998</v>
      </c>
      <c r="H141" s="166">
        <f>Rates!BN98</f>
        <v>0.43139670000000002</v>
      </c>
    </row>
    <row r="142" spans="2:8">
      <c r="B142" s="145">
        <v>1992</v>
      </c>
      <c r="C142" s="165">
        <f>Deaths!V99</f>
        <v>4</v>
      </c>
      <c r="D142" s="165">
        <f>Deaths!AR99</f>
        <v>49</v>
      </c>
      <c r="E142" s="165">
        <f>Deaths!BN99</f>
        <v>53</v>
      </c>
      <c r="F142" s="166">
        <f>Rates!V99</f>
        <v>7.2752300000000006E-2</v>
      </c>
      <c r="G142" s="166">
        <f>Rates!AR99</f>
        <v>0.56753830000000005</v>
      </c>
      <c r="H142" s="166">
        <f>Rates!BN99</f>
        <v>0.3946944</v>
      </c>
    </row>
    <row r="143" spans="2:8">
      <c r="B143" s="145">
        <v>1993</v>
      </c>
      <c r="C143" s="165">
        <f>Deaths!V100</f>
        <v>9</v>
      </c>
      <c r="D143" s="165">
        <f>Deaths!AR100</f>
        <v>50</v>
      </c>
      <c r="E143" s="165">
        <f>Deaths!BN100</f>
        <v>59</v>
      </c>
      <c r="F143" s="166">
        <f>Rates!V100</f>
        <v>0.1976542</v>
      </c>
      <c r="G143" s="166">
        <f>Rates!AR100</f>
        <v>0.55934779999999995</v>
      </c>
      <c r="H143" s="166">
        <f>Rates!BN100</f>
        <v>0.43316130000000003</v>
      </c>
    </row>
    <row r="144" spans="2:8">
      <c r="B144" s="145">
        <v>1994</v>
      </c>
      <c r="C144" s="165">
        <f>Deaths!V101</f>
        <v>12</v>
      </c>
      <c r="D144" s="165">
        <f>Deaths!AR101</f>
        <v>82</v>
      </c>
      <c r="E144" s="165">
        <f>Deaths!BN101</f>
        <v>94</v>
      </c>
      <c r="F144" s="166">
        <f>Rates!V101</f>
        <v>0.2250364</v>
      </c>
      <c r="G144" s="166">
        <f>Rates!AR101</f>
        <v>0.87541469999999999</v>
      </c>
      <c r="H144" s="166">
        <f>Rates!BN101</f>
        <v>0.64661869999999999</v>
      </c>
    </row>
    <row r="145" spans="2:8">
      <c r="B145" s="145">
        <v>1995</v>
      </c>
      <c r="C145" s="165">
        <f>Deaths!V102</f>
        <v>11</v>
      </c>
      <c r="D145" s="165">
        <f>Deaths!AR102</f>
        <v>74</v>
      </c>
      <c r="E145" s="165">
        <f>Deaths!BN102</f>
        <v>85</v>
      </c>
      <c r="F145" s="166">
        <f>Rates!V102</f>
        <v>0.2256311</v>
      </c>
      <c r="G145" s="166">
        <f>Rates!AR102</f>
        <v>0.76734690000000005</v>
      </c>
      <c r="H145" s="166">
        <f>Rates!BN102</f>
        <v>0.5815188</v>
      </c>
    </row>
    <row r="146" spans="2:8">
      <c r="B146" s="145">
        <v>1996</v>
      </c>
      <c r="C146" s="165">
        <f>Deaths!V103</f>
        <v>12</v>
      </c>
      <c r="D146" s="165">
        <f>Deaths!AR103</f>
        <v>74</v>
      </c>
      <c r="E146" s="165">
        <f>Deaths!BN103</f>
        <v>86</v>
      </c>
      <c r="F146" s="166">
        <f>Rates!V103</f>
        <v>0.20501659999999999</v>
      </c>
      <c r="G146" s="166">
        <f>Rates!AR103</f>
        <v>0.72799559999999996</v>
      </c>
      <c r="H146" s="166">
        <f>Rates!BN103</f>
        <v>0.54573150000000004</v>
      </c>
    </row>
    <row r="147" spans="2:8">
      <c r="B147" s="145">
        <v>1997</v>
      </c>
      <c r="C147" s="165">
        <f>Deaths!V104</f>
        <v>9</v>
      </c>
      <c r="D147" s="165">
        <f>Deaths!AR104</f>
        <v>102</v>
      </c>
      <c r="E147" s="165">
        <f>Deaths!BN104</f>
        <v>111</v>
      </c>
      <c r="F147" s="166">
        <f>Rates!V104</f>
        <v>0.1308947</v>
      </c>
      <c r="G147" s="166">
        <f>Rates!AR104</f>
        <v>0.96961730000000002</v>
      </c>
      <c r="H147" s="166">
        <f>Rates!BN104</f>
        <v>0.68376159999999997</v>
      </c>
    </row>
    <row r="148" spans="2:8">
      <c r="B148" s="145">
        <v>1998</v>
      </c>
      <c r="C148" s="165">
        <f>Deaths!V105</f>
        <v>13</v>
      </c>
      <c r="D148" s="165">
        <f>Deaths!AR105</f>
        <v>77</v>
      </c>
      <c r="E148" s="165">
        <f>Deaths!BN105</f>
        <v>90</v>
      </c>
      <c r="F148" s="166">
        <f>Rates!V105</f>
        <v>0.19561590000000001</v>
      </c>
      <c r="G148" s="166">
        <f>Rates!AR105</f>
        <v>0.70302310000000001</v>
      </c>
      <c r="H148" s="166">
        <f>Rates!BN105</f>
        <v>0.53386160000000005</v>
      </c>
    </row>
    <row r="149" spans="2:8">
      <c r="B149" s="145">
        <v>1999</v>
      </c>
      <c r="C149" s="165">
        <f>Deaths!V106</f>
        <v>15</v>
      </c>
      <c r="D149" s="165">
        <f>Deaths!AR106</f>
        <v>117</v>
      </c>
      <c r="E149" s="165">
        <f>Deaths!BN106</f>
        <v>132</v>
      </c>
      <c r="F149" s="166">
        <f>Rates!V106</f>
        <v>0.2140698</v>
      </c>
      <c r="G149" s="166">
        <f>Rates!AR106</f>
        <v>1.0236563999999999</v>
      </c>
      <c r="H149" s="166">
        <f>Rates!BN106</f>
        <v>0.75191479999999999</v>
      </c>
    </row>
    <row r="150" spans="2:8">
      <c r="B150" s="145">
        <v>2000</v>
      </c>
      <c r="C150" s="165">
        <f>Deaths!V107</f>
        <v>17</v>
      </c>
      <c r="D150" s="165">
        <f>Deaths!AR107</f>
        <v>106</v>
      </c>
      <c r="E150" s="165">
        <f>Deaths!BN107</f>
        <v>123</v>
      </c>
      <c r="F150" s="166">
        <f>Rates!V107</f>
        <v>0.2486709</v>
      </c>
      <c r="G150" s="166">
        <f>Rates!AR107</f>
        <v>0.88647770000000004</v>
      </c>
      <c r="H150" s="166">
        <f>Rates!BN107</f>
        <v>0.66719850000000003</v>
      </c>
    </row>
    <row r="151" spans="2:8">
      <c r="B151" s="145">
        <v>2001</v>
      </c>
      <c r="C151" s="165">
        <f>Deaths!V108</f>
        <v>21</v>
      </c>
      <c r="D151" s="165">
        <f>Deaths!AR108</f>
        <v>138</v>
      </c>
      <c r="E151" s="165">
        <f>Deaths!BN108</f>
        <v>159</v>
      </c>
      <c r="F151" s="166">
        <f>Rates!V108</f>
        <v>0.3319491</v>
      </c>
      <c r="G151" s="166">
        <f>Rates!AR108</f>
        <v>1.1143753999999999</v>
      </c>
      <c r="H151" s="166">
        <f>Rates!BN108</f>
        <v>0.82459959999999999</v>
      </c>
    </row>
    <row r="152" spans="2:8">
      <c r="B152" s="145">
        <v>2002</v>
      </c>
      <c r="C152" s="165">
        <f>Deaths!V109</f>
        <v>26</v>
      </c>
      <c r="D152" s="165">
        <f>Deaths!AR109</f>
        <v>155</v>
      </c>
      <c r="E152" s="165">
        <f>Deaths!BN109</f>
        <v>181</v>
      </c>
      <c r="F152" s="166">
        <f>Rates!V109</f>
        <v>0.36572680000000002</v>
      </c>
      <c r="G152" s="166">
        <f>Rates!AR109</f>
        <v>1.1963554999999999</v>
      </c>
      <c r="H152" s="166">
        <f>Rates!BN109</f>
        <v>0.90763400000000005</v>
      </c>
    </row>
    <row r="153" spans="2:8">
      <c r="B153" s="145">
        <v>2003</v>
      </c>
      <c r="C153" s="165">
        <f>Deaths!V110</f>
        <v>24</v>
      </c>
      <c r="D153" s="165">
        <f>Deaths!AR110</f>
        <v>157</v>
      </c>
      <c r="E153" s="165">
        <f>Deaths!BN110</f>
        <v>181</v>
      </c>
      <c r="F153" s="166">
        <f>Rates!V110</f>
        <v>0.33142840000000001</v>
      </c>
      <c r="G153" s="166">
        <f>Rates!AR110</f>
        <v>1.1858848</v>
      </c>
      <c r="H153" s="166">
        <f>Rates!BN110</f>
        <v>0.88251000000000002</v>
      </c>
    </row>
    <row r="154" spans="2:8">
      <c r="B154" s="145">
        <v>2004</v>
      </c>
      <c r="C154" s="165">
        <f>Deaths!V111</f>
        <v>26</v>
      </c>
      <c r="D154" s="165">
        <f>Deaths!AR111</f>
        <v>150</v>
      </c>
      <c r="E154" s="165">
        <f>Deaths!BN111</f>
        <v>176</v>
      </c>
      <c r="F154" s="166">
        <f>Rates!V111</f>
        <v>0.35896479999999997</v>
      </c>
      <c r="G154" s="166">
        <f>Rates!AR111</f>
        <v>1.086999</v>
      </c>
      <c r="H154" s="166">
        <f>Rates!BN111</f>
        <v>0.83275160000000004</v>
      </c>
    </row>
    <row r="155" spans="2:8">
      <c r="B155" s="145">
        <v>2005</v>
      </c>
      <c r="C155" s="165">
        <f>Deaths!V112</f>
        <v>23</v>
      </c>
      <c r="D155" s="165">
        <f>Deaths!AR112</f>
        <v>159</v>
      </c>
      <c r="E155" s="165">
        <f>Deaths!BN112</f>
        <v>182</v>
      </c>
      <c r="F155" s="166">
        <f>Rates!V112</f>
        <v>0.28613349999999999</v>
      </c>
      <c r="G155" s="166">
        <f>Rates!AR112</f>
        <v>1.1261133000000001</v>
      </c>
      <c r="H155" s="166">
        <f>Rates!BN112</f>
        <v>0.82818769999999997</v>
      </c>
    </row>
    <row r="156" spans="2:8">
      <c r="B156" s="145">
        <v>2006</v>
      </c>
      <c r="C156" s="165">
        <f>Deaths!V113</f>
        <v>27</v>
      </c>
      <c r="D156" s="165">
        <f>Deaths!AR113</f>
        <v>172</v>
      </c>
      <c r="E156" s="165">
        <f>Deaths!BN113</f>
        <v>199</v>
      </c>
      <c r="F156" s="166">
        <f>Rates!V113</f>
        <v>0.34110109999999999</v>
      </c>
      <c r="G156" s="166">
        <f>Rates!AR113</f>
        <v>1.1593145</v>
      </c>
      <c r="H156" s="166">
        <f>Rates!BN113</f>
        <v>0.86333199999999999</v>
      </c>
    </row>
    <row r="157" spans="2:8">
      <c r="B157" s="145">
        <v>2007</v>
      </c>
      <c r="C157" s="165">
        <f>Deaths!V114</f>
        <v>27</v>
      </c>
      <c r="D157" s="165">
        <f>Deaths!AR114</f>
        <v>219</v>
      </c>
      <c r="E157" s="165">
        <f>Deaths!BN114</f>
        <v>246</v>
      </c>
      <c r="F157" s="166">
        <f>Rates!V114</f>
        <v>0.30984719999999999</v>
      </c>
      <c r="G157" s="166">
        <f>Rates!AR114</f>
        <v>1.414423</v>
      </c>
      <c r="H157" s="166">
        <f>Rates!BN114</f>
        <v>1.0218647999999999</v>
      </c>
    </row>
    <row r="158" spans="2:8">
      <c r="B158" s="145">
        <v>2008</v>
      </c>
      <c r="C158" s="165">
        <f>Deaths!V115</f>
        <v>35</v>
      </c>
      <c r="D158" s="165">
        <f>Deaths!AR115</f>
        <v>190</v>
      </c>
      <c r="E158" s="165">
        <f>Deaths!BN115</f>
        <v>225</v>
      </c>
      <c r="F158" s="166">
        <f>Rates!V115</f>
        <v>0.37366759999999999</v>
      </c>
      <c r="G158" s="166">
        <f>Rates!AR115</f>
        <v>1.1716753</v>
      </c>
      <c r="H158" s="166">
        <f>Rates!BN115</f>
        <v>0.89389180000000001</v>
      </c>
    </row>
    <row r="159" spans="2:8">
      <c r="B159" s="145">
        <v>2009</v>
      </c>
      <c r="C159" s="165">
        <f>Deaths!V116</f>
        <v>27</v>
      </c>
      <c r="D159" s="165">
        <f>Deaths!AR116</f>
        <v>163</v>
      </c>
      <c r="E159" s="165">
        <f>Deaths!BN116</f>
        <v>190</v>
      </c>
      <c r="F159" s="166">
        <f>Rates!V116</f>
        <v>0.27880909999999998</v>
      </c>
      <c r="G159" s="166">
        <f>Rates!AR116</f>
        <v>0.98252329999999999</v>
      </c>
      <c r="H159" s="166">
        <f>Rates!BN116</f>
        <v>0.73298300000000005</v>
      </c>
    </row>
    <row r="160" spans="2:8">
      <c r="B160" s="145">
        <v>2010</v>
      </c>
      <c r="C160" s="165">
        <f>Deaths!V117</f>
        <v>25</v>
      </c>
      <c r="D160" s="165">
        <f>Deaths!AR117</f>
        <v>185</v>
      </c>
      <c r="E160" s="165">
        <f>Deaths!BN117</f>
        <v>210</v>
      </c>
      <c r="F160" s="166">
        <f>Rates!V117</f>
        <v>0.24849309999999999</v>
      </c>
      <c r="G160" s="166">
        <f>Rates!AR117</f>
        <v>1.0857657000000001</v>
      </c>
      <c r="H160" s="166">
        <f>Rates!BN117</f>
        <v>0.7739992</v>
      </c>
    </row>
    <row r="161" spans="2:8">
      <c r="B161" s="145">
        <v>2011</v>
      </c>
      <c r="C161" s="165">
        <f>Deaths!V118</f>
        <v>24</v>
      </c>
      <c r="D161" s="165">
        <f>Deaths!AR118</f>
        <v>160</v>
      </c>
      <c r="E161" s="165">
        <f>Deaths!BN118</f>
        <v>184</v>
      </c>
      <c r="F161" s="166">
        <f>Rates!V118</f>
        <v>0.22718749999999999</v>
      </c>
      <c r="G161" s="166">
        <f>Rates!AR118</f>
        <v>0.91254690000000005</v>
      </c>
      <c r="H161" s="166">
        <f>Rates!BN118</f>
        <v>0.65329360000000003</v>
      </c>
    </row>
    <row r="162" spans="2:8">
      <c r="B162" s="156">
        <f>IF($D$8&gt;=2012,2012,"")</f>
        <v>2012</v>
      </c>
      <c r="C162" s="165">
        <f>Deaths!V119</f>
        <v>23</v>
      </c>
      <c r="D162" s="165">
        <f>Deaths!AR119</f>
        <v>160</v>
      </c>
      <c r="E162" s="165">
        <f>Deaths!BN119</f>
        <v>183</v>
      </c>
      <c r="F162" s="166">
        <f>Rates!V119</f>
        <v>0.21228279999999999</v>
      </c>
      <c r="G162" s="166">
        <f>Rates!AR119</f>
        <v>0.88668820000000004</v>
      </c>
      <c r="H162" s="166">
        <f>Rates!BN119</f>
        <v>0.62884799999999996</v>
      </c>
    </row>
    <row r="163" spans="2:8">
      <c r="B163" s="156">
        <f>IF($D$8&gt;=2013,2013,"")</f>
        <v>2013</v>
      </c>
      <c r="C163" s="167">
        <f>Deaths!V120</f>
        <v>23</v>
      </c>
      <c r="D163" s="165">
        <f>Deaths!AR120</f>
        <v>144</v>
      </c>
      <c r="E163" s="165">
        <f>Deaths!BN120</f>
        <v>167</v>
      </c>
      <c r="F163" s="166">
        <f>Rates!V120</f>
        <v>0.2028229</v>
      </c>
      <c r="G163" s="166">
        <f>Rates!AR120</f>
        <v>0.75104490000000002</v>
      </c>
      <c r="H163" s="166">
        <f>Rates!BN120</f>
        <v>0.54673360000000004</v>
      </c>
    </row>
    <row r="164" spans="2:8">
      <c r="B164" s="156">
        <f>IF($D$8&gt;=2014,2014,"")</f>
        <v>2014</v>
      </c>
      <c r="C164" s="167">
        <f>Deaths!V121</f>
        <v>32</v>
      </c>
      <c r="D164" s="165">
        <f>Deaths!AR121</f>
        <v>162</v>
      </c>
      <c r="E164" s="165">
        <f>Deaths!BN121</f>
        <v>194</v>
      </c>
      <c r="F164" s="166">
        <f>Rates!V121</f>
        <v>0.26749250000000002</v>
      </c>
      <c r="G164" s="166">
        <f>Rates!AR121</f>
        <v>0.83829810000000005</v>
      </c>
      <c r="H164" s="166">
        <f>Rates!BN121</f>
        <v>0.61780650000000004</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1979</v>
      </c>
      <c r="D184" s="172"/>
      <c r="E184" s="174" t="s">
        <v>73</v>
      </c>
      <c r="F184" s="176">
        <f>INDEX($B$57:$H$175,MATCH($C$184,$B$57:$B$175,0),5)</f>
        <v>0.1483265</v>
      </c>
      <c r="G184" s="176">
        <f>INDEX($B$57:$H$175,MATCH($C$184,$B$57:$B$175,0),6)</f>
        <v>0.26841939999999997</v>
      </c>
      <c r="H184" s="176">
        <f>INDEX($B$57:$H$175,MATCH($C$184,$B$57:$B$175,0),7)</f>
        <v>0.22405549999999999</v>
      </c>
    </row>
    <row r="185" spans="2:8">
      <c r="B185" s="174" t="s">
        <v>69</v>
      </c>
      <c r="C185" s="175">
        <f>'Interactive summary tables'!$G$10</f>
        <v>2014</v>
      </c>
      <c r="D185" s="172"/>
      <c r="E185" s="174" t="s">
        <v>74</v>
      </c>
      <c r="F185" s="176">
        <f>INDEX($B$57:$H$175,MATCH($C$185,$B$57:$B$175,0),5)</f>
        <v>0.26749250000000002</v>
      </c>
      <c r="G185" s="176">
        <f>INDEX($B$57:$H$175,MATCH($C$185,$B$57:$B$175,0),6)</f>
        <v>0.83829810000000005</v>
      </c>
      <c r="H185" s="176">
        <f>INDEX($B$57:$H$175,MATCH($C$185,$B$57:$B$175,0),7)</f>
        <v>0.61780650000000004</v>
      </c>
    </row>
    <row r="186" spans="2:8">
      <c r="B186" s="177"/>
      <c r="C186" s="175"/>
      <c r="D186" s="172"/>
      <c r="E186" s="174" t="s">
        <v>76</v>
      </c>
      <c r="F186" s="178">
        <f>IF($C$185&lt;=$C$184,"-",(F$185-F$184)/F$184)</f>
        <v>0.80340330284878303</v>
      </c>
      <c r="G186" s="178">
        <f t="shared" ref="G186:H186" si="2">IF($C$185&lt;=$C$184,"-",(G$185-G$184)/G$184)</f>
        <v>2.1230905813812271</v>
      </c>
      <c r="H186" s="178">
        <f t="shared" si="2"/>
        <v>1.7573815416269634</v>
      </c>
    </row>
    <row r="187" spans="2:8">
      <c r="B187" s="174" t="s">
        <v>79</v>
      </c>
      <c r="C187" s="175">
        <f>$C$185-$C$184</f>
        <v>35</v>
      </c>
      <c r="D187" s="172"/>
      <c r="E187" s="174" t="s">
        <v>75</v>
      </c>
      <c r="F187" s="178">
        <f>IF($C$185&lt;=$C$184,"-",((F$185/F$184)^(1/($C$185-$C$184))-1))</f>
        <v>1.6990600238279585E-2</v>
      </c>
      <c r="G187" s="178">
        <f t="shared" ref="G187:H187" si="3">IF($C$185&lt;=$C$184,"-",((G$185/G$184)^(1/($C$185-$C$184))-1))</f>
        <v>3.3072944997828202E-2</v>
      </c>
      <c r="H187" s="178">
        <f t="shared" si="3"/>
        <v>2.9403462446619955E-2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1979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Osteoporosis (ICD-10 M80–M82) in Australia, 1979–2014.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Osteoporosis (ICD-10 M80–M82) in Australia, 1979–2014.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1979</v>
      </c>
      <c r="D207" s="187" t="s">
        <v>26</v>
      </c>
      <c r="E207" s="187" t="s">
        <v>90</v>
      </c>
      <c r="F207" s="191" t="str">
        <f ca="1">CELL("address",INDEX(Deaths!$C$7:$T$132,MATCH($C$207,Deaths!$B$7:$B$132,0),MATCH($C$210,Deaths!$C$6:$T$6,0)))</f>
        <v>'[grim-osteoporosis-2017.xlsx]Deaths'!$C$86</v>
      </c>
      <c r="G207" s="191" t="str">
        <f ca="1">CELL("address",INDEX(Deaths!$Y$7:$AP$132,MATCH($C$207,Deaths!$B$7:$B$132,0),MATCH($C$210,Deaths!$Y$6:$AP$6,0)))</f>
        <v>'[grim-osteoporosis-2017.xlsx]Deaths'!$Y$86</v>
      </c>
      <c r="H207" s="191" t="str">
        <f ca="1">CELL("address",INDEX(Deaths!$AU$7:$BL$132,MATCH($C$207,Deaths!$B$7:$B$132,0),MATCH($C$210,Deaths!$AU$6:$BL$6,0)))</f>
        <v>'[grim-osteoporosis-2017.xlsx]Deaths'!$AU$86</v>
      </c>
    </row>
    <row r="208" spans="2:8">
      <c r="B208" s="189" t="s">
        <v>69</v>
      </c>
      <c r="C208" s="190">
        <f>'Interactive summary tables'!$E$34</f>
        <v>2014</v>
      </c>
      <c r="D208" s="187"/>
      <c r="E208" s="187" t="s">
        <v>91</v>
      </c>
      <c r="F208" s="191" t="str">
        <f ca="1">CELL("address",INDEX(Deaths!$C$7:$T$132,MATCH($C$208,Deaths!$B$7:$B$132,0),MATCH($C$211,Deaths!$C$6:$T$6,0)))</f>
        <v>'[grim-osteoporosis-2017.xlsx]Deaths'!$T$121</v>
      </c>
      <c r="G208" s="191" t="str">
        <f ca="1">CELL("address",INDEX(Deaths!$Y$7:$AP$132,MATCH($C$208,Deaths!$B$7:$B$132,0),MATCH($C$211,Deaths!$Y$6:$AP$6,0)))</f>
        <v>'[grim-osteoporosis-2017.xlsx]Deaths'!$AP$121</v>
      </c>
      <c r="H208" s="191" t="str">
        <f ca="1">CELL("address",INDEX(Deaths!$AU$7:$BL$132,MATCH($C$208,Deaths!$B$7:$B$132,0),MATCH($C$211,Deaths!$AU$6:$BL$6,0)))</f>
        <v>'[grim-osteoporosis-2017.xlsx]Deaths'!$BL$121</v>
      </c>
    </row>
    <row r="209" spans="2:8">
      <c r="B209" s="189"/>
      <c r="C209" s="190"/>
      <c r="D209" s="187"/>
      <c r="E209" s="187" t="s">
        <v>97</v>
      </c>
      <c r="F209" s="192">
        <f ca="1">SUM(INDIRECT(F$207,1):INDIRECT(F$208,1))</f>
        <v>545</v>
      </c>
      <c r="G209" s="193">
        <f ca="1">SUM(INDIRECT(G$207,1):INDIRECT(G$208,1))</f>
        <v>3453</v>
      </c>
      <c r="H209" s="193">
        <f ca="1">SUM(INDIRECT(H$207,1):INDIRECT(H$208,1))</f>
        <v>3998</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'[grim-osteoporosis-2017.xlsx]Populations'!$D$95</v>
      </c>
      <c r="G211" s="191" t="str">
        <f ca="1">CELL("address",INDEX(Populations!$Y$16:$AP$141,MATCH($C$207,Populations!$C$16:$C$141,0),MATCH($C$210,Populations!$Y$15:$AP$15,0)))</f>
        <v>'[grim-osteoporosis-2017.xlsx]Populations'!$Y$95</v>
      </c>
      <c r="H211" s="191" t="str">
        <f ca="1">CELL("address",INDEX(Populations!$AT$16:$BK$141,MATCH($C$207,Populations!$C$16:$C$141,0),MATCH($C$210,Populations!$AT$15:$BK$15,0)))</f>
        <v>'[grim-osteoporosis-2017.xlsx]Populations'!$AT$95</v>
      </c>
    </row>
    <row r="212" spans="2:8">
      <c r="B212" s="189"/>
      <c r="C212" s="187"/>
      <c r="D212" s="187"/>
      <c r="E212" s="187" t="s">
        <v>91</v>
      </c>
      <c r="F212" s="191" t="str">
        <f ca="1">CELL("address",INDEX(Populations!$D$16:$U$141,MATCH($C$208,Populations!$C$16:$C$141,0),MATCH($C$211,Populations!$D$15:$U$15,0)))</f>
        <v>'[grim-osteoporosis-2017.xlsx]Populations'!$U$130</v>
      </c>
      <c r="G212" s="191" t="str">
        <f ca="1">CELL("address",INDEX(Populations!$Y$16:$AP$141,MATCH($C$208,Populations!$C$16:$C$141,0),MATCH($C$211,Populations!$Y$15:$AP$15,0)))</f>
        <v>'[grim-osteoporosis-2017.xlsx]Populations'!$AP$130</v>
      </c>
      <c r="H212" s="191" t="str">
        <f ca="1">CELL("address",INDEX(Populations!$AT$16:$BK$141,MATCH($C$208,Populations!$C$16:$C$141,0),MATCH($C$211,Populations!$AT$15:$BK$15,0)))</f>
        <v>'[grim-osteoporosis-2017.xlsx]Populations'!$BK$130</v>
      </c>
    </row>
    <row r="213" spans="2:8">
      <c r="B213" s="189" t="s">
        <v>95</v>
      </c>
      <c r="C213" s="190">
        <f>INDEX($G$11:$G$28,MATCH($C$210,$F$11:$F$28,0))</f>
        <v>1</v>
      </c>
      <c r="D213" s="187"/>
      <c r="E213" s="187" t="s">
        <v>98</v>
      </c>
      <c r="F213" s="192">
        <f ca="1">SUM(INDIRECT(F$211,1):INDIRECT(F$212,1))</f>
        <v>331811829</v>
      </c>
      <c r="G213" s="193">
        <f ca="1">SUM(INDIRECT(G$211,1):INDIRECT(G$212,1))</f>
        <v>334763882</v>
      </c>
      <c r="H213" s="193">
        <f ca="1">SUM(INDIRECT(H$211,1):INDIRECT(H$212,1))</f>
        <v>666575711</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0.16424971998210466</v>
      </c>
      <c r="G215" s="195">
        <f t="shared" ref="G215:H215" ca="1" si="4">IF($C$208&lt;$C$207,"-",IF($C$214&lt;$C$213,"-",G$209/G$213*100000))</f>
        <v>1.0314732818159875</v>
      </c>
      <c r="H215" s="195">
        <f t="shared" ca="1" si="4"/>
        <v>0.59978183033434895</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1979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Osteoporosis (ICD-10 M80–M82) in Australia, 1979–2014,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Osteoporosis (ICD-10 M80–M82) in Australia, 1979,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Osteoporosis (ICD-10 M80–M82) in Australia, 1979–2014,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Osteoporosis (ICD-10 M80–M82) in Australia, 1979,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Osteoporosis (ICD-10 M80–M82) in Australia, 1979–2014,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2.xml><?xml version="1.0" encoding="utf-8"?>
<ds:datastoreItem xmlns:ds="http://schemas.openxmlformats.org/officeDocument/2006/customXml" ds:itemID="{5C68BE0F-B399-4B62-922E-F4A02D912894}">
  <ds:schemaRefs>
    <ds:schemaRef ds:uri="c095c42a-9a6d-4ed6-ad94-052c8814a2e5"/>
    <ds:schemaRef ds:uri="http://schemas.microsoft.com/office/2006/documentManagement/types"/>
    <ds:schemaRef ds:uri="http://schemas.microsoft.com/office/2006/metadata/properties"/>
    <ds:schemaRef ds:uri="http://schemas.openxmlformats.org/package/2006/metadata/core-properties"/>
    <ds:schemaRef ds:uri="http://purl.org/dc/terms/"/>
    <ds:schemaRef ds:uri="http://www.w3.org/XML/1998/namespace"/>
    <ds:schemaRef ds:uri="http://purl.org/dc/elements/1.1/"/>
    <ds:schemaRef ds:uri="http://purl.org/dc/dcmitype/"/>
    <ds:schemaRef ds:uri="http://schemas.microsoft.com/office/infopath/2007/PartnerControls"/>
  </ds:schemaRefs>
</ds:datastoreItem>
</file>

<file path=customXml/itemProps3.xml><?xml version="1.0" encoding="utf-8"?>
<ds:datastoreItem xmlns:ds="http://schemas.openxmlformats.org/officeDocument/2006/customXml" ds:itemID="{1B59D7C9-3982-459A-80C7-6E9AFABFA5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GRIM1304 - Osteoporosis (ICD-10 M80–M82)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2017-11-07T03:38:42Z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